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drawings/drawing4.xml" ContentType="application/vnd.openxmlformats-officedocument.drawingml.chartshapes+xml"/>
  <Override PartName="/xl/charts/chart6.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8.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9.xml" ContentType="application/vnd.openxmlformats-officedocument.drawing+xml"/>
  <Override PartName="/xl/charts/chart18.xml" ContentType="application/vnd.openxmlformats-officedocument.drawingml.chart+xml"/>
  <Override PartName="/xl/drawings/drawing10.xml" ContentType="application/vnd.openxmlformats-officedocument.drawing+xml"/>
  <Override PartName="/xl/charts/chart19.xml" ContentType="application/vnd.openxmlformats-officedocument.drawingml.chart+xml"/>
  <Override PartName="/xl/drawings/drawing11.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2.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13.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drawings/drawing14.xml" ContentType="application/vnd.openxmlformats-officedocument.drawing+xml"/>
  <Override PartName="/xl/comments1.xml" ContentType="application/vnd.openxmlformats-officedocument.spreadsheetml.comment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drawings/drawing15.xml" ContentType="application/vnd.openxmlformats-officedocument.drawing+xml"/>
  <Override PartName="/xl/charts/chart47.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ml.chartshapes+xml"/>
  <Override PartName="/xl/charts/chart48.xml" ContentType="application/vnd.openxmlformats-officedocument.drawingml.chart+xml"/>
  <Override PartName="/xl/drawings/drawing17.xml" ContentType="application/vnd.openxmlformats-officedocument.drawingml.chartshapes+xml"/>
  <Override PartName="/xl/charts/chart4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ml.chartshapes+xml"/>
  <Override PartName="/xl/charts/chart50.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51.xml" ContentType="application/vnd.openxmlformats-officedocument.drawingml.chart+xml"/>
  <Override PartName="/xl/charts/style5.xml" ContentType="application/vnd.ms-office.chartstyle+xml"/>
  <Override PartName="/xl/charts/colors5.xml" ContentType="application/vnd.ms-office.chartcolorstyle+xml"/>
  <Override PartName="/xl/charts/chart52.xml" ContentType="application/vnd.openxmlformats-officedocument.drawingml.chart+xml"/>
  <Override PartName="/xl/charts/style6.xml" ContentType="application/vnd.ms-office.chartstyle+xml"/>
  <Override PartName="/xl/charts/colors6.xml" ContentType="application/vnd.ms-office.chartcolorstyle+xml"/>
  <Override PartName="/xl/charts/chart5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1.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drawings/drawing24.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drawings/drawing25.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6.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drawings/drawing27.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3"/>
  <workbookPr codeName="ThisWorkbook"/>
  <mc:AlternateContent xmlns:mc="http://schemas.openxmlformats.org/markup-compatibility/2006">
    <mc:Choice Requires="x15">
      <x15ac:absPath xmlns:x15ac="http://schemas.microsoft.com/office/spreadsheetml/2010/11/ac" url="/Users/lwanchoo/Documents/files/Annual_reports/FY24AnnualReport/"/>
    </mc:Choice>
  </mc:AlternateContent>
  <xr:revisionPtr revIDLastSave="0" documentId="13_ncr:1_{D427FA1E-487E-534A-B079-16DEB414D15D}" xr6:coauthVersionLast="47" xr6:coauthVersionMax="47" xr10:uidLastSave="{00000000-0000-0000-0000-000000000000}"/>
  <bookViews>
    <workbookView xWindow="400" yWindow="700" windowWidth="34560" windowHeight="22040" tabRatio="948" activeTab="4" xr2:uid="{00000000-000D-0000-FFFF-FFFF00000000}"/>
  </bookViews>
  <sheets>
    <sheet name="Cover" sheetId="1" r:id="rId1"/>
    <sheet name="Preface" sheetId="2" r:id="rId2"/>
    <sheet name="Introduction" sheetId="3" r:id="rId3"/>
    <sheet name="Notes" sheetId="6" r:id="rId4"/>
    <sheet name="EOSDIS_Summary" sheetId="4" r:id="rId5"/>
    <sheet name="LANCE_Summary" sheetId="5" r:id="rId6"/>
    <sheet name="Ingest" sheetId="7" r:id="rId7"/>
    <sheet name="Archive" sheetId="8" r:id="rId8"/>
    <sheet name="Total Archive Size" sheetId="9" r:id="rId9"/>
    <sheet name="Distribution" sheetId="49" r:id="rId10"/>
    <sheet name="Foreign Distribution " sheetId="51" r:id="rId11"/>
    <sheet name="Top 20 Countries - Dist" sheetId="52" r:id="rId12"/>
    <sheet name="Data Users" sheetId="53" r:id="rId13"/>
    <sheet name="Top_10_country_with_NRT" sheetId="54" r:id="rId14"/>
    <sheet name="Unique Product Counts" sheetId="55" r:id="rId15"/>
    <sheet name="Distribution_Mission_Instrument" sheetId="56" r:id="rId16"/>
    <sheet name="Distribution_Mission_Domain" sheetId="57" r:id="rId17"/>
    <sheet name="Distribution_Mission_Level" sheetId="58" r:id="rId18"/>
    <sheet name="NRT" sheetId="13" r:id="rId19"/>
    <sheet name="doi_summary" sheetId="60" r:id="rId20"/>
    <sheet name="Total_Users" sheetId="24" r:id="rId21"/>
    <sheet name="Top_10_Products_Dist" sheetId="59" r:id="rId22"/>
    <sheet name="Earthdata_cloud" sheetId="61" r:id="rId23"/>
    <sheet name="Total Archive Trend" sheetId="27" r:id="rId24"/>
    <sheet name="Product Distribution Trend" sheetId="28" r:id="rId25"/>
    <sheet name="Volume Distribution Trend" sheetId="29" r:id="rId26"/>
    <sheet name="Product_level_Trend" sheetId="30" r:id="rId27"/>
    <sheet name="Top 10 Product Trend" sheetId="31" r:id="rId28"/>
    <sheet name="US - Foreign Trend" sheetId="32" r:id="rId29"/>
    <sheet name="Public - Science User Trend" sheetId="33" r:id="rId30"/>
    <sheet name="Definitions" sheetId="36" r:id="rId31"/>
  </sheets>
  <definedNames>
    <definedName name="_xlnm.Print_Area" localSheetId="7">Archive!$A$1:$M$54</definedName>
    <definedName name="_xlnm.Print_Area" localSheetId="0">Cover!$A$1:$A$3</definedName>
    <definedName name="_xlnm.Print_Area" localSheetId="30">Definitions!$A$1:$B$35</definedName>
    <definedName name="_xlnm.Print_Area" localSheetId="4">EOSDIS_Summary!$A$1:$C$15</definedName>
    <definedName name="_xlnm.Print_Area" localSheetId="6">Ingest!$A$1:$J$48</definedName>
    <definedName name="_xlnm.Print_Area" localSheetId="2">Introduction!$A$1:$B$13</definedName>
    <definedName name="_xlnm.Print_Area" localSheetId="18">NRT!$A$1:$J$23</definedName>
    <definedName name="_xlnm.Print_Area" localSheetId="1">Preface!$A$1:$A$3</definedName>
    <definedName name="_xlnm.Print_Area" localSheetId="24">'Product Distribution Trend'!$A$1:$T$104</definedName>
    <definedName name="_xlnm.Print_Area" localSheetId="26">Product_level_Trend!$A$11:$K$28</definedName>
    <definedName name="_xlnm.Print_Area" localSheetId="29">'Public - Science User Trend'!$A$3:$K$39</definedName>
    <definedName name="_xlnm.Print_Area" localSheetId="11">'Top 20 Countries - Dist'!$A$1:$G$34</definedName>
    <definedName name="_xlnm.Print_Area" localSheetId="8">'Total Archive Size'!$A$1:$O$48</definedName>
    <definedName name="_xlnm.Print_Area" localSheetId="20">Total_Users!$A$1:$G$28</definedName>
    <definedName name="_xlnm.Print_Area" localSheetId="25">'Volume Distribution Trend'!#REF!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5" i="9" l="1"/>
  <c r="E41" i="9"/>
  <c r="E64" i="9" l="1"/>
  <c r="P227" i="49"/>
  <c r="Q227" i="49" s="1"/>
  <c r="R84" i="28"/>
  <c r="B38" i="53" l="1"/>
  <c r="AI126" i="58" l="1"/>
  <c r="AH126" i="58"/>
  <c r="AG126" i="58"/>
  <c r="AF126" i="58"/>
  <c r="AE126" i="58"/>
  <c r="AD126" i="58"/>
  <c r="AC126" i="58"/>
  <c r="AB126" i="58"/>
  <c r="Y126" i="58"/>
  <c r="V126" i="58"/>
  <c r="U126" i="58"/>
  <c r="T126" i="58"/>
  <c r="Q126" i="58"/>
  <c r="N126" i="58"/>
  <c r="AI114" i="58"/>
  <c r="AH114" i="58"/>
  <c r="AG114" i="58"/>
  <c r="AF114" i="58"/>
  <c r="AE114" i="58"/>
  <c r="AD114" i="58"/>
  <c r="AC114" i="58"/>
  <c r="AB114" i="58"/>
  <c r="Y114" i="58"/>
  <c r="V114" i="58"/>
  <c r="U114" i="58"/>
  <c r="T114" i="58"/>
  <c r="Q114" i="58"/>
  <c r="N114" i="58"/>
  <c r="AI104" i="58"/>
  <c r="AH104" i="58"/>
  <c r="AG104" i="58"/>
  <c r="AF104" i="58"/>
  <c r="AE104" i="58"/>
  <c r="AD104" i="58"/>
  <c r="AC104" i="58"/>
  <c r="AB104" i="58"/>
  <c r="Y104" i="58"/>
  <c r="V104" i="58"/>
  <c r="U104" i="58"/>
  <c r="T104" i="58"/>
  <c r="Q104" i="58"/>
  <c r="N104" i="58"/>
  <c r="AI92" i="58"/>
  <c r="AH92" i="58"/>
  <c r="AG92" i="58"/>
  <c r="AF92" i="58"/>
  <c r="AE92" i="58"/>
  <c r="AD92" i="58"/>
  <c r="AC92" i="58"/>
  <c r="AB92" i="58"/>
  <c r="Y92" i="58"/>
  <c r="V92" i="58"/>
  <c r="U92" i="58"/>
  <c r="T92" i="58"/>
  <c r="Q92" i="58"/>
  <c r="N92" i="58"/>
  <c r="AI82" i="58"/>
  <c r="AH82" i="58"/>
  <c r="AG82" i="58"/>
  <c r="AF82" i="58"/>
  <c r="AE82" i="58"/>
  <c r="AD82" i="58"/>
  <c r="AC82" i="58"/>
  <c r="AB82" i="58"/>
  <c r="Y82" i="58"/>
  <c r="U82" i="58"/>
  <c r="V82" i="58"/>
  <c r="T82" i="58"/>
  <c r="Q82" i="58"/>
  <c r="N82" i="58"/>
  <c r="BF67" i="58"/>
  <c r="BE67" i="58"/>
  <c r="BD67" i="58"/>
  <c r="BC67" i="58"/>
  <c r="BB67" i="58"/>
  <c r="BA67" i="58"/>
  <c r="AZ67" i="58"/>
  <c r="AW67" i="58"/>
  <c r="AV67" i="58"/>
  <c r="AU67" i="58"/>
  <c r="AT67" i="58"/>
  <c r="AS67" i="58"/>
  <c r="AR67" i="58"/>
  <c r="AQ67" i="58"/>
  <c r="AP67" i="58"/>
  <c r="AO67" i="58"/>
  <c r="AN67" i="58"/>
  <c r="AM67" i="58"/>
  <c r="AL67" i="58"/>
  <c r="AK67" i="58"/>
  <c r="AJ67" i="58"/>
  <c r="AI67" i="58"/>
  <c r="AH67" i="58"/>
  <c r="AG67" i="58"/>
  <c r="Z67" i="58"/>
  <c r="AA67" i="58"/>
  <c r="AB67" i="58"/>
  <c r="AC67" i="58"/>
  <c r="AD67" i="58"/>
  <c r="Y67" i="58"/>
  <c r="AH55" i="58"/>
  <c r="AI55" i="58"/>
  <c r="AJ55" i="58"/>
  <c r="AK55" i="58"/>
  <c r="AL55" i="58"/>
  <c r="AM55" i="58"/>
  <c r="AN55" i="58"/>
  <c r="AO55" i="58"/>
  <c r="AP55" i="58"/>
  <c r="AQ55" i="58"/>
  <c r="AR55" i="58"/>
  <c r="AS55" i="58"/>
  <c r="AT55" i="58"/>
  <c r="AU55" i="58"/>
  <c r="AV55" i="58"/>
  <c r="AW55" i="58"/>
  <c r="AG55" i="58"/>
  <c r="AH45" i="58"/>
  <c r="AI45" i="58"/>
  <c r="AJ45" i="58"/>
  <c r="AK45" i="58"/>
  <c r="AL45" i="58"/>
  <c r="AM45" i="58"/>
  <c r="AN45" i="58"/>
  <c r="AO45" i="58"/>
  <c r="AP45" i="58"/>
  <c r="AQ45" i="58"/>
  <c r="AR45" i="58"/>
  <c r="AS45" i="58"/>
  <c r="AT45" i="58"/>
  <c r="AU45" i="58"/>
  <c r="AV45" i="58"/>
  <c r="AW45" i="58"/>
  <c r="AG45" i="58"/>
  <c r="V45" i="58"/>
  <c r="AD45" i="58"/>
  <c r="AC45" i="58"/>
  <c r="AB45" i="58"/>
  <c r="AA45" i="58"/>
  <c r="Z45" i="58"/>
  <c r="Y45" i="58"/>
  <c r="V67" i="58"/>
  <c r="O67" i="58"/>
  <c r="P67" i="58"/>
  <c r="Q67" i="58"/>
  <c r="R67" i="58"/>
  <c r="S67" i="58"/>
  <c r="N67" i="58"/>
  <c r="O55" i="58"/>
  <c r="P55" i="58"/>
  <c r="Q55" i="58"/>
  <c r="R55" i="58"/>
  <c r="S55" i="58"/>
  <c r="N55" i="58"/>
  <c r="AD33" i="58"/>
  <c r="AC33" i="58"/>
  <c r="AB33" i="58"/>
  <c r="AA33" i="58"/>
  <c r="Z33" i="58"/>
  <c r="Y33" i="58"/>
  <c r="V33" i="58"/>
  <c r="Z23" i="58"/>
  <c r="AA23" i="58"/>
  <c r="AB23" i="58"/>
  <c r="AC23" i="58"/>
  <c r="AD23" i="58"/>
  <c r="Y23" i="58"/>
  <c r="V23" i="58"/>
  <c r="O23" i="58"/>
  <c r="P23" i="58"/>
  <c r="Q23" i="58"/>
  <c r="R23" i="58"/>
  <c r="S23" i="58"/>
  <c r="N23" i="58"/>
  <c r="BF55" i="58"/>
  <c r="BE55" i="58"/>
  <c r="BD55" i="58"/>
  <c r="BC55" i="58"/>
  <c r="BB55" i="58"/>
  <c r="BA55" i="58"/>
  <c r="AZ55" i="58"/>
  <c r="BF45" i="58"/>
  <c r="BE45" i="58"/>
  <c r="BD45" i="58"/>
  <c r="BC45" i="58"/>
  <c r="BB45" i="58"/>
  <c r="BA45" i="58"/>
  <c r="AZ45" i="58"/>
  <c r="BF33" i="58"/>
  <c r="BE33" i="58"/>
  <c r="BD33" i="58"/>
  <c r="BC33" i="58"/>
  <c r="BB33" i="58"/>
  <c r="BA33" i="58"/>
  <c r="AZ33" i="58"/>
  <c r="BF23" i="58"/>
  <c r="BE23" i="58"/>
  <c r="BD23" i="58"/>
  <c r="BC23" i="58"/>
  <c r="BB23" i="58"/>
  <c r="BA23" i="58"/>
  <c r="AZ23" i="58"/>
  <c r="AH23" i="58"/>
  <c r="AI23" i="58"/>
  <c r="AJ23" i="58"/>
  <c r="AK23" i="58"/>
  <c r="AL23" i="58"/>
  <c r="AM23" i="58"/>
  <c r="AN23" i="58"/>
  <c r="AO23" i="58"/>
  <c r="AP23" i="58"/>
  <c r="AQ23" i="58"/>
  <c r="AR23" i="58"/>
  <c r="AS23" i="58"/>
  <c r="AT23" i="58"/>
  <c r="AU23" i="58"/>
  <c r="AV23" i="58"/>
  <c r="AW23" i="58"/>
  <c r="AG23" i="58"/>
  <c r="V125" i="58"/>
  <c r="V124" i="58"/>
  <c r="AI113" i="58"/>
  <c r="V113" i="58"/>
  <c r="V103" i="58" s="1"/>
  <c r="AI112" i="58"/>
  <c r="AI102" i="58" s="1"/>
  <c r="V112" i="58"/>
  <c r="V102" i="58" s="1"/>
  <c r="AI111" i="58"/>
  <c r="V111" i="58"/>
  <c r="AI110" i="58"/>
  <c r="V110" i="58"/>
  <c r="AI109" i="58"/>
  <c r="V109" i="58"/>
  <c r="AI103" i="58"/>
  <c r="AH103" i="58"/>
  <c r="AG103" i="58"/>
  <c r="AF103" i="58"/>
  <c r="AE103" i="58"/>
  <c r="AD103" i="58"/>
  <c r="AC103" i="58"/>
  <c r="AB103" i="58"/>
  <c r="Y103" i="58"/>
  <c r="U103" i="58"/>
  <c r="T103" i="58"/>
  <c r="Q103" i="58"/>
  <c r="N103" i="58"/>
  <c r="AH102" i="58"/>
  <c r="AG102" i="58"/>
  <c r="AF102" i="58"/>
  <c r="AE102" i="58"/>
  <c r="AD102" i="58"/>
  <c r="AC102" i="58"/>
  <c r="AB102" i="58"/>
  <c r="Y102" i="58"/>
  <c r="U102" i="58"/>
  <c r="T102" i="58"/>
  <c r="Q102" i="58"/>
  <c r="N102" i="58"/>
  <c r="AI101" i="58"/>
  <c r="AH101" i="58"/>
  <c r="AG101" i="58"/>
  <c r="AF101" i="58"/>
  <c r="AE101" i="58"/>
  <c r="AD101" i="58"/>
  <c r="AC101" i="58"/>
  <c r="AB101" i="58"/>
  <c r="Y101" i="58"/>
  <c r="V101" i="58"/>
  <c r="U101" i="58"/>
  <c r="T101" i="58"/>
  <c r="Q101" i="58"/>
  <c r="N101" i="58"/>
  <c r="AI100" i="58"/>
  <c r="AH100" i="58"/>
  <c r="AG100" i="58"/>
  <c r="AF100" i="58"/>
  <c r="AE100" i="58"/>
  <c r="AD100" i="58"/>
  <c r="AC100" i="58"/>
  <c r="AB100" i="58"/>
  <c r="Y100" i="58"/>
  <c r="V100" i="58"/>
  <c r="U100" i="58"/>
  <c r="T100" i="58"/>
  <c r="Q100" i="58"/>
  <c r="N100" i="58"/>
  <c r="AI99" i="58"/>
  <c r="AH99" i="58"/>
  <c r="AG99" i="58"/>
  <c r="AF99" i="58"/>
  <c r="AE99" i="58"/>
  <c r="AD99" i="58"/>
  <c r="AC99" i="58"/>
  <c r="AB99" i="58"/>
  <c r="Y99" i="58"/>
  <c r="V99" i="58"/>
  <c r="U99" i="58"/>
  <c r="T99" i="58"/>
  <c r="Q99" i="58"/>
  <c r="N99" i="58"/>
  <c r="AI91" i="58"/>
  <c r="V91" i="58"/>
  <c r="AI90" i="58"/>
  <c r="V90" i="58"/>
  <c r="AI89" i="58"/>
  <c r="V89" i="58"/>
  <c r="AI88" i="58"/>
  <c r="V88" i="58"/>
  <c r="AI87" i="58"/>
  <c r="V87" i="58"/>
  <c r="AI81" i="58"/>
  <c r="AH81" i="58"/>
  <c r="AG81" i="58"/>
  <c r="AF81" i="58"/>
  <c r="AE81" i="58"/>
  <c r="AD81" i="58"/>
  <c r="AC81" i="58"/>
  <c r="AB81" i="58"/>
  <c r="Y81" i="58"/>
  <c r="U81" i="58"/>
  <c r="T81" i="58"/>
  <c r="V81" i="58" s="1"/>
  <c r="Q81" i="58"/>
  <c r="N81" i="58"/>
  <c r="AI80" i="58"/>
  <c r="AH80" i="58"/>
  <c r="AG80" i="58"/>
  <c r="AF80" i="58"/>
  <c r="AE80" i="58"/>
  <c r="AD80" i="58"/>
  <c r="AC80" i="58"/>
  <c r="AB80" i="58"/>
  <c r="Y80" i="58"/>
  <c r="U80" i="58"/>
  <c r="T80" i="58"/>
  <c r="V80" i="58" s="1"/>
  <c r="Q80" i="58"/>
  <c r="N80" i="58"/>
  <c r="AI79" i="58"/>
  <c r="AH79" i="58"/>
  <c r="AG79" i="58"/>
  <c r="AF79" i="58"/>
  <c r="AE79" i="58"/>
  <c r="AD79" i="58"/>
  <c r="AC79" i="58"/>
  <c r="AB79" i="58"/>
  <c r="Y79" i="58"/>
  <c r="U79" i="58"/>
  <c r="T79" i="58"/>
  <c r="V79" i="58" s="1"/>
  <c r="Q79" i="58"/>
  <c r="N79" i="58"/>
  <c r="AI78" i="58"/>
  <c r="AH78" i="58"/>
  <c r="AG78" i="58"/>
  <c r="AF78" i="58"/>
  <c r="AE78" i="58"/>
  <c r="AD78" i="58"/>
  <c r="AC78" i="58"/>
  <c r="AB78" i="58"/>
  <c r="Y78" i="58"/>
  <c r="V78" i="58"/>
  <c r="U78" i="58"/>
  <c r="T78" i="58"/>
  <c r="Q78" i="58"/>
  <c r="N78" i="58"/>
  <c r="AI77" i="58"/>
  <c r="AH77" i="58"/>
  <c r="AG77" i="58"/>
  <c r="AF77" i="58"/>
  <c r="AE77" i="58"/>
  <c r="AD77" i="58"/>
  <c r="AC77" i="58"/>
  <c r="AB77" i="58"/>
  <c r="Y77" i="58"/>
  <c r="V77" i="58"/>
  <c r="U77" i="58"/>
  <c r="T77" i="58"/>
  <c r="Q77" i="58"/>
  <c r="N77" i="58"/>
  <c r="BF66" i="58"/>
  <c r="AW66" i="58"/>
  <c r="AD66" i="58"/>
  <c r="S66" i="58"/>
  <c r="BF65" i="58"/>
  <c r="AW65" i="58"/>
  <c r="AD65" i="58"/>
  <c r="S65" i="58"/>
  <c r="BF64" i="58"/>
  <c r="AW64" i="58"/>
  <c r="AD64" i="58"/>
  <c r="S64" i="58"/>
  <c r="BF63" i="58"/>
  <c r="AW63" i="58"/>
  <c r="AD63" i="58"/>
  <c r="S63" i="58"/>
  <c r="BF62" i="58"/>
  <c r="AW62" i="58"/>
  <c r="AD62" i="58"/>
  <c r="S62" i="58"/>
  <c r="BF61" i="58"/>
  <c r="AW61" i="58"/>
  <c r="AD61" i="58"/>
  <c r="S61" i="58"/>
  <c r="AV60" i="58"/>
  <c r="AU60" i="58"/>
  <c r="AT60" i="58"/>
  <c r="AS60" i="58"/>
  <c r="AR60" i="58"/>
  <c r="AQ60" i="58"/>
  <c r="AP60" i="58"/>
  <c r="AJ60" i="58"/>
  <c r="AI60" i="58"/>
  <c r="AH60" i="58"/>
  <c r="AG60" i="58"/>
  <c r="AD55" i="58"/>
  <c r="AC55" i="58"/>
  <c r="AB55" i="58"/>
  <c r="AA55" i="58"/>
  <c r="Z55" i="58"/>
  <c r="Y55" i="58"/>
  <c r="V55" i="58"/>
  <c r="R45" i="58"/>
  <c r="Q45" i="58"/>
  <c r="P45" i="58"/>
  <c r="O45" i="58"/>
  <c r="N45" i="58"/>
  <c r="BF54" i="58"/>
  <c r="BF44" i="58" s="1"/>
  <c r="AW54" i="58"/>
  <c r="AW44" i="58" s="1"/>
  <c r="AD54" i="58"/>
  <c r="S54" i="58"/>
  <c r="BF53" i="58"/>
  <c r="AW53" i="58"/>
  <c r="AD53" i="58"/>
  <c r="S53" i="58"/>
  <c r="BF52" i="58"/>
  <c r="BF42" i="58" s="1"/>
  <c r="AW52" i="58"/>
  <c r="AW42" i="58" s="1"/>
  <c r="AD52" i="58"/>
  <c r="AD42" i="58" s="1"/>
  <c r="S52" i="58"/>
  <c r="S42" i="58" s="1"/>
  <c r="BF51" i="58"/>
  <c r="AW51" i="58"/>
  <c r="AW41" i="58" s="1"/>
  <c r="AD51" i="58"/>
  <c r="S51" i="58"/>
  <c r="BF50" i="58"/>
  <c r="AW50" i="58"/>
  <c r="AD50" i="58"/>
  <c r="S50" i="58"/>
  <c r="S40" i="58" s="1"/>
  <c r="BF49" i="58"/>
  <c r="AW49" i="58"/>
  <c r="AW39" i="58" s="1"/>
  <c r="AD49" i="58"/>
  <c r="S49" i="58"/>
  <c r="S39" i="58" s="1"/>
  <c r="AV48" i="58"/>
  <c r="AU48" i="58"/>
  <c r="AT48" i="58"/>
  <c r="AS48" i="58"/>
  <c r="AR48" i="58"/>
  <c r="AQ48" i="58"/>
  <c r="AP48" i="58"/>
  <c r="AO48" i="58"/>
  <c r="AO60" i="58" s="1"/>
  <c r="AN48" i="58"/>
  <c r="AN60" i="58" s="1"/>
  <c r="AM48" i="58"/>
  <c r="AM60" i="58" s="1"/>
  <c r="AL48" i="58"/>
  <c r="AL60" i="58" s="1"/>
  <c r="AK48" i="58"/>
  <c r="AK60" i="58" s="1"/>
  <c r="AJ48" i="58"/>
  <c r="AI48" i="58"/>
  <c r="AH48" i="58"/>
  <c r="AG48" i="58"/>
  <c r="BE44" i="58"/>
  <c r="BD44" i="58"/>
  <c r="BC44" i="58"/>
  <c r="BB44" i="58"/>
  <c r="BA44" i="58"/>
  <c r="AZ44" i="58"/>
  <c r="AV44" i="58"/>
  <c r="AU44" i="58"/>
  <c r="AT44" i="58"/>
  <c r="AS44" i="58"/>
  <c r="AR44" i="58"/>
  <c r="AQ44" i="58"/>
  <c r="AP44" i="58"/>
  <c r="AO44" i="58"/>
  <c r="AN44" i="58"/>
  <c r="AM44" i="58"/>
  <c r="AL44" i="58"/>
  <c r="AK44" i="58"/>
  <c r="AJ44" i="58"/>
  <c r="AI44" i="58"/>
  <c r="AH44" i="58"/>
  <c r="AG44" i="58"/>
  <c r="AD44" i="58"/>
  <c r="AC44" i="58"/>
  <c r="AB44" i="58"/>
  <c r="AA44" i="58"/>
  <c r="Z44" i="58"/>
  <c r="Y44" i="58"/>
  <c r="V44" i="58"/>
  <c r="S44" i="58"/>
  <c r="R44" i="58"/>
  <c r="Q44" i="58"/>
  <c r="P44" i="58"/>
  <c r="O44" i="58"/>
  <c r="N44" i="58"/>
  <c r="BF43" i="58"/>
  <c r="BE43" i="58"/>
  <c r="BD43" i="58"/>
  <c r="BC43" i="58"/>
  <c r="BB43" i="58"/>
  <c r="BA43" i="58"/>
  <c r="AZ43" i="58"/>
  <c r="AW43" i="58"/>
  <c r="AV43" i="58"/>
  <c r="AU43" i="58"/>
  <c r="AT43" i="58"/>
  <c r="AS43" i="58"/>
  <c r="AR43" i="58"/>
  <c r="AQ43" i="58"/>
  <c r="AP43" i="58"/>
  <c r="AO43" i="58"/>
  <c r="AN43" i="58"/>
  <c r="AM43" i="58"/>
  <c r="AL43" i="58"/>
  <c r="AK43" i="58"/>
  <c r="AJ43" i="58"/>
  <c r="AI43" i="58"/>
  <c r="AH43" i="58"/>
  <c r="AG43" i="58"/>
  <c r="AD43" i="58"/>
  <c r="AC43" i="58"/>
  <c r="AB43" i="58"/>
  <c r="AA43" i="58"/>
  <c r="Z43" i="58"/>
  <c r="Y43" i="58"/>
  <c r="V43" i="58"/>
  <c r="S43" i="58"/>
  <c r="R43" i="58"/>
  <c r="Q43" i="58"/>
  <c r="P43" i="58"/>
  <c r="O43" i="58"/>
  <c r="N43" i="58"/>
  <c r="BE42" i="58"/>
  <c r="BD42" i="58"/>
  <c r="BC42" i="58"/>
  <c r="BB42" i="58"/>
  <c r="BA42" i="58"/>
  <c r="AZ42" i="58"/>
  <c r="AV42" i="58"/>
  <c r="AU42" i="58"/>
  <c r="AT42" i="58"/>
  <c r="AS42" i="58"/>
  <c r="AR42" i="58"/>
  <c r="AQ42" i="58"/>
  <c r="AP42" i="58"/>
  <c r="AO42" i="58"/>
  <c r="AN42" i="58"/>
  <c r="AM42" i="58"/>
  <c r="AL42" i="58"/>
  <c r="AK42" i="58"/>
  <c r="AJ42" i="58"/>
  <c r="AI42" i="58"/>
  <c r="AH42" i="58"/>
  <c r="AG42" i="58"/>
  <c r="AC42" i="58"/>
  <c r="AB42" i="58"/>
  <c r="AA42" i="58"/>
  <c r="Z42" i="58"/>
  <c r="Y42" i="58"/>
  <c r="V42" i="58"/>
  <c r="R42" i="58"/>
  <c r="Q42" i="58"/>
  <c r="P42" i="58"/>
  <c r="O42" i="58"/>
  <c r="N42" i="58"/>
  <c r="BF41" i="58"/>
  <c r="BE41" i="58"/>
  <c r="BD41" i="58"/>
  <c r="BC41" i="58"/>
  <c r="BB41" i="58"/>
  <c r="BA41" i="58"/>
  <c r="AZ41" i="58"/>
  <c r="AV41" i="58"/>
  <c r="AU41" i="58"/>
  <c r="AT41" i="58"/>
  <c r="AS41" i="58"/>
  <c r="AR41" i="58"/>
  <c r="AQ41" i="58"/>
  <c r="AP41" i="58"/>
  <c r="AO41" i="58"/>
  <c r="AN41" i="58"/>
  <c r="AM41" i="58"/>
  <c r="AL41" i="58"/>
  <c r="AK41" i="58"/>
  <c r="AJ41" i="58"/>
  <c r="AI41" i="58"/>
  <c r="AH41" i="58"/>
  <c r="AG41" i="58"/>
  <c r="AD41" i="58"/>
  <c r="AC41" i="58"/>
  <c r="AB41" i="58"/>
  <c r="AA41" i="58"/>
  <c r="Z41" i="58"/>
  <c r="Y41" i="58"/>
  <c r="V41" i="58"/>
  <c r="S41" i="58"/>
  <c r="R41" i="58"/>
  <c r="Q41" i="58"/>
  <c r="P41" i="58"/>
  <c r="O41" i="58"/>
  <c r="N41" i="58"/>
  <c r="BF40" i="58"/>
  <c r="BE40" i="58"/>
  <c r="BD40" i="58"/>
  <c r="BC40" i="58"/>
  <c r="BB40" i="58"/>
  <c r="BA40" i="58"/>
  <c r="AZ40" i="58"/>
  <c r="AW40" i="58"/>
  <c r="AV40" i="58"/>
  <c r="AU40" i="58"/>
  <c r="AT40" i="58"/>
  <c r="AS40" i="58"/>
  <c r="AR40" i="58"/>
  <c r="AQ40" i="58"/>
  <c r="AP40" i="58"/>
  <c r="AO40" i="58"/>
  <c r="AN40" i="58"/>
  <c r="AM40" i="58"/>
  <c r="AL40" i="58"/>
  <c r="AK40" i="58"/>
  <c r="AJ40" i="58"/>
  <c r="AI40" i="58"/>
  <c r="AH40" i="58"/>
  <c r="AG40" i="58"/>
  <c r="AD40" i="58"/>
  <c r="AC40" i="58"/>
  <c r="AB40" i="58"/>
  <c r="AA40" i="58"/>
  <c r="Z40" i="58"/>
  <c r="Y40" i="58"/>
  <c r="V40" i="58"/>
  <c r="R40" i="58"/>
  <c r="Q40" i="58"/>
  <c r="P40" i="58"/>
  <c r="O40" i="58"/>
  <c r="N40" i="58"/>
  <c r="BF39" i="58"/>
  <c r="BE39" i="58"/>
  <c r="BD39" i="58"/>
  <c r="BC39" i="58"/>
  <c r="BB39" i="58"/>
  <c r="BA39" i="58"/>
  <c r="AZ39" i="58"/>
  <c r="AV39" i="58"/>
  <c r="AU39" i="58"/>
  <c r="AT39" i="58"/>
  <c r="AS39" i="58"/>
  <c r="AR39" i="58"/>
  <c r="AQ39" i="58"/>
  <c r="AP39" i="58"/>
  <c r="AO39" i="58"/>
  <c r="AN39" i="58"/>
  <c r="AM39" i="58"/>
  <c r="AL39" i="58"/>
  <c r="AK39" i="58"/>
  <c r="AJ39" i="58"/>
  <c r="AI39" i="58"/>
  <c r="AH39" i="58"/>
  <c r="AG39" i="58"/>
  <c r="AD39" i="58"/>
  <c r="AC39" i="58"/>
  <c r="AB39" i="58"/>
  <c r="AA39" i="58"/>
  <c r="Z39" i="58"/>
  <c r="Y39" i="58"/>
  <c r="R39" i="58"/>
  <c r="Q39" i="58"/>
  <c r="P39" i="58"/>
  <c r="O39" i="58"/>
  <c r="N39" i="58"/>
  <c r="AV38" i="58"/>
  <c r="AU38" i="58"/>
  <c r="AT38" i="58"/>
  <c r="AS38" i="58"/>
  <c r="AR38" i="58"/>
  <c r="AQ38" i="58"/>
  <c r="AP38" i="58"/>
  <c r="AO38" i="58"/>
  <c r="AN38" i="58"/>
  <c r="AM38" i="58"/>
  <c r="AL38" i="58"/>
  <c r="AK38" i="58"/>
  <c r="AJ38" i="58"/>
  <c r="AI38" i="58"/>
  <c r="AH38" i="58"/>
  <c r="AG38" i="58"/>
  <c r="AW33" i="58"/>
  <c r="AV33" i="58"/>
  <c r="AU33" i="58"/>
  <c r="AT33" i="58"/>
  <c r="AS33" i="58"/>
  <c r="AR33" i="58"/>
  <c r="AQ33" i="58"/>
  <c r="AP33" i="58"/>
  <c r="AO33" i="58"/>
  <c r="AN33" i="58"/>
  <c r="AM33" i="58"/>
  <c r="AL33" i="58"/>
  <c r="AK33" i="58"/>
  <c r="AJ33" i="58"/>
  <c r="AI33" i="58"/>
  <c r="AH33" i="58"/>
  <c r="AG33" i="58"/>
  <c r="R33" i="58"/>
  <c r="Q33" i="58"/>
  <c r="P33" i="58"/>
  <c r="O33" i="58"/>
  <c r="N33" i="58"/>
  <c r="BF32" i="58"/>
  <c r="AW32" i="58"/>
  <c r="AD32" i="58"/>
  <c r="S32" i="58"/>
  <c r="BF31" i="58"/>
  <c r="BF21" i="58" s="1"/>
  <c r="AW31" i="58"/>
  <c r="AW21" i="58" s="1"/>
  <c r="AD31" i="58"/>
  <c r="AD21" i="58" s="1"/>
  <c r="S31" i="58"/>
  <c r="S21" i="58" s="1"/>
  <c r="BF30" i="58"/>
  <c r="BF20" i="58" s="1"/>
  <c r="AW30" i="58"/>
  <c r="AD30" i="58"/>
  <c r="AD20" i="58" s="1"/>
  <c r="S30" i="58"/>
  <c r="BF29" i="58"/>
  <c r="AW29" i="58"/>
  <c r="AD29" i="58"/>
  <c r="S29" i="58"/>
  <c r="BF28" i="58"/>
  <c r="AW28" i="58"/>
  <c r="AW18" i="58" s="1"/>
  <c r="AD28" i="58"/>
  <c r="AD18" i="58" s="1"/>
  <c r="S28" i="58"/>
  <c r="S18" i="58" s="1"/>
  <c r="BF27" i="58"/>
  <c r="AW27" i="58"/>
  <c r="AD27" i="58"/>
  <c r="S27" i="58"/>
  <c r="BF22" i="58"/>
  <c r="BE22" i="58"/>
  <c r="BD22" i="58"/>
  <c r="BC22" i="58"/>
  <c r="BB22" i="58"/>
  <c r="BA22" i="58"/>
  <c r="AZ22" i="58"/>
  <c r="AW22" i="58"/>
  <c r="AV22" i="58"/>
  <c r="AU22" i="58"/>
  <c r="AT22" i="58"/>
  <c r="AS22" i="58"/>
  <c r="AR22" i="58"/>
  <c r="AQ22" i="58"/>
  <c r="AP22" i="58"/>
  <c r="AO22" i="58"/>
  <c r="AN22" i="58"/>
  <c r="AM22" i="58"/>
  <c r="AL22" i="58"/>
  <c r="AK22" i="58"/>
  <c r="AJ22" i="58"/>
  <c r="AI22" i="58"/>
  <c r="AH22" i="58"/>
  <c r="AG22" i="58"/>
  <c r="AD22" i="58"/>
  <c r="AC22" i="58"/>
  <c r="AB22" i="58"/>
  <c r="AA22" i="58"/>
  <c r="Z22" i="58"/>
  <c r="Y22" i="58"/>
  <c r="V22" i="58"/>
  <c r="S22" i="58"/>
  <c r="R22" i="58"/>
  <c r="Q22" i="58"/>
  <c r="P22" i="58"/>
  <c r="O22" i="58"/>
  <c r="N22" i="58"/>
  <c r="BE21" i="58"/>
  <c r="BD21" i="58"/>
  <c r="BC21" i="58"/>
  <c r="BB21" i="58"/>
  <c r="BA21" i="58"/>
  <c r="AZ21" i="58"/>
  <c r="AV21" i="58"/>
  <c r="AU21" i="58"/>
  <c r="AT21" i="58"/>
  <c r="AS21" i="58"/>
  <c r="AR21" i="58"/>
  <c r="AQ21" i="58"/>
  <c r="AP21" i="58"/>
  <c r="AO21" i="58"/>
  <c r="AN21" i="58"/>
  <c r="AM21" i="58"/>
  <c r="AL21" i="58"/>
  <c r="AK21" i="58"/>
  <c r="AJ21" i="58"/>
  <c r="AI21" i="58"/>
  <c r="AH21" i="58"/>
  <c r="AG21" i="58"/>
  <c r="AC21" i="58"/>
  <c r="AB21" i="58"/>
  <c r="AA21" i="58"/>
  <c r="Z21" i="58"/>
  <c r="Y21" i="58"/>
  <c r="V21" i="58"/>
  <c r="R21" i="58"/>
  <c r="Q21" i="58"/>
  <c r="P21" i="58"/>
  <c r="O21" i="58"/>
  <c r="N21" i="58"/>
  <c r="BE20" i="58"/>
  <c r="BD20" i="58"/>
  <c r="BC20" i="58"/>
  <c r="BB20" i="58"/>
  <c r="BA20" i="58"/>
  <c r="AZ20" i="58"/>
  <c r="AW20" i="58"/>
  <c r="AV20" i="58"/>
  <c r="AU20" i="58"/>
  <c r="AT20" i="58"/>
  <c r="AS20" i="58"/>
  <c r="AR20" i="58"/>
  <c r="AQ20" i="58"/>
  <c r="AP20" i="58"/>
  <c r="AO20" i="58"/>
  <c r="AN20" i="58"/>
  <c r="AM20" i="58"/>
  <c r="AL20" i="58"/>
  <c r="AK20" i="58"/>
  <c r="AJ20" i="58"/>
  <c r="AI20" i="58"/>
  <c r="AH20" i="58"/>
  <c r="AG20" i="58"/>
  <c r="AC20" i="58"/>
  <c r="AB20" i="58"/>
  <c r="AA20" i="58"/>
  <c r="Z20" i="58"/>
  <c r="Y20" i="58"/>
  <c r="V20" i="58"/>
  <c r="S20" i="58"/>
  <c r="R20" i="58"/>
  <c r="Q20" i="58"/>
  <c r="P20" i="58"/>
  <c r="O20" i="58"/>
  <c r="N20" i="58"/>
  <c r="BF19" i="58"/>
  <c r="BE19" i="58"/>
  <c r="BD19" i="58"/>
  <c r="BC19" i="58"/>
  <c r="BB19" i="58"/>
  <c r="BA19" i="58"/>
  <c r="AZ19" i="58"/>
  <c r="AW19" i="58"/>
  <c r="AV19" i="58"/>
  <c r="AU19" i="58"/>
  <c r="AT19" i="58"/>
  <c r="AS19" i="58"/>
  <c r="AR19" i="58"/>
  <c r="AQ19" i="58"/>
  <c r="AP19" i="58"/>
  <c r="AO19" i="58"/>
  <c r="AN19" i="58"/>
  <c r="AM19" i="58"/>
  <c r="AL19" i="58"/>
  <c r="AK19" i="58"/>
  <c r="AJ19" i="58"/>
  <c r="AI19" i="58"/>
  <c r="AH19" i="58"/>
  <c r="AG19" i="58"/>
  <c r="AD19" i="58"/>
  <c r="AC19" i="58"/>
  <c r="AB19" i="58"/>
  <c r="AA19" i="58"/>
  <c r="Z19" i="58"/>
  <c r="Y19" i="58"/>
  <c r="V19" i="58"/>
  <c r="S19" i="58"/>
  <c r="R19" i="58"/>
  <c r="Q19" i="58"/>
  <c r="P19" i="58"/>
  <c r="O19" i="58"/>
  <c r="N19" i="58"/>
  <c r="BF18" i="58"/>
  <c r="BE18" i="58"/>
  <c r="BD18" i="58"/>
  <c r="BC18" i="58"/>
  <c r="BB18" i="58"/>
  <c r="BA18" i="58"/>
  <c r="AZ18" i="58"/>
  <c r="AV18" i="58"/>
  <c r="AU18" i="58"/>
  <c r="AT18" i="58"/>
  <c r="AS18" i="58"/>
  <c r="AR18" i="58"/>
  <c r="AQ18" i="58"/>
  <c r="AP18" i="58"/>
  <c r="AO18" i="58"/>
  <c r="AN18" i="58"/>
  <c r="AM18" i="58"/>
  <c r="AL18" i="58"/>
  <c r="AK18" i="58"/>
  <c r="AJ18" i="58"/>
  <c r="AI18" i="58"/>
  <c r="AH18" i="58"/>
  <c r="AG18" i="58"/>
  <c r="AC18" i="58"/>
  <c r="AB18" i="58"/>
  <c r="AA18" i="58"/>
  <c r="Z18" i="58"/>
  <c r="Y18" i="58"/>
  <c r="V18" i="58"/>
  <c r="R18" i="58"/>
  <c r="Q18" i="58"/>
  <c r="P18" i="58"/>
  <c r="O18" i="58"/>
  <c r="N18" i="58"/>
  <c r="BE17" i="58"/>
  <c r="BD17" i="58"/>
  <c r="BC17" i="58"/>
  <c r="BB17" i="58"/>
  <c r="BA17" i="58"/>
  <c r="AZ17" i="58"/>
  <c r="AW17" i="58"/>
  <c r="AV17" i="58"/>
  <c r="AU17" i="58"/>
  <c r="AT17" i="58"/>
  <c r="AS17" i="58"/>
  <c r="AR17" i="58"/>
  <c r="AQ17" i="58"/>
  <c r="AP17" i="58"/>
  <c r="AO17" i="58"/>
  <c r="AN17" i="58"/>
  <c r="AM17" i="58"/>
  <c r="AL17" i="58"/>
  <c r="AK17" i="58"/>
  <c r="AJ17" i="58"/>
  <c r="AI17" i="58"/>
  <c r="AH17" i="58"/>
  <c r="AG17" i="58"/>
  <c r="AD17" i="58"/>
  <c r="AC17" i="58"/>
  <c r="AB17" i="58"/>
  <c r="AA17" i="58"/>
  <c r="Z17" i="58"/>
  <c r="Y17" i="58"/>
  <c r="S17" i="58"/>
  <c r="R17" i="58"/>
  <c r="Q17" i="58"/>
  <c r="P17" i="58"/>
  <c r="O17" i="58"/>
  <c r="N17" i="58"/>
  <c r="AV16" i="58"/>
  <c r="AU16" i="58"/>
  <c r="AT16" i="58"/>
  <c r="AS16" i="58"/>
  <c r="AR16" i="58"/>
  <c r="AQ16" i="58"/>
  <c r="AP16" i="58"/>
  <c r="AO16" i="58"/>
  <c r="AN16" i="58"/>
  <c r="AM16" i="58"/>
  <c r="AL16" i="58"/>
  <c r="AK16" i="58"/>
  <c r="AJ16" i="58"/>
  <c r="AI16" i="58"/>
  <c r="AH16" i="58"/>
  <c r="AG16" i="58"/>
  <c r="D11" i="58"/>
  <c r="E11" i="58"/>
  <c r="F11" i="58"/>
  <c r="G11" i="58"/>
  <c r="H11" i="58"/>
  <c r="I11" i="58"/>
  <c r="J11" i="58"/>
  <c r="K11" i="58"/>
  <c r="L11" i="58"/>
  <c r="M11" i="58"/>
  <c r="N11" i="58"/>
  <c r="O11" i="58"/>
  <c r="P11" i="58"/>
  <c r="Q11" i="58"/>
  <c r="R11" i="58"/>
  <c r="S11" i="58"/>
  <c r="T11" i="58"/>
  <c r="U11" i="58"/>
  <c r="V11" i="58"/>
  <c r="W11" i="58"/>
  <c r="X11" i="58"/>
  <c r="Y11" i="58"/>
  <c r="Z11" i="58"/>
  <c r="AA11" i="58"/>
  <c r="AB11" i="58"/>
  <c r="AC11" i="58"/>
  <c r="AD11" i="58"/>
  <c r="AE11" i="58"/>
  <c r="AF11" i="58"/>
  <c r="C11" i="58"/>
  <c r="BF17" i="58" l="1"/>
  <c r="S45" i="58"/>
  <c r="S33" i="58"/>
  <c r="N102" i="49" l="1"/>
  <c r="AB264" i="49" l="1"/>
  <c r="Y264" i="49"/>
  <c r="X264" i="49"/>
  <c r="V264" i="49"/>
  <c r="R264" i="49"/>
  <c r="O264" i="49"/>
  <c r="K264" i="49"/>
  <c r="J264" i="49"/>
  <c r="D265" i="49"/>
  <c r="H264" i="49"/>
  <c r="B265" i="49"/>
  <c r="AD119" i="49" l="1"/>
  <c r="AD118" i="49"/>
  <c r="AC119" i="49"/>
  <c r="AC118" i="49"/>
  <c r="D67" i="13"/>
  <c r="S20" i="32" l="1"/>
  <c r="S14" i="32"/>
  <c r="S19" i="32" l="1"/>
  <c r="S18" i="32"/>
  <c r="S17" i="32"/>
  <c r="S22" i="32" s="1"/>
  <c r="H72" i="30"/>
  <c r="B42" i="30"/>
  <c r="C42" i="30"/>
  <c r="D42" i="30"/>
  <c r="E42" i="30"/>
  <c r="F42" i="30"/>
  <c r="G42" i="30"/>
  <c r="G13" i="30"/>
  <c r="F13" i="30"/>
  <c r="E13" i="30"/>
  <c r="D13" i="30"/>
  <c r="C13" i="30"/>
  <c r="B13" i="30"/>
  <c r="C54" i="29"/>
  <c r="B54" i="29"/>
  <c r="K85" i="29"/>
  <c r="B85" i="29"/>
  <c r="C85" i="29"/>
  <c r="D85" i="29"/>
  <c r="E85" i="29"/>
  <c r="F85" i="29"/>
  <c r="G85" i="29"/>
  <c r="H85" i="29"/>
  <c r="I85" i="29"/>
  <c r="J85" i="29"/>
  <c r="L85" i="29"/>
  <c r="M85" i="29"/>
  <c r="N85" i="29"/>
  <c r="AL115" i="29"/>
  <c r="AM115" i="29" s="1"/>
  <c r="AL124" i="29"/>
  <c r="K84" i="28"/>
  <c r="N115" i="28"/>
  <c r="N84" i="28"/>
  <c r="M84" i="28"/>
  <c r="L84" i="28"/>
  <c r="J84" i="28"/>
  <c r="I84" i="28"/>
  <c r="H84" i="28"/>
  <c r="G84" i="28"/>
  <c r="F84" i="28"/>
  <c r="E84" i="28"/>
  <c r="D84" i="28"/>
  <c r="C84" i="28"/>
  <c r="B84" i="28"/>
  <c r="AL90" i="28"/>
  <c r="AL91" i="28"/>
  <c r="AL92" i="28"/>
  <c r="AL93" i="28"/>
  <c r="AL94" i="28"/>
  <c r="AL95" i="28"/>
  <c r="AL96" i="28"/>
  <c r="AL97" i="28"/>
  <c r="AL98" i="28"/>
  <c r="AL99" i="28"/>
  <c r="AL100" i="28"/>
  <c r="AL101" i="28"/>
  <c r="AL102" i="28"/>
  <c r="AL103" i="28"/>
  <c r="AL104" i="28"/>
  <c r="AL105" i="28"/>
  <c r="AL106" i="28"/>
  <c r="AL107" i="28"/>
  <c r="AL108" i="28"/>
  <c r="AL109" i="28"/>
  <c r="AL110" i="28"/>
  <c r="AL111" i="28"/>
  <c r="AL112" i="28"/>
  <c r="AL113" i="28"/>
  <c r="AL114" i="28"/>
  <c r="C52" i="28"/>
  <c r="C51" i="28"/>
  <c r="I83" i="28"/>
  <c r="E83" i="28"/>
  <c r="B83" i="28"/>
  <c r="C83" i="28"/>
  <c r="D83" i="28"/>
  <c r="F83" i="28"/>
  <c r="G83" i="28"/>
  <c r="H83" i="28"/>
  <c r="J83" i="28"/>
  <c r="K83" i="28"/>
  <c r="L83" i="28"/>
  <c r="M83" i="28"/>
  <c r="N83" i="28"/>
  <c r="B90" i="27"/>
  <c r="B89" i="27"/>
  <c r="B88" i="27"/>
  <c r="B30" i="27"/>
  <c r="B91" i="27" s="1"/>
  <c r="B29" i="27"/>
  <c r="D16" i="24"/>
  <c r="D17" i="24"/>
  <c r="U64" i="60"/>
  <c r="C30" i="27" l="1"/>
  <c r="H42" i="30"/>
  <c r="O83" i="28"/>
  <c r="B51" i="28" s="1"/>
  <c r="B146" i="60" l="1"/>
  <c r="C145" i="60"/>
  <c r="AK173" i="13" l="1"/>
  <c r="Y173" i="13"/>
  <c r="M173" i="13"/>
  <c r="AK172" i="13"/>
  <c r="Y172" i="13"/>
  <c r="M172" i="13"/>
  <c r="AK171" i="13"/>
  <c r="Y171" i="13"/>
  <c r="M171" i="13"/>
  <c r="AK170" i="13"/>
  <c r="Y170" i="13"/>
  <c r="M170" i="13"/>
  <c r="AK169" i="13"/>
  <c r="Y169" i="13"/>
  <c r="M169" i="13"/>
  <c r="AK168" i="13"/>
  <c r="Y168" i="13"/>
  <c r="M168" i="13"/>
  <c r="AK167" i="13"/>
  <c r="Y167" i="13"/>
  <c r="M167" i="13"/>
  <c r="E159" i="13"/>
  <c r="D159" i="13"/>
  <c r="C159" i="13"/>
  <c r="B159" i="13"/>
  <c r="X119" i="13"/>
  <c r="W119" i="13"/>
  <c r="V119" i="13"/>
  <c r="U119" i="13"/>
  <c r="T119" i="13"/>
  <c r="S119" i="13"/>
  <c r="R119" i="13"/>
  <c r="Q119" i="13"/>
  <c r="P119" i="13"/>
  <c r="O119" i="13"/>
  <c r="N119" i="13"/>
  <c r="L119" i="13"/>
  <c r="K119" i="13"/>
  <c r="J119" i="13"/>
  <c r="I119" i="13"/>
  <c r="H119" i="13"/>
  <c r="G119" i="13"/>
  <c r="F119" i="13"/>
  <c r="E119" i="13"/>
  <c r="D119" i="13"/>
  <c r="C119" i="13"/>
  <c r="B119" i="13"/>
  <c r="Y118" i="13"/>
  <c r="M118" i="13"/>
  <c r="Y117" i="13"/>
  <c r="M117" i="13"/>
  <c r="Y116" i="13"/>
  <c r="M116" i="13"/>
  <c r="Y115" i="13"/>
  <c r="M115" i="13"/>
  <c r="Y114" i="13"/>
  <c r="M114" i="13"/>
  <c r="Y113" i="13"/>
  <c r="Y119" i="13" s="1"/>
  <c r="M113" i="13"/>
  <c r="M119" i="13" s="1"/>
  <c r="A63" i="13"/>
  <c r="A61" i="13"/>
  <c r="A60" i="13"/>
  <c r="A59" i="13"/>
  <c r="A58" i="13"/>
  <c r="A57" i="13"/>
  <c r="A56" i="13"/>
  <c r="A55" i="13"/>
  <c r="A54" i="13"/>
  <c r="W50" i="13"/>
  <c r="V50" i="13"/>
  <c r="U50" i="13"/>
  <c r="T50" i="13"/>
  <c r="S50" i="13"/>
  <c r="R50" i="13"/>
  <c r="Q50" i="13"/>
  <c r="P50" i="13"/>
  <c r="O50" i="13"/>
  <c r="N50" i="13"/>
  <c r="M50" i="13"/>
  <c r="L50" i="13"/>
  <c r="K50" i="13"/>
  <c r="J50" i="13"/>
  <c r="I50" i="13"/>
  <c r="H50" i="13"/>
  <c r="G50" i="13"/>
  <c r="F50" i="13"/>
  <c r="E50" i="13"/>
  <c r="D50" i="13"/>
  <c r="C50" i="13"/>
  <c r="B50" i="13"/>
  <c r="AJ174" i="13" l="1"/>
  <c r="AI174" i="13"/>
  <c r="AH174" i="13"/>
  <c r="AG174" i="13"/>
  <c r="AF174" i="13"/>
  <c r="AE174" i="13"/>
  <c r="AD174" i="13"/>
  <c r="AC174" i="13"/>
  <c r="AB174" i="13"/>
  <c r="AA174" i="13"/>
  <c r="Z174" i="13"/>
  <c r="X174" i="13"/>
  <c r="W174" i="13"/>
  <c r="V174" i="13"/>
  <c r="U174" i="13"/>
  <c r="T174" i="13"/>
  <c r="S174" i="13"/>
  <c r="R174" i="13"/>
  <c r="Q174" i="13"/>
  <c r="P174" i="13"/>
  <c r="O174" i="13"/>
  <c r="N174" i="13"/>
  <c r="L174" i="13"/>
  <c r="K174" i="13"/>
  <c r="J174" i="13"/>
  <c r="I174" i="13"/>
  <c r="H174" i="13"/>
  <c r="G174" i="13"/>
  <c r="F174" i="13"/>
  <c r="E174" i="13"/>
  <c r="D174" i="13"/>
  <c r="C174" i="13"/>
  <c r="B174" i="13"/>
  <c r="AK174" i="13"/>
  <c r="Y174" i="13"/>
  <c r="M174" i="13"/>
  <c r="C65" i="13"/>
  <c r="D65" i="13"/>
  <c r="E65" i="13"/>
  <c r="F65" i="13"/>
  <c r="B65" i="13"/>
  <c r="D27" i="13"/>
  <c r="C27" i="13"/>
  <c r="AG136" i="57" l="1"/>
  <c r="AF136" i="57"/>
  <c r="AE136" i="57"/>
  <c r="AD136" i="57"/>
  <c r="AC136" i="57"/>
  <c r="AB136" i="57"/>
  <c r="AA136" i="57"/>
  <c r="X136" i="57"/>
  <c r="T136" i="57"/>
  <c r="S136" i="57"/>
  <c r="P136" i="57"/>
  <c r="M136" i="57"/>
  <c r="AH135" i="57"/>
  <c r="U135" i="57"/>
  <c r="AH134" i="57"/>
  <c r="U134" i="57"/>
  <c r="AH133" i="57"/>
  <c r="AF9" i="57" s="1"/>
  <c r="U133" i="57"/>
  <c r="AH132" i="57"/>
  <c r="U132" i="57"/>
  <c r="U136" i="57" s="1"/>
  <c r="AH131" i="57"/>
  <c r="AF7" i="57" s="1"/>
  <c r="U131" i="57"/>
  <c r="AH130" i="57"/>
  <c r="U130" i="57"/>
  <c r="AH129" i="57"/>
  <c r="AH136" i="57" s="1"/>
  <c r="U129" i="57"/>
  <c r="AG123" i="57"/>
  <c r="AF123" i="57"/>
  <c r="AE123" i="57"/>
  <c r="AD123" i="57"/>
  <c r="AC123" i="57"/>
  <c r="AB123" i="57"/>
  <c r="AA123" i="57"/>
  <c r="X123" i="57"/>
  <c r="T123" i="57"/>
  <c r="S123" i="57"/>
  <c r="P123" i="57"/>
  <c r="M123" i="57"/>
  <c r="AH122" i="57"/>
  <c r="AH111" i="57" s="1"/>
  <c r="V11" i="57" s="1"/>
  <c r="U122" i="57"/>
  <c r="AH121" i="57"/>
  <c r="AH110" i="57" s="1"/>
  <c r="V10" i="57" s="1"/>
  <c r="U121" i="57"/>
  <c r="AH120" i="57"/>
  <c r="AH109" i="57" s="1"/>
  <c r="V9" i="57" s="1"/>
  <c r="U120" i="57"/>
  <c r="AH119" i="57"/>
  <c r="U119" i="57"/>
  <c r="AH118" i="57"/>
  <c r="U118" i="57"/>
  <c r="AH117" i="57"/>
  <c r="U117" i="57"/>
  <c r="AH116" i="57"/>
  <c r="AH123" i="57" s="1"/>
  <c r="U116" i="57"/>
  <c r="U123" i="57" s="1"/>
  <c r="AG111" i="57"/>
  <c r="AF111" i="57"/>
  <c r="AE111" i="57"/>
  <c r="AD111" i="57"/>
  <c r="AC111" i="57"/>
  <c r="AB111" i="57"/>
  <c r="AA111" i="57"/>
  <c r="X111" i="57"/>
  <c r="U11" i="57" s="1"/>
  <c r="U111" i="57"/>
  <c r="T11" i="57" s="1"/>
  <c r="T111" i="57"/>
  <c r="S111" i="57"/>
  <c r="P111" i="57"/>
  <c r="S11" i="57" s="1"/>
  <c r="M111" i="57"/>
  <c r="AG110" i="57"/>
  <c r="AF110" i="57"/>
  <c r="AE110" i="57"/>
  <c r="AD110" i="57"/>
  <c r="AC110" i="57"/>
  <c r="AB110" i="57"/>
  <c r="AA110" i="57"/>
  <c r="X110" i="57"/>
  <c r="U110" i="57"/>
  <c r="T110" i="57"/>
  <c r="S110" i="57"/>
  <c r="P110" i="57"/>
  <c r="M110" i="57"/>
  <c r="AG109" i="57"/>
  <c r="AF109" i="57"/>
  <c r="AE109" i="57"/>
  <c r="AD109" i="57"/>
  <c r="AC109" i="57"/>
  <c r="AB109" i="57"/>
  <c r="AA109" i="57"/>
  <c r="X109" i="57"/>
  <c r="U9" i="57" s="1"/>
  <c r="U109" i="57"/>
  <c r="T9" i="57" s="1"/>
  <c r="T109" i="57"/>
  <c r="S109" i="57"/>
  <c r="P109" i="57"/>
  <c r="M109" i="57"/>
  <c r="AH108" i="57"/>
  <c r="AG108" i="57"/>
  <c r="AF108" i="57"/>
  <c r="AE108" i="57"/>
  <c r="AD108" i="57"/>
  <c r="AC108" i="57"/>
  <c r="AB108" i="57"/>
  <c r="AA108" i="57"/>
  <c r="X108" i="57"/>
  <c r="U108" i="57"/>
  <c r="T108" i="57"/>
  <c r="S108" i="57"/>
  <c r="P108" i="57"/>
  <c r="M108" i="57"/>
  <c r="AH107" i="57"/>
  <c r="V7" i="57" s="1"/>
  <c r="AG107" i="57"/>
  <c r="AF107" i="57"/>
  <c r="AE107" i="57"/>
  <c r="AD107" i="57"/>
  <c r="AC107" i="57"/>
  <c r="AB107" i="57"/>
  <c r="AA107" i="57"/>
  <c r="X107" i="57"/>
  <c r="U107" i="57"/>
  <c r="T107" i="57"/>
  <c r="S107" i="57"/>
  <c r="P107" i="57"/>
  <c r="S7" i="57" s="1"/>
  <c r="M107" i="57"/>
  <c r="AH106" i="57"/>
  <c r="AG106" i="57"/>
  <c r="AG112" i="57" s="1"/>
  <c r="AF106" i="57"/>
  <c r="AF112" i="57" s="1"/>
  <c r="AE106" i="57"/>
  <c r="AE112" i="57" s="1"/>
  <c r="AD106" i="57"/>
  <c r="AC106" i="57"/>
  <c r="AB106" i="57"/>
  <c r="AA106" i="57"/>
  <c r="X106" i="57"/>
  <c r="U106" i="57"/>
  <c r="T106" i="57"/>
  <c r="T112" i="57" s="1"/>
  <c r="S106" i="57"/>
  <c r="P106" i="57"/>
  <c r="M106" i="57"/>
  <c r="M112" i="57" s="1"/>
  <c r="AG105" i="57"/>
  <c r="AF105" i="57"/>
  <c r="AE105" i="57"/>
  <c r="AD105" i="57"/>
  <c r="AD112" i="57" s="1"/>
  <c r="AC105" i="57"/>
  <c r="AC112" i="57" s="1"/>
  <c r="AB105" i="57"/>
  <c r="AB112" i="57" s="1"/>
  <c r="AA105" i="57"/>
  <c r="AA112" i="57" s="1"/>
  <c r="X105" i="57"/>
  <c r="U5" i="57" s="1"/>
  <c r="U105" i="57"/>
  <c r="T5" i="57" s="1"/>
  <c r="T12" i="57" s="1"/>
  <c r="T105" i="57"/>
  <c r="S105" i="57"/>
  <c r="S112" i="57" s="1"/>
  <c r="P105" i="57"/>
  <c r="S5" i="57" s="1"/>
  <c r="M105" i="57"/>
  <c r="AH99" i="57"/>
  <c r="AG99" i="57"/>
  <c r="AF99" i="57"/>
  <c r="AE99" i="57"/>
  <c r="AD99" i="57"/>
  <c r="AC99" i="57"/>
  <c r="AB99" i="57"/>
  <c r="AB88" i="57" s="1"/>
  <c r="AA99" i="57"/>
  <c r="X99" i="57"/>
  <c r="U99" i="57"/>
  <c r="T99" i="57"/>
  <c r="S99" i="57"/>
  <c r="S88" i="57" s="1"/>
  <c r="P99" i="57"/>
  <c r="M99" i="57"/>
  <c r="AH88" i="57"/>
  <c r="AG88" i="57"/>
  <c r="AF88" i="57"/>
  <c r="AE88" i="57"/>
  <c r="AD88" i="57"/>
  <c r="AC88" i="57"/>
  <c r="AA88" i="57"/>
  <c r="AH87" i="57"/>
  <c r="AG87" i="57"/>
  <c r="AF87" i="57"/>
  <c r="AE87" i="57"/>
  <c r="AD87" i="57"/>
  <c r="AC87" i="57"/>
  <c r="AB87" i="57"/>
  <c r="AA87" i="57"/>
  <c r="X87" i="57"/>
  <c r="U87" i="57"/>
  <c r="T87" i="57"/>
  <c r="S87" i="57"/>
  <c r="P87" i="57"/>
  <c r="M87" i="57"/>
  <c r="H11" i="57" s="1"/>
  <c r="AH86" i="57"/>
  <c r="L10" i="57" s="1"/>
  <c r="AG86" i="57"/>
  <c r="AF86" i="57"/>
  <c r="AE86" i="57"/>
  <c r="AD86" i="57"/>
  <c r="AC86" i="57"/>
  <c r="AB86" i="57"/>
  <c r="AA86" i="57"/>
  <c r="X86" i="57"/>
  <c r="U86" i="57"/>
  <c r="T86" i="57"/>
  <c r="S86" i="57"/>
  <c r="P86" i="57"/>
  <c r="I10" i="57" s="1"/>
  <c r="M86" i="57"/>
  <c r="AH85" i="57"/>
  <c r="L9" i="57" s="1"/>
  <c r="L12" i="57" s="1"/>
  <c r="AG85" i="57"/>
  <c r="AF85" i="57"/>
  <c r="AE85" i="57"/>
  <c r="AD85" i="57"/>
  <c r="AC85" i="57"/>
  <c r="AB85" i="57"/>
  <c r="AA85" i="57"/>
  <c r="X85" i="57"/>
  <c r="U85" i="57"/>
  <c r="J9" i="57" s="1"/>
  <c r="T85" i="57"/>
  <c r="S85" i="57"/>
  <c r="P85" i="57"/>
  <c r="I9" i="57" s="1"/>
  <c r="M85" i="57"/>
  <c r="H9" i="57" s="1"/>
  <c r="AH84" i="57"/>
  <c r="AG84" i="57"/>
  <c r="AF84" i="57"/>
  <c r="AE84" i="57"/>
  <c r="AD84" i="57"/>
  <c r="AC84" i="57"/>
  <c r="AB84" i="57"/>
  <c r="AA84" i="57"/>
  <c r="X84" i="57"/>
  <c r="U84" i="57"/>
  <c r="T84" i="57"/>
  <c r="S84" i="57"/>
  <c r="P84" i="57"/>
  <c r="M84" i="57"/>
  <c r="AH83" i="57"/>
  <c r="AG83" i="57"/>
  <c r="AF83" i="57"/>
  <c r="AE83" i="57"/>
  <c r="AD83" i="57"/>
  <c r="AC83" i="57"/>
  <c r="AB83" i="57"/>
  <c r="AA83" i="57"/>
  <c r="X83" i="57"/>
  <c r="K7" i="57" s="1"/>
  <c r="U83" i="57"/>
  <c r="J7" i="57" s="1"/>
  <c r="T83" i="57"/>
  <c r="S83" i="57"/>
  <c r="P83" i="57"/>
  <c r="M83" i="57"/>
  <c r="AH82" i="57"/>
  <c r="AG82" i="57"/>
  <c r="AF82" i="57"/>
  <c r="AE82" i="57"/>
  <c r="AD82" i="57"/>
  <c r="AC82" i="57"/>
  <c r="AB82" i="57"/>
  <c r="AA82" i="57"/>
  <c r="X82" i="57"/>
  <c r="X88" i="57" s="1"/>
  <c r="U82" i="57"/>
  <c r="U88" i="57" s="1"/>
  <c r="T82" i="57"/>
  <c r="S82" i="57"/>
  <c r="P82" i="57"/>
  <c r="M82" i="57"/>
  <c r="AH81" i="57"/>
  <c r="AG81" i="57"/>
  <c r="AF81" i="57"/>
  <c r="AE81" i="57"/>
  <c r="AD81" i="57"/>
  <c r="AC81" i="57"/>
  <c r="AB81" i="57"/>
  <c r="AA81" i="57"/>
  <c r="X81" i="57"/>
  <c r="U81" i="57"/>
  <c r="T81" i="57"/>
  <c r="T88" i="57" s="1"/>
  <c r="S81" i="57"/>
  <c r="P81" i="57"/>
  <c r="P88" i="57" s="1"/>
  <c r="M81" i="57"/>
  <c r="M88" i="57" s="1"/>
  <c r="BE74" i="57"/>
  <c r="BD74" i="57"/>
  <c r="BC74" i="57"/>
  <c r="BB74" i="57"/>
  <c r="BA74" i="57"/>
  <c r="AZ74" i="57"/>
  <c r="AY74" i="57"/>
  <c r="AU74" i="57"/>
  <c r="AT74" i="57"/>
  <c r="AS74" i="57"/>
  <c r="AR74" i="57"/>
  <c r="AQ74" i="57"/>
  <c r="AP74" i="57"/>
  <c r="AO74" i="57"/>
  <c r="AN74" i="57"/>
  <c r="AM74" i="57"/>
  <c r="AL74" i="57"/>
  <c r="AK74" i="57"/>
  <c r="AJ74" i="57"/>
  <c r="AI74" i="57"/>
  <c r="AH74" i="57"/>
  <c r="AG74" i="57"/>
  <c r="AF74" i="57"/>
  <c r="AC74" i="57"/>
  <c r="AB74" i="57"/>
  <c r="AA74" i="57"/>
  <c r="Z74" i="57"/>
  <c r="Y74" i="57"/>
  <c r="X74" i="57"/>
  <c r="U74" i="57"/>
  <c r="Q74" i="57"/>
  <c r="P74" i="57"/>
  <c r="O74" i="57"/>
  <c r="N74" i="57"/>
  <c r="M74" i="57"/>
  <c r="BE73" i="57"/>
  <c r="AV73" i="57"/>
  <c r="AC73" i="57"/>
  <c r="R73" i="57"/>
  <c r="W11" i="57" s="1"/>
  <c r="BE72" i="57"/>
  <c r="AA10" i="57" s="1"/>
  <c r="AV72" i="57"/>
  <c r="AC72" i="57"/>
  <c r="R72" i="57"/>
  <c r="BE71" i="57"/>
  <c r="AV71" i="57"/>
  <c r="AC71" i="57"/>
  <c r="R71" i="57"/>
  <c r="W9" i="57" s="1"/>
  <c r="BE70" i="57"/>
  <c r="AA8" i="57" s="1"/>
  <c r="AV70" i="57"/>
  <c r="Z8" i="57" s="1"/>
  <c r="AC70" i="57"/>
  <c r="Y8" i="57" s="1"/>
  <c r="R70" i="57"/>
  <c r="BE69" i="57"/>
  <c r="AV69" i="57"/>
  <c r="AC69" i="57"/>
  <c r="R69" i="57"/>
  <c r="BE68" i="57"/>
  <c r="AV68" i="57"/>
  <c r="AC68" i="57"/>
  <c r="Y6" i="57" s="1"/>
  <c r="R68" i="57"/>
  <c r="BE67" i="57"/>
  <c r="AV67" i="57"/>
  <c r="AV74" i="57" s="1"/>
  <c r="AC67" i="57"/>
  <c r="R67" i="57"/>
  <c r="W5" i="57" s="1"/>
  <c r="AU66" i="57"/>
  <c r="AN66" i="57"/>
  <c r="AK66" i="57"/>
  <c r="AJ66" i="57"/>
  <c r="AI66" i="57"/>
  <c r="BD61" i="57"/>
  <c r="BC61" i="57"/>
  <c r="BB61" i="57"/>
  <c r="BA61" i="57"/>
  <c r="AZ61" i="57"/>
  <c r="AY61" i="57"/>
  <c r="AV61" i="57"/>
  <c r="AV50" i="57" s="1"/>
  <c r="AU61" i="57"/>
  <c r="AT61" i="57"/>
  <c r="AS61" i="57"/>
  <c r="AR61" i="57"/>
  <c r="AQ61" i="57"/>
  <c r="AP61" i="57"/>
  <c r="AO61" i="57"/>
  <c r="AN61" i="57"/>
  <c r="AM61" i="57"/>
  <c r="AL61" i="57"/>
  <c r="AK61" i="57"/>
  <c r="AJ61" i="57"/>
  <c r="AI61" i="57"/>
  <c r="AH61" i="57"/>
  <c r="AG61" i="57"/>
  <c r="AF61" i="57"/>
  <c r="AB61" i="57"/>
  <c r="AA61" i="57"/>
  <c r="Z61" i="57"/>
  <c r="Y61" i="57"/>
  <c r="X61" i="57"/>
  <c r="U61" i="57"/>
  <c r="R61" i="57"/>
  <c r="Q61" i="57"/>
  <c r="P61" i="57"/>
  <c r="O61" i="57"/>
  <c r="N61" i="57"/>
  <c r="M61" i="57"/>
  <c r="BE60" i="57"/>
  <c r="AV60" i="57"/>
  <c r="AV49" i="57" s="1"/>
  <c r="P11" i="57" s="1"/>
  <c r="AC60" i="57"/>
  <c r="BE59" i="57"/>
  <c r="AV59" i="57"/>
  <c r="AV48" i="57" s="1"/>
  <c r="P10" i="57" s="1"/>
  <c r="AC59" i="57"/>
  <c r="BE58" i="57"/>
  <c r="AV58" i="57"/>
  <c r="AV47" i="57" s="1"/>
  <c r="P9" i="57" s="1"/>
  <c r="AC58" i="57"/>
  <c r="BE57" i="57"/>
  <c r="AV57" i="57"/>
  <c r="AC57" i="57"/>
  <c r="BE56" i="57"/>
  <c r="AV56" i="57"/>
  <c r="AC56" i="57"/>
  <c r="AC45" i="57" s="1"/>
  <c r="O7" i="57" s="1"/>
  <c r="BE55" i="57"/>
  <c r="BE44" i="57" s="1"/>
  <c r="Q6" i="57" s="1"/>
  <c r="AV55" i="57"/>
  <c r="AC55" i="57"/>
  <c r="AC61" i="57" s="1"/>
  <c r="AC50" i="57" s="1"/>
  <c r="BE54" i="57"/>
  <c r="BE43" i="57" s="1"/>
  <c r="AV54" i="57"/>
  <c r="AC54" i="57"/>
  <c r="AU53" i="57"/>
  <c r="AT53" i="57"/>
  <c r="AT66" i="57" s="1"/>
  <c r="AS53" i="57"/>
  <c r="AS66" i="57" s="1"/>
  <c r="AR53" i="57"/>
  <c r="AR66" i="57" s="1"/>
  <c r="AQ53" i="57"/>
  <c r="AQ66" i="57" s="1"/>
  <c r="AP53" i="57"/>
  <c r="AP66" i="57" s="1"/>
  <c r="AO53" i="57"/>
  <c r="AO66" i="57" s="1"/>
  <c r="AN53" i="57"/>
  <c r="AM53" i="57"/>
  <c r="AM66" i="57" s="1"/>
  <c r="AL53" i="57"/>
  <c r="AL66" i="57" s="1"/>
  <c r="AK53" i="57"/>
  <c r="AJ53" i="57"/>
  <c r="AI53" i="57"/>
  <c r="AH53" i="57"/>
  <c r="AH66" i="57" s="1"/>
  <c r="AG53" i="57"/>
  <c r="AG66" i="57" s="1"/>
  <c r="AF53" i="57"/>
  <c r="AF66" i="57" s="1"/>
  <c r="BD50" i="57"/>
  <c r="BC50" i="57"/>
  <c r="AP50" i="57"/>
  <c r="AB50" i="57"/>
  <c r="AA50" i="57"/>
  <c r="BE49" i="57"/>
  <c r="BD49" i="57"/>
  <c r="BC49" i="57"/>
  <c r="BB49" i="57"/>
  <c r="BA49" i="57"/>
  <c r="BA50" i="57" s="1"/>
  <c r="AZ49" i="57"/>
  <c r="AY49" i="57"/>
  <c r="AU49" i="57"/>
  <c r="AT49" i="57"/>
  <c r="AS49" i="57"/>
  <c r="AR49" i="57"/>
  <c r="AQ49" i="57"/>
  <c r="AP49" i="57"/>
  <c r="AO49" i="57"/>
  <c r="AN49" i="57"/>
  <c r="AM49" i="57"/>
  <c r="AM50" i="57" s="1"/>
  <c r="AL49" i="57"/>
  <c r="AK49" i="57"/>
  <c r="AJ49" i="57"/>
  <c r="AI49" i="57"/>
  <c r="AH49" i="57"/>
  <c r="AG49" i="57"/>
  <c r="AF49" i="57"/>
  <c r="AC49" i="57"/>
  <c r="O11" i="57" s="1"/>
  <c r="AB49" i="57"/>
  <c r="AA49" i="57"/>
  <c r="Z49" i="57"/>
  <c r="Y49" i="57"/>
  <c r="Y50" i="57" s="1"/>
  <c r="X49" i="57"/>
  <c r="U49" i="57"/>
  <c r="R49" i="57"/>
  <c r="Q49" i="57"/>
  <c r="P49" i="57"/>
  <c r="O49" i="57"/>
  <c r="N49" i="57"/>
  <c r="M49" i="57"/>
  <c r="BE48" i="57"/>
  <c r="Q10" i="57" s="1"/>
  <c r="BD48" i="57"/>
  <c r="BC48" i="57"/>
  <c r="BB48" i="57"/>
  <c r="BB50" i="57" s="1"/>
  <c r="BA48" i="57"/>
  <c r="AZ48" i="57"/>
  <c r="AY48" i="57"/>
  <c r="AU48" i="57"/>
  <c r="AT48" i="57"/>
  <c r="AS48" i="57"/>
  <c r="AR48" i="57"/>
  <c r="AQ48" i="57"/>
  <c r="AP48" i="57"/>
  <c r="AO48" i="57"/>
  <c r="AN48" i="57"/>
  <c r="AN50" i="57" s="1"/>
  <c r="AM48" i="57"/>
  <c r="AL48" i="57"/>
  <c r="AK48" i="57"/>
  <c r="AJ48" i="57"/>
  <c r="AI48" i="57"/>
  <c r="AH48" i="57"/>
  <c r="AG48" i="57"/>
  <c r="AF48" i="57"/>
  <c r="AC48" i="57"/>
  <c r="O10" i="57" s="1"/>
  <c r="AB48" i="57"/>
  <c r="AA48" i="57"/>
  <c r="Z48" i="57"/>
  <c r="Z50" i="57" s="1"/>
  <c r="Y48" i="57"/>
  <c r="X48" i="57"/>
  <c r="U48" i="57"/>
  <c r="R48" i="57"/>
  <c r="Q48" i="57"/>
  <c r="P48" i="57"/>
  <c r="O48" i="57"/>
  <c r="N48" i="57"/>
  <c r="M48" i="57"/>
  <c r="BE47" i="57"/>
  <c r="BD47" i="57"/>
  <c r="BC47" i="57"/>
  <c r="BB47" i="57"/>
  <c r="BA47" i="57"/>
  <c r="AZ47" i="57"/>
  <c r="AY47" i="57"/>
  <c r="AU47" i="57"/>
  <c r="AT47" i="57"/>
  <c r="AS47" i="57"/>
  <c r="AR47" i="57"/>
  <c r="AQ47" i="57"/>
  <c r="AP47" i="57"/>
  <c r="AO47" i="57"/>
  <c r="AO50" i="57" s="1"/>
  <c r="AN47" i="57"/>
  <c r="AM47" i="57"/>
  <c r="AL47" i="57"/>
  <c r="AK47" i="57"/>
  <c r="AJ47" i="57"/>
  <c r="AI47" i="57"/>
  <c r="AH47" i="57"/>
  <c r="AG47" i="57"/>
  <c r="AF47" i="57"/>
  <c r="AC47" i="57"/>
  <c r="AB47" i="57"/>
  <c r="AA47" i="57"/>
  <c r="Z47" i="57"/>
  <c r="Y47" i="57"/>
  <c r="X47" i="57"/>
  <c r="U47" i="57"/>
  <c r="R47" i="57"/>
  <c r="Q47" i="57"/>
  <c r="P47" i="57"/>
  <c r="O47" i="57"/>
  <c r="N47" i="57"/>
  <c r="M47" i="57"/>
  <c r="BE46" i="57"/>
  <c r="Q8" i="57" s="1"/>
  <c r="BD46" i="57"/>
  <c r="BC46" i="57"/>
  <c r="BB46" i="57"/>
  <c r="BA46" i="57"/>
  <c r="AZ46" i="57"/>
  <c r="AY46" i="57"/>
  <c r="AV46" i="57"/>
  <c r="AU46" i="57"/>
  <c r="AT46" i="57"/>
  <c r="AS46" i="57"/>
  <c r="AR46" i="57"/>
  <c r="AQ46" i="57"/>
  <c r="AP46" i="57"/>
  <c r="AO46" i="57"/>
  <c r="AN46" i="57"/>
  <c r="AM46" i="57"/>
  <c r="AL46" i="57"/>
  <c r="AK46" i="57"/>
  <c r="AJ46" i="57"/>
  <c r="AI46" i="57"/>
  <c r="AH46" i="57"/>
  <c r="AG46" i="57"/>
  <c r="AF46" i="57"/>
  <c r="AC46" i="57"/>
  <c r="O8" i="57" s="1"/>
  <c r="AB46" i="57"/>
  <c r="AA46" i="57"/>
  <c r="Z46" i="57"/>
  <c r="Y46" i="57"/>
  <c r="X46" i="57"/>
  <c r="U46" i="57"/>
  <c r="R46" i="57"/>
  <c r="Q46" i="57"/>
  <c r="P46" i="57"/>
  <c r="O46" i="57"/>
  <c r="N46" i="57"/>
  <c r="M46" i="57"/>
  <c r="BE45" i="57"/>
  <c r="BD45" i="57"/>
  <c r="BC45" i="57"/>
  <c r="BB45" i="57"/>
  <c r="BA45" i="57"/>
  <c r="AZ45" i="57"/>
  <c r="AY45" i="57"/>
  <c r="AV45" i="57"/>
  <c r="AU45" i="57"/>
  <c r="AT45" i="57"/>
  <c r="AS45" i="57"/>
  <c r="AR45" i="57"/>
  <c r="AQ45" i="57"/>
  <c r="AQ50" i="57" s="1"/>
  <c r="AP45" i="57"/>
  <c r="AO45" i="57"/>
  <c r="AN45" i="57"/>
  <c r="AM45" i="57"/>
  <c r="AL45" i="57"/>
  <c r="AK45" i="57"/>
  <c r="AJ45" i="57"/>
  <c r="AI45" i="57"/>
  <c r="AH45" i="57"/>
  <c r="AG45" i="57"/>
  <c r="AF45" i="57"/>
  <c r="AB45" i="57"/>
  <c r="AA45" i="57"/>
  <c r="Z45" i="57"/>
  <c r="Y45" i="57"/>
  <c r="X45" i="57"/>
  <c r="U45" i="57"/>
  <c r="R45" i="57"/>
  <c r="Q45" i="57"/>
  <c r="P45" i="57"/>
  <c r="O45" i="57"/>
  <c r="N45" i="57"/>
  <c r="M45" i="57"/>
  <c r="M50" i="57" s="1"/>
  <c r="BD44" i="57"/>
  <c r="BC44" i="57"/>
  <c r="BB44" i="57"/>
  <c r="BA44" i="57"/>
  <c r="AZ44" i="57"/>
  <c r="AY44" i="57"/>
  <c r="AV44" i="57"/>
  <c r="P6" i="57" s="1"/>
  <c r="AU44" i="57"/>
  <c r="AT44" i="57"/>
  <c r="AS44" i="57"/>
  <c r="AR44" i="57"/>
  <c r="AQ44" i="57"/>
  <c r="AP44" i="57"/>
  <c r="AO44" i="57"/>
  <c r="AN44" i="57"/>
  <c r="AM44" i="57"/>
  <c r="AL44" i="57"/>
  <c r="AK44" i="57"/>
  <c r="AJ44" i="57"/>
  <c r="AI44" i="57"/>
  <c r="AH44" i="57"/>
  <c r="AG44" i="57"/>
  <c r="AF44" i="57"/>
  <c r="AB44" i="57"/>
  <c r="AA44" i="57"/>
  <c r="Z44" i="57"/>
  <c r="Y44" i="57"/>
  <c r="X44" i="57"/>
  <c r="U44" i="57"/>
  <c r="N6" i="57" s="1"/>
  <c r="R44" i="57"/>
  <c r="M6" i="57" s="1"/>
  <c r="Q44" i="57"/>
  <c r="P44" i="57"/>
  <c r="O44" i="57"/>
  <c r="N44" i="57"/>
  <c r="M44" i="57"/>
  <c r="BD43" i="57"/>
  <c r="BC43" i="57"/>
  <c r="BB43" i="57"/>
  <c r="BA43" i="57"/>
  <c r="AZ43" i="57"/>
  <c r="AZ50" i="57" s="1"/>
  <c r="AY43" i="57"/>
  <c r="AY50" i="57" s="1"/>
  <c r="AV43" i="57"/>
  <c r="AU43" i="57"/>
  <c r="AU50" i="57" s="1"/>
  <c r="AT43" i="57"/>
  <c r="AT50" i="57" s="1"/>
  <c r="AS43" i="57"/>
  <c r="AS50" i="57" s="1"/>
  <c r="AR43" i="57"/>
  <c r="AR50" i="57" s="1"/>
  <c r="AQ43" i="57"/>
  <c r="AP43" i="57"/>
  <c r="AO43" i="57"/>
  <c r="AN43" i="57"/>
  <c r="AM43" i="57"/>
  <c r="AL43" i="57"/>
  <c r="AL50" i="57" s="1"/>
  <c r="AK43" i="57"/>
  <c r="AK50" i="57" s="1"/>
  <c r="AJ43" i="57"/>
  <c r="AJ50" i="57" s="1"/>
  <c r="AI43" i="57"/>
  <c r="AI50" i="57" s="1"/>
  <c r="AH43" i="57"/>
  <c r="AH50" i="57" s="1"/>
  <c r="AG43" i="57"/>
  <c r="AG50" i="57" s="1"/>
  <c r="AF43" i="57"/>
  <c r="AF50" i="57" s="1"/>
  <c r="AC43" i="57"/>
  <c r="AB43" i="57"/>
  <c r="AA43" i="57"/>
  <c r="Z43" i="57"/>
  <c r="Y43" i="57"/>
  <c r="X43" i="57"/>
  <c r="X50" i="57" s="1"/>
  <c r="U43" i="57"/>
  <c r="N5" i="57" s="1"/>
  <c r="N12" i="57" s="1"/>
  <c r="R43" i="57"/>
  <c r="R50" i="57" s="1"/>
  <c r="Q43" i="57"/>
  <c r="Q50" i="57" s="1"/>
  <c r="P43" i="57"/>
  <c r="P50" i="57" s="1"/>
  <c r="O43" i="57"/>
  <c r="O50" i="57" s="1"/>
  <c r="N43" i="57"/>
  <c r="N50" i="57" s="1"/>
  <c r="M43" i="57"/>
  <c r="AU42" i="57"/>
  <c r="AT42" i="57"/>
  <c r="AS42" i="57"/>
  <c r="AR42" i="57"/>
  <c r="AQ42" i="57"/>
  <c r="AP42" i="57"/>
  <c r="AO42" i="57"/>
  <c r="AN42" i="57"/>
  <c r="AM42" i="57"/>
  <c r="AL42" i="57"/>
  <c r="AK42" i="57"/>
  <c r="AJ42" i="57"/>
  <c r="AI42" i="57"/>
  <c r="AH42" i="57"/>
  <c r="AG42" i="57"/>
  <c r="AF42" i="57"/>
  <c r="BE37" i="57"/>
  <c r="BD37" i="57"/>
  <c r="BD26" i="57" s="1"/>
  <c r="BC37" i="57"/>
  <c r="BB37" i="57"/>
  <c r="BA37" i="57"/>
  <c r="AZ37" i="57"/>
  <c r="AY37" i="57"/>
  <c r="AV37" i="57"/>
  <c r="AU37" i="57"/>
  <c r="AT37" i="57"/>
  <c r="AS37" i="57"/>
  <c r="AR37" i="57"/>
  <c r="AQ37" i="57"/>
  <c r="AP37" i="57"/>
  <c r="AO37" i="57"/>
  <c r="AN37" i="57"/>
  <c r="AM37" i="57"/>
  <c r="AL37" i="57"/>
  <c r="AK37" i="57"/>
  <c r="AJ37" i="57"/>
  <c r="AI37" i="57"/>
  <c r="AH37" i="57"/>
  <c r="AG37" i="57"/>
  <c r="AF37" i="57"/>
  <c r="AC37" i="57"/>
  <c r="AB37" i="57"/>
  <c r="AB26" i="57" s="1"/>
  <c r="AA37" i="57"/>
  <c r="Z37" i="57"/>
  <c r="Y37" i="57"/>
  <c r="X37" i="57"/>
  <c r="U37" i="57"/>
  <c r="R37" i="57"/>
  <c r="Q37" i="57"/>
  <c r="P37" i="57"/>
  <c r="O37" i="57"/>
  <c r="N37" i="57"/>
  <c r="M37" i="57"/>
  <c r="BE26" i="57"/>
  <c r="BC26" i="57"/>
  <c r="AQ26" i="57"/>
  <c r="AC26" i="57"/>
  <c r="AA26" i="57"/>
  <c r="M26" i="57"/>
  <c r="BE25" i="57"/>
  <c r="G11" i="57" s="1"/>
  <c r="BD25" i="57"/>
  <c r="BC25" i="57"/>
  <c r="BB25" i="57"/>
  <c r="BB26" i="57" s="1"/>
  <c r="BA25" i="57"/>
  <c r="AZ25" i="57"/>
  <c r="AY25" i="57"/>
  <c r="AV25" i="57"/>
  <c r="AU25" i="57"/>
  <c r="AT25" i="57"/>
  <c r="AS25" i="57"/>
  <c r="AR25" i="57"/>
  <c r="AQ25" i="57"/>
  <c r="AP25" i="57"/>
  <c r="AO25" i="57"/>
  <c r="AN25" i="57"/>
  <c r="AN26" i="57" s="1"/>
  <c r="AM25" i="57"/>
  <c r="AL25" i="57"/>
  <c r="AK25" i="57"/>
  <c r="AJ25" i="57"/>
  <c r="AI25" i="57"/>
  <c r="AH25" i="57"/>
  <c r="AG25" i="57"/>
  <c r="AF25" i="57"/>
  <c r="AC25" i="57"/>
  <c r="AB25" i="57"/>
  <c r="AA25" i="57"/>
  <c r="Z25" i="57"/>
  <c r="Z26" i="57" s="1"/>
  <c r="Y25" i="57"/>
  <c r="X25" i="57"/>
  <c r="U25" i="57"/>
  <c r="R25" i="57"/>
  <c r="Q25" i="57"/>
  <c r="P25" i="57"/>
  <c r="O25" i="57"/>
  <c r="N25" i="57"/>
  <c r="M25" i="57"/>
  <c r="BE24" i="57"/>
  <c r="BD24" i="57"/>
  <c r="BC24" i="57"/>
  <c r="BB24" i="57"/>
  <c r="BA24" i="57"/>
  <c r="AZ24" i="57"/>
  <c r="AY24" i="57"/>
  <c r="AV24" i="57"/>
  <c r="AU24" i="57"/>
  <c r="AT24" i="57"/>
  <c r="AS24" i="57"/>
  <c r="AR24" i="57"/>
  <c r="AQ24" i="57"/>
  <c r="AP24" i="57"/>
  <c r="AO24" i="57"/>
  <c r="AO26" i="57" s="1"/>
  <c r="AN24" i="57"/>
  <c r="AM24" i="57"/>
  <c r="AL24" i="57"/>
  <c r="AK24" i="57"/>
  <c r="AJ24" i="57"/>
  <c r="AI24" i="57"/>
  <c r="AH24" i="57"/>
  <c r="AG24" i="57"/>
  <c r="AF24" i="57"/>
  <c r="AC24" i="57"/>
  <c r="E10" i="57" s="1"/>
  <c r="AB24" i="57"/>
  <c r="AA24" i="57"/>
  <c r="Z24" i="57"/>
  <c r="Y24" i="57"/>
  <c r="X24" i="57"/>
  <c r="U24" i="57"/>
  <c r="R24" i="57"/>
  <c r="Q24" i="57"/>
  <c r="P24" i="57"/>
  <c r="O24" i="57"/>
  <c r="N24" i="57"/>
  <c r="M24" i="57"/>
  <c r="BE23" i="57"/>
  <c r="G9" i="57" s="1"/>
  <c r="BD23" i="57"/>
  <c r="BC23" i="57"/>
  <c r="BB23" i="57"/>
  <c r="BA23" i="57"/>
  <c r="AZ23" i="57"/>
  <c r="AY23" i="57"/>
  <c r="AV23" i="57"/>
  <c r="AU23" i="57"/>
  <c r="AT23" i="57"/>
  <c r="AS23" i="57"/>
  <c r="AR23" i="57"/>
  <c r="AQ23" i="57"/>
  <c r="AP23" i="57"/>
  <c r="AP26" i="57" s="1"/>
  <c r="AO23" i="57"/>
  <c r="AN23" i="57"/>
  <c r="AM23" i="57"/>
  <c r="AL23" i="57"/>
  <c r="AK23" i="57"/>
  <c r="AJ23" i="57"/>
  <c r="AI23" i="57"/>
  <c r="AH23" i="57"/>
  <c r="AG23" i="57"/>
  <c r="AF23" i="57"/>
  <c r="AC23" i="57"/>
  <c r="AB23" i="57"/>
  <c r="AA23" i="57"/>
  <c r="Z23" i="57"/>
  <c r="Y23" i="57"/>
  <c r="X23" i="57"/>
  <c r="U23" i="57"/>
  <c r="R23" i="57"/>
  <c r="Q23" i="57"/>
  <c r="P23" i="57"/>
  <c r="O23" i="57"/>
  <c r="N23" i="57"/>
  <c r="M23" i="57"/>
  <c r="BE22" i="57"/>
  <c r="BD22" i="57"/>
  <c r="BC22" i="57"/>
  <c r="BB22" i="57"/>
  <c r="BA22" i="57"/>
  <c r="AZ22" i="57"/>
  <c r="AY22" i="57"/>
  <c r="AV22" i="57"/>
  <c r="F8" i="57" s="1"/>
  <c r="AU22" i="57"/>
  <c r="AT22" i="57"/>
  <c r="AS22" i="57"/>
  <c r="AR22" i="57"/>
  <c r="AQ22" i="57"/>
  <c r="AP22" i="57"/>
  <c r="AO22" i="57"/>
  <c r="AN22" i="57"/>
  <c r="AM22" i="57"/>
  <c r="AL22" i="57"/>
  <c r="AK22" i="57"/>
  <c r="AJ22" i="57"/>
  <c r="AI22" i="57"/>
  <c r="AH22" i="57"/>
  <c r="AG22" i="57"/>
  <c r="AF22" i="57"/>
  <c r="AC22" i="57"/>
  <c r="E8" i="57" s="1"/>
  <c r="AB22" i="57"/>
  <c r="AA22" i="57"/>
  <c r="Z22" i="57"/>
  <c r="Y22" i="57"/>
  <c r="X22" i="57"/>
  <c r="U22" i="57"/>
  <c r="R22" i="57"/>
  <c r="C8" i="57" s="1"/>
  <c r="Q22" i="57"/>
  <c r="P22" i="57"/>
  <c r="O22" i="57"/>
  <c r="N22" i="57"/>
  <c r="M22" i="57"/>
  <c r="BE21" i="57"/>
  <c r="G7" i="57" s="1"/>
  <c r="BD21" i="57"/>
  <c r="BC21" i="57"/>
  <c r="BB21" i="57"/>
  <c r="BA21" i="57"/>
  <c r="AZ21" i="57"/>
  <c r="AY21" i="57"/>
  <c r="AV21" i="57"/>
  <c r="F7" i="57" s="1"/>
  <c r="AU21" i="57"/>
  <c r="AT21" i="57"/>
  <c r="AS21" i="57"/>
  <c r="AR21" i="57"/>
  <c r="AR26" i="57" s="1"/>
  <c r="AQ21" i="57"/>
  <c r="AP21" i="57"/>
  <c r="AO21" i="57"/>
  <c r="AN21" i="57"/>
  <c r="AM21" i="57"/>
  <c r="AL21" i="57"/>
  <c r="AK21" i="57"/>
  <c r="AJ21" i="57"/>
  <c r="AI21" i="57"/>
  <c r="AH21" i="57"/>
  <c r="AG21" i="57"/>
  <c r="AF21" i="57"/>
  <c r="AF26" i="57" s="1"/>
  <c r="AC21" i="57"/>
  <c r="AB21" i="57"/>
  <c r="AA21" i="57"/>
  <c r="Z21" i="57"/>
  <c r="Y21" i="57"/>
  <c r="X21" i="57"/>
  <c r="U21" i="57"/>
  <c r="R21" i="57"/>
  <c r="C7" i="57" s="1"/>
  <c r="Q21" i="57"/>
  <c r="P21" i="57"/>
  <c r="O21" i="57"/>
  <c r="N21" i="57"/>
  <c r="N26" i="57" s="1"/>
  <c r="M21" i="57"/>
  <c r="BE20" i="57"/>
  <c r="BD20" i="57"/>
  <c r="BC20" i="57"/>
  <c r="BB20" i="57"/>
  <c r="BA20" i="57"/>
  <c r="AZ20" i="57"/>
  <c r="AY20" i="57"/>
  <c r="AV20" i="57"/>
  <c r="F6" i="57" s="1"/>
  <c r="AU20" i="57"/>
  <c r="AT20" i="57"/>
  <c r="AS20" i="57"/>
  <c r="AR20" i="57"/>
  <c r="AQ20" i="57"/>
  <c r="AP20" i="57"/>
  <c r="AO20" i="57"/>
  <c r="AN20" i="57"/>
  <c r="AM20" i="57"/>
  <c r="AL20" i="57"/>
  <c r="AK20" i="57"/>
  <c r="AJ20" i="57"/>
  <c r="AI20" i="57"/>
  <c r="AH20" i="57"/>
  <c r="AG20" i="57"/>
  <c r="AF20" i="57"/>
  <c r="AC20" i="57"/>
  <c r="AB20" i="57"/>
  <c r="AA20" i="57"/>
  <c r="Z20" i="57"/>
  <c r="Y20" i="57"/>
  <c r="X20" i="57"/>
  <c r="U20" i="57"/>
  <c r="D6" i="57" s="1"/>
  <c r="R20" i="57"/>
  <c r="C6" i="57" s="1"/>
  <c r="Q20" i="57"/>
  <c r="P20" i="57"/>
  <c r="O20" i="57"/>
  <c r="N20" i="57"/>
  <c r="M20" i="57"/>
  <c r="BE19" i="57"/>
  <c r="BD19" i="57"/>
  <c r="BC19" i="57"/>
  <c r="BB19" i="57"/>
  <c r="BA19" i="57"/>
  <c r="BA26" i="57" s="1"/>
  <c r="AZ19" i="57"/>
  <c r="AZ26" i="57" s="1"/>
  <c r="AY19" i="57"/>
  <c r="AY26" i="57" s="1"/>
  <c r="AV19" i="57"/>
  <c r="AV26" i="57" s="1"/>
  <c r="AU19" i="57"/>
  <c r="AU26" i="57" s="1"/>
  <c r="AT19" i="57"/>
  <c r="AT26" i="57" s="1"/>
  <c r="AS19" i="57"/>
  <c r="AS26" i="57" s="1"/>
  <c r="AR19" i="57"/>
  <c r="AQ19" i="57"/>
  <c r="AP19" i="57"/>
  <c r="AO19" i="57"/>
  <c r="AN19" i="57"/>
  <c r="AM19" i="57"/>
  <c r="AM26" i="57" s="1"/>
  <c r="AL19" i="57"/>
  <c r="AL26" i="57" s="1"/>
  <c r="AK19" i="57"/>
  <c r="AK26" i="57" s="1"/>
  <c r="AJ19" i="57"/>
  <c r="AJ26" i="57" s="1"/>
  <c r="AI19" i="57"/>
  <c r="AI26" i="57" s="1"/>
  <c r="AH19" i="57"/>
  <c r="AH26" i="57" s="1"/>
  <c r="AG19" i="57"/>
  <c r="AG26" i="57" s="1"/>
  <c r="AF19" i="57"/>
  <c r="AC19" i="57"/>
  <c r="AB19" i="57"/>
  <c r="AA19" i="57"/>
  <c r="Z19" i="57"/>
  <c r="Y19" i="57"/>
  <c r="Y26" i="57" s="1"/>
  <c r="X19" i="57"/>
  <c r="X26" i="57" s="1"/>
  <c r="U19" i="57"/>
  <c r="U26" i="57" s="1"/>
  <c r="R19" i="57"/>
  <c r="R26" i="57" s="1"/>
  <c r="Q19" i="57"/>
  <c r="Q26" i="57" s="1"/>
  <c r="P19" i="57"/>
  <c r="P26" i="57" s="1"/>
  <c r="O19" i="57"/>
  <c r="O26" i="57" s="1"/>
  <c r="N19" i="57"/>
  <c r="M19" i="57"/>
  <c r="AU18" i="57"/>
  <c r="AT18" i="57"/>
  <c r="AS18" i="57"/>
  <c r="AR18" i="57"/>
  <c r="AQ18" i="57"/>
  <c r="AP18" i="57"/>
  <c r="AO18" i="57"/>
  <c r="AN18" i="57"/>
  <c r="AM18" i="57"/>
  <c r="AL18" i="57"/>
  <c r="AK18" i="57"/>
  <c r="AJ18" i="57"/>
  <c r="AI18" i="57"/>
  <c r="AH18" i="57"/>
  <c r="AG18" i="57"/>
  <c r="AF18" i="57"/>
  <c r="AF11" i="57"/>
  <c r="AE11" i="57"/>
  <c r="AD11" i="57"/>
  <c r="AC11" i="57"/>
  <c r="AB11" i="57"/>
  <c r="AA11" i="57"/>
  <c r="Z11" i="57"/>
  <c r="Y11" i="57"/>
  <c r="X11" i="57"/>
  <c r="R11" i="57"/>
  <c r="Q11" i="57"/>
  <c r="N11" i="57"/>
  <c r="M11" i="57"/>
  <c r="L11" i="57"/>
  <c r="K11" i="57"/>
  <c r="J11" i="57"/>
  <c r="I11" i="57"/>
  <c r="F11" i="57"/>
  <c r="E11" i="57"/>
  <c r="D11" i="57"/>
  <c r="C11" i="57"/>
  <c r="AF10" i="57"/>
  <c r="AE10" i="57"/>
  <c r="AD10" i="57"/>
  <c r="AC10" i="57"/>
  <c r="AB10" i="57"/>
  <c r="Z10" i="57"/>
  <c r="Y10" i="57"/>
  <c r="X10" i="57"/>
  <c r="W10" i="57"/>
  <c r="U10" i="57"/>
  <c r="T10" i="57"/>
  <c r="S10" i="57"/>
  <c r="R10" i="57"/>
  <c r="N10" i="57"/>
  <c r="M10" i="57"/>
  <c r="K10" i="57"/>
  <c r="J10" i="57"/>
  <c r="H10" i="57"/>
  <c r="G10" i="57"/>
  <c r="F10" i="57"/>
  <c r="D10" i="57"/>
  <c r="C10" i="57"/>
  <c r="AE9" i="57"/>
  <c r="AD9" i="57"/>
  <c r="AC9" i="57"/>
  <c r="AB9" i="57"/>
  <c r="AA9" i="57"/>
  <c r="Z9" i="57"/>
  <c r="Y9" i="57"/>
  <c r="X9" i="57"/>
  <c r="S9" i="57"/>
  <c r="R9" i="57"/>
  <c r="Q9" i="57"/>
  <c r="O9" i="57"/>
  <c r="N9" i="57"/>
  <c r="M9" i="57"/>
  <c r="K9" i="57"/>
  <c r="F9" i="57"/>
  <c r="E9" i="57"/>
  <c r="D9" i="57"/>
  <c r="C9" i="57"/>
  <c r="AF8" i="57"/>
  <c r="AE8" i="57"/>
  <c r="AD8" i="57"/>
  <c r="AC8" i="57"/>
  <c r="AB8" i="57"/>
  <c r="X8" i="57"/>
  <c r="W8" i="57"/>
  <c r="V8" i="57"/>
  <c r="U8" i="57"/>
  <c r="T8" i="57"/>
  <c r="S8" i="57"/>
  <c r="R8" i="57"/>
  <c r="P8" i="57"/>
  <c r="N8" i="57"/>
  <c r="M8" i="57"/>
  <c r="L8" i="57"/>
  <c r="K8" i="57"/>
  <c r="J8" i="57"/>
  <c r="I8" i="57"/>
  <c r="H8" i="57"/>
  <c r="G8" i="57"/>
  <c r="D8" i="57"/>
  <c r="AE7" i="57"/>
  <c r="AD7" i="57"/>
  <c r="AC7" i="57"/>
  <c r="AB7" i="57"/>
  <c r="AA7" i="57"/>
  <c r="Z7" i="57"/>
  <c r="Y7" i="57"/>
  <c r="X7" i="57"/>
  <c r="W7" i="57"/>
  <c r="U7" i="57"/>
  <c r="T7" i="57"/>
  <c r="R7" i="57"/>
  <c r="Q7" i="57"/>
  <c r="P7" i="57"/>
  <c r="N7" i="57"/>
  <c r="M7" i="57"/>
  <c r="L7" i="57"/>
  <c r="I7" i="57"/>
  <c r="H7" i="57"/>
  <c r="E7" i="57"/>
  <c r="D7" i="57"/>
  <c r="AF6" i="57"/>
  <c r="AF12" i="57" s="1"/>
  <c r="AE6" i="57"/>
  <c r="AE12" i="57" s="1"/>
  <c r="AD6" i="57"/>
  <c r="AC6" i="57"/>
  <c r="AB6" i="57"/>
  <c r="AA6" i="57"/>
  <c r="Z6" i="57"/>
  <c r="X6" i="57"/>
  <c r="X12" i="57" s="1"/>
  <c r="W6" i="57"/>
  <c r="V6" i="57"/>
  <c r="U6" i="57"/>
  <c r="T6" i="57"/>
  <c r="S6" i="57"/>
  <c r="R6" i="57"/>
  <c r="L6" i="57"/>
  <c r="K6" i="57"/>
  <c r="J6" i="57"/>
  <c r="J12" i="57" s="1"/>
  <c r="I6" i="57"/>
  <c r="I12" i="57" s="1"/>
  <c r="H6" i="57"/>
  <c r="G6" i="57"/>
  <c r="E6" i="57"/>
  <c r="AF5" i="57"/>
  <c r="AE5" i="57"/>
  <c r="AD5" i="57"/>
  <c r="AD12" i="57" s="1"/>
  <c r="AC5" i="57"/>
  <c r="AC12" i="57" s="1"/>
  <c r="AB5" i="57"/>
  <c r="AB12" i="57" s="1"/>
  <c r="AA5" i="57"/>
  <c r="AA12" i="57" s="1"/>
  <c r="Z5" i="57"/>
  <c r="Z12" i="57" s="1"/>
  <c r="Y5" i="57"/>
  <c r="X5" i="57"/>
  <c r="R5" i="57"/>
  <c r="R12" i="57" s="1"/>
  <c r="P5" i="57"/>
  <c r="O5" i="57"/>
  <c r="M5" i="57"/>
  <c r="M12" i="57" s="1"/>
  <c r="L5" i="57"/>
  <c r="K5" i="57"/>
  <c r="J5" i="57"/>
  <c r="I5" i="57"/>
  <c r="G5" i="57"/>
  <c r="E5" i="57"/>
  <c r="D5" i="57"/>
  <c r="D12" i="57" s="1"/>
  <c r="C5" i="57"/>
  <c r="AE203" i="56"/>
  <c r="R203" i="56"/>
  <c r="AE199" i="56"/>
  <c r="E11" i="56" s="1"/>
  <c r="U199" i="56"/>
  <c r="E10" i="56" s="1"/>
  <c r="M199" i="56"/>
  <c r="F52" i="56" s="1"/>
  <c r="J199" i="56"/>
  <c r="E7" i="56" s="1"/>
  <c r="AE198" i="56"/>
  <c r="R198" i="56"/>
  <c r="AE197" i="56"/>
  <c r="R197" i="56"/>
  <c r="AE196" i="56"/>
  <c r="R196" i="56"/>
  <c r="AE195" i="56"/>
  <c r="R195" i="56"/>
  <c r="AE194" i="56"/>
  <c r="R194" i="56"/>
  <c r="AE193" i="56"/>
  <c r="R193" i="56"/>
  <c r="AE192" i="56"/>
  <c r="R192" i="56"/>
  <c r="AE191" i="56"/>
  <c r="R191" i="56"/>
  <c r="AE190" i="56"/>
  <c r="R190" i="56"/>
  <c r="AE189" i="56"/>
  <c r="R189" i="56"/>
  <c r="AE188" i="56"/>
  <c r="R188" i="56"/>
  <c r="AE187" i="56"/>
  <c r="R187" i="56"/>
  <c r="AD181" i="56"/>
  <c r="AC181" i="56"/>
  <c r="AB181" i="56"/>
  <c r="AA181" i="56"/>
  <c r="Z181" i="56"/>
  <c r="Y181" i="56"/>
  <c r="X181" i="56"/>
  <c r="U181" i="56"/>
  <c r="Q181" i="56"/>
  <c r="P181" i="56"/>
  <c r="M181" i="56"/>
  <c r="J181" i="56"/>
  <c r="AE180" i="56"/>
  <c r="R180" i="56"/>
  <c r="R164" i="56" s="1"/>
  <c r="AE179" i="56"/>
  <c r="AE163" i="56" s="1"/>
  <c r="R179" i="56"/>
  <c r="AE178" i="56"/>
  <c r="AE162" i="56" s="1"/>
  <c r="R178" i="56"/>
  <c r="R162" i="56" s="1"/>
  <c r="AE177" i="56"/>
  <c r="AE161" i="56" s="1"/>
  <c r="R177" i="56"/>
  <c r="AE176" i="56"/>
  <c r="AE160" i="56" s="1"/>
  <c r="R176" i="56"/>
  <c r="R160" i="56" s="1"/>
  <c r="AE175" i="56"/>
  <c r="AE159" i="56" s="1"/>
  <c r="R175" i="56"/>
  <c r="R159" i="56" s="1"/>
  <c r="AE174" i="56"/>
  <c r="AE158" i="56" s="1"/>
  <c r="R174" i="56"/>
  <c r="R158" i="56" s="1"/>
  <c r="AE173" i="56"/>
  <c r="AE157" i="56" s="1"/>
  <c r="R173" i="56"/>
  <c r="AE172" i="56"/>
  <c r="AE156" i="56" s="1"/>
  <c r="R172" i="56"/>
  <c r="R156" i="56" s="1"/>
  <c r="AE171" i="56"/>
  <c r="R171" i="56"/>
  <c r="R155" i="56" s="1"/>
  <c r="AE170" i="56"/>
  <c r="AE154" i="56" s="1"/>
  <c r="R170" i="56"/>
  <c r="R154" i="56" s="1"/>
  <c r="AE169" i="56"/>
  <c r="R169" i="56"/>
  <c r="AE164" i="56"/>
  <c r="AD164" i="56"/>
  <c r="AC164" i="56"/>
  <c r="AB164" i="56"/>
  <c r="AA164" i="56"/>
  <c r="Z164" i="56"/>
  <c r="Y164" i="56"/>
  <c r="X164" i="56"/>
  <c r="U164" i="56"/>
  <c r="Q164" i="56"/>
  <c r="P164" i="56"/>
  <c r="M164" i="56"/>
  <c r="J164" i="56"/>
  <c r="AD163" i="56"/>
  <c r="AC163" i="56"/>
  <c r="AB163" i="56"/>
  <c r="AA163" i="56"/>
  <c r="Z163" i="56"/>
  <c r="Y163" i="56"/>
  <c r="X163" i="56"/>
  <c r="U163" i="56"/>
  <c r="R163" i="56"/>
  <c r="Q163" i="56"/>
  <c r="P163" i="56"/>
  <c r="M163" i="56"/>
  <c r="J163" i="56"/>
  <c r="AD162" i="56"/>
  <c r="AC162" i="56"/>
  <c r="AB162" i="56"/>
  <c r="AA162" i="56"/>
  <c r="Z162" i="56"/>
  <c r="Y162" i="56"/>
  <c r="X162" i="56"/>
  <c r="U162" i="56"/>
  <c r="Q162" i="56"/>
  <c r="P162" i="56"/>
  <c r="M162" i="56"/>
  <c r="J162" i="56"/>
  <c r="AD161" i="56"/>
  <c r="AC161" i="56"/>
  <c r="AB161" i="56"/>
  <c r="AA161" i="56"/>
  <c r="Z161" i="56"/>
  <c r="Y161" i="56"/>
  <c r="X161" i="56"/>
  <c r="U161" i="56"/>
  <c r="R161" i="56"/>
  <c r="Q161" i="56"/>
  <c r="P161" i="56"/>
  <c r="M161" i="56"/>
  <c r="J161" i="56"/>
  <c r="AD160" i="56"/>
  <c r="AC160" i="56"/>
  <c r="AB160" i="56"/>
  <c r="AA160" i="56"/>
  <c r="Z160" i="56"/>
  <c r="Y160" i="56"/>
  <c r="X160" i="56"/>
  <c r="U160" i="56"/>
  <c r="Q160" i="56"/>
  <c r="P160" i="56"/>
  <c r="M160" i="56"/>
  <c r="J160" i="56"/>
  <c r="AD159" i="56"/>
  <c r="AC159" i="56"/>
  <c r="AB159" i="56"/>
  <c r="AA159" i="56"/>
  <c r="Z159" i="56"/>
  <c r="Y159" i="56"/>
  <c r="X159" i="56"/>
  <c r="U159" i="56"/>
  <c r="Q159" i="56"/>
  <c r="P159" i="56"/>
  <c r="M159" i="56"/>
  <c r="J159" i="56"/>
  <c r="AD158" i="56"/>
  <c r="AC158" i="56"/>
  <c r="AB158" i="56"/>
  <c r="AA158" i="56"/>
  <c r="Z158" i="56"/>
  <c r="Y158" i="56"/>
  <c r="X158" i="56"/>
  <c r="U158" i="56"/>
  <c r="Q158" i="56"/>
  <c r="P158" i="56"/>
  <c r="M158" i="56"/>
  <c r="J158" i="56"/>
  <c r="AD157" i="56"/>
  <c r="AC157" i="56"/>
  <c r="AB157" i="56"/>
  <c r="AA157" i="56"/>
  <c r="Z157" i="56"/>
  <c r="Y157" i="56"/>
  <c r="X157" i="56"/>
  <c r="U157" i="56"/>
  <c r="R157" i="56"/>
  <c r="Q157" i="56"/>
  <c r="P157" i="56"/>
  <c r="M157" i="56"/>
  <c r="J157" i="56"/>
  <c r="AD156" i="56"/>
  <c r="AC156" i="56"/>
  <c r="AB156" i="56"/>
  <c r="AA156" i="56"/>
  <c r="Z156" i="56"/>
  <c r="Y156" i="56"/>
  <c r="X156" i="56"/>
  <c r="U156" i="56"/>
  <c r="Q156" i="56"/>
  <c r="P156" i="56"/>
  <c r="M156" i="56"/>
  <c r="J156" i="56"/>
  <c r="AE155" i="56"/>
  <c r="AD155" i="56"/>
  <c r="AC155" i="56"/>
  <c r="AB155" i="56"/>
  <c r="AA155" i="56"/>
  <c r="Z155" i="56"/>
  <c r="Y155" i="56"/>
  <c r="X155" i="56"/>
  <c r="U155" i="56"/>
  <c r="Q155" i="56"/>
  <c r="P155" i="56"/>
  <c r="M155" i="56"/>
  <c r="J155" i="56"/>
  <c r="AD154" i="56"/>
  <c r="AC154" i="56"/>
  <c r="AB154" i="56"/>
  <c r="AA154" i="56"/>
  <c r="Z154" i="56"/>
  <c r="Y154" i="56"/>
  <c r="X154" i="56"/>
  <c r="U154" i="56"/>
  <c r="Q154" i="56"/>
  <c r="P154" i="56"/>
  <c r="M154" i="56"/>
  <c r="J154" i="56"/>
  <c r="AD153" i="56"/>
  <c r="AC153" i="56"/>
  <c r="AB153" i="56"/>
  <c r="AA153" i="56"/>
  <c r="Z153" i="56"/>
  <c r="Y153" i="56"/>
  <c r="X153" i="56"/>
  <c r="U153" i="56"/>
  <c r="Q153" i="56"/>
  <c r="P153" i="56"/>
  <c r="M153" i="56"/>
  <c r="J153" i="56"/>
  <c r="M147" i="56"/>
  <c r="AE146" i="56"/>
  <c r="R146" i="56"/>
  <c r="AE145" i="56"/>
  <c r="R145" i="56"/>
  <c r="AE144" i="56"/>
  <c r="AE128" i="56" s="1"/>
  <c r="R144" i="56"/>
  <c r="AE143" i="56"/>
  <c r="R143" i="56"/>
  <c r="AE142" i="56"/>
  <c r="AE126" i="56" s="1"/>
  <c r="R142" i="56"/>
  <c r="AE141" i="56"/>
  <c r="AE125" i="56" s="1"/>
  <c r="R141" i="56"/>
  <c r="AE140" i="56"/>
  <c r="AE124" i="56" s="1"/>
  <c r="R140" i="56"/>
  <c r="AE139" i="56"/>
  <c r="AE123" i="56" s="1"/>
  <c r="R139" i="56"/>
  <c r="AE138" i="56"/>
  <c r="AE122" i="56" s="1"/>
  <c r="R138" i="56"/>
  <c r="AE137" i="56"/>
  <c r="AE121" i="56" s="1"/>
  <c r="R137" i="56"/>
  <c r="AE136" i="56"/>
  <c r="AE120" i="56" s="1"/>
  <c r="R136" i="56"/>
  <c r="AE135" i="56"/>
  <c r="AE119" i="56" s="1"/>
  <c r="R135" i="56"/>
  <c r="AE130" i="56"/>
  <c r="AD130" i="56"/>
  <c r="AC130" i="56"/>
  <c r="AB130" i="56"/>
  <c r="AA130" i="56"/>
  <c r="Z130" i="56"/>
  <c r="Y130" i="56"/>
  <c r="X130" i="56"/>
  <c r="U130" i="56"/>
  <c r="Q130" i="56"/>
  <c r="P130" i="56"/>
  <c r="R130" i="56" s="1"/>
  <c r="M130" i="56"/>
  <c r="J130" i="56"/>
  <c r="AE129" i="56"/>
  <c r="AD129" i="56"/>
  <c r="AC129" i="56"/>
  <c r="AB129" i="56"/>
  <c r="AA129" i="56"/>
  <c r="Z129" i="56"/>
  <c r="Y129" i="56"/>
  <c r="X129" i="56"/>
  <c r="U129" i="56"/>
  <c r="Q129" i="56"/>
  <c r="P129" i="56"/>
  <c r="M129" i="56"/>
  <c r="J129" i="56"/>
  <c r="AD128" i="56"/>
  <c r="AC128" i="56"/>
  <c r="AB128" i="56"/>
  <c r="AA128" i="56"/>
  <c r="Z128" i="56"/>
  <c r="Y128" i="56"/>
  <c r="X128" i="56"/>
  <c r="U128" i="56"/>
  <c r="Q128" i="56"/>
  <c r="P128" i="56"/>
  <c r="M128" i="56"/>
  <c r="J128" i="56"/>
  <c r="AE127" i="56"/>
  <c r="AD127" i="56"/>
  <c r="AC127" i="56"/>
  <c r="AB127" i="56"/>
  <c r="AA127" i="56"/>
  <c r="Z127" i="56"/>
  <c r="Y127" i="56"/>
  <c r="X127" i="56"/>
  <c r="U127" i="56"/>
  <c r="Q127" i="56"/>
  <c r="P127" i="56"/>
  <c r="M127" i="56"/>
  <c r="J127" i="56"/>
  <c r="AD126" i="56"/>
  <c r="AC126" i="56"/>
  <c r="AB126" i="56"/>
  <c r="AA126" i="56"/>
  <c r="Z126" i="56"/>
  <c r="Y126" i="56"/>
  <c r="X126" i="56"/>
  <c r="U126" i="56"/>
  <c r="Q126" i="56"/>
  <c r="P126" i="56"/>
  <c r="M126" i="56"/>
  <c r="J126" i="56"/>
  <c r="AD125" i="56"/>
  <c r="AC125" i="56"/>
  <c r="AB125" i="56"/>
  <c r="AA125" i="56"/>
  <c r="Z125" i="56"/>
  <c r="Y125" i="56"/>
  <c r="X125" i="56"/>
  <c r="U125" i="56"/>
  <c r="Q125" i="56"/>
  <c r="P125" i="56"/>
  <c r="M125" i="56"/>
  <c r="J125" i="56"/>
  <c r="AD124" i="56"/>
  <c r="AC124" i="56"/>
  <c r="AB124" i="56"/>
  <c r="AA124" i="56"/>
  <c r="Z124" i="56"/>
  <c r="Y124" i="56"/>
  <c r="X124" i="56"/>
  <c r="U124" i="56"/>
  <c r="Q124" i="56"/>
  <c r="P124" i="56"/>
  <c r="M124" i="56"/>
  <c r="J124" i="56"/>
  <c r="AD123" i="56"/>
  <c r="AC123" i="56"/>
  <c r="AB123" i="56"/>
  <c r="AA123" i="56"/>
  <c r="Z123" i="56"/>
  <c r="Y123" i="56"/>
  <c r="X123" i="56"/>
  <c r="U123" i="56"/>
  <c r="Q123" i="56"/>
  <c r="P123" i="56"/>
  <c r="M123" i="56"/>
  <c r="J123" i="56"/>
  <c r="AD122" i="56"/>
  <c r="AC122" i="56"/>
  <c r="AB122" i="56"/>
  <c r="AA122" i="56"/>
  <c r="Z122" i="56"/>
  <c r="Y122" i="56"/>
  <c r="X122" i="56"/>
  <c r="U122" i="56"/>
  <c r="Q122" i="56"/>
  <c r="P122" i="56"/>
  <c r="M122" i="56"/>
  <c r="J122" i="56"/>
  <c r="AD121" i="56"/>
  <c r="AC121" i="56"/>
  <c r="AB121" i="56"/>
  <c r="AA121" i="56"/>
  <c r="Z121" i="56"/>
  <c r="Y121" i="56"/>
  <c r="X121" i="56"/>
  <c r="U121" i="56"/>
  <c r="Q121" i="56"/>
  <c r="P121" i="56"/>
  <c r="M121" i="56"/>
  <c r="J121" i="56"/>
  <c r="AD120" i="56"/>
  <c r="AC120" i="56"/>
  <c r="AB120" i="56"/>
  <c r="AA120" i="56"/>
  <c r="Z120" i="56"/>
  <c r="Y120" i="56"/>
  <c r="X120" i="56"/>
  <c r="U120" i="56"/>
  <c r="Q120" i="56"/>
  <c r="P120" i="56"/>
  <c r="M120" i="56"/>
  <c r="J120" i="56"/>
  <c r="AD119" i="56"/>
  <c r="AC119" i="56"/>
  <c r="AB119" i="56"/>
  <c r="AA119" i="56"/>
  <c r="Z119" i="56"/>
  <c r="Y119" i="56"/>
  <c r="X119" i="56"/>
  <c r="U119" i="56"/>
  <c r="Q119" i="56"/>
  <c r="P119" i="56"/>
  <c r="M119" i="56"/>
  <c r="J119" i="56"/>
  <c r="BB112" i="56"/>
  <c r="AS112" i="56"/>
  <c r="Z112" i="56"/>
  <c r="O112" i="56"/>
  <c r="BA108" i="56"/>
  <c r="F50" i="56" s="1"/>
  <c r="AZ108" i="56"/>
  <c r="AY108" i="56"/>
  <c r="F48" i="56" s="1"/>
  <c r="AX108" i="56"/>
  <c r="F47" i="56" s="1"/>
  <c r="AW108" i="56"/>
  <c r="F46" i="56" s="1"/>
  <c r="AV108" i="56"/>
  <c r="F45" i="56" s="1"/>
  <c r="BB107" i="56"/>
  <c r="BB106" i="56"/>
  <c r="BB105" i="56"/>
  <c r="BB104" i="56"/>
  <c r="BB103" i="56"/>
  <c r="BB102" i="56"/>
  <c r="BB101" i="56"/>
  <c r="BB100" i="56"/>
  <c r="BB99" i="56"/>
  <c r="BB98" i="56"/>
  <c r="BB97" i="56"/>
  <c r="BB96" i="56"/>
  <c r="BA90" i="56"/>
  <c r="AZ90" i="56"/>
  <c r="AY90" i="56"/>
  <c r="AX90" i="56"/>
  <c r="AW90" i="56"/>
  <c r="AV90" i="56"/>
  <c r="AR90" i="56"/>
  <c r="AQ90" i="56"/>
  <c r="AP90" i="56"/>
  <c r="AO90" i="56"/>
  <c r="AN90" i="56"/>
  <c r="AM90" i="56"/>
  <c r="AL90" i="56"/>
  <c r="AK90" i="56"/>
  <c r="AJ90" i="56"/>
  <c r="AI90" i="56"/>
  <c r="AH90" i="56"/>
  <c r="AG90" i="56"/>
  <c r="AF90" i="56"/>
  <c r="AE90" i="56"/>
  <c r="AD90" i="56"/>
  <c r="AC90" i="56"/>
  <c r="Y90" i="56"/>
  <c r="X90" i="56"/>
  <c r="W90" i="56"/>
  <c r="V90" i="56"/>
  <c r="U90" i="56"/>
  <c r="R90" i="56"/>
  <c r="N90" i="56"/>
  <c r="M90" i="56"/>
  <c r="L90" i="56"/>
  <c r="K90" i="56"/>
  <c r="J90" i="56"/>
  <c r="BB89" i="56"/>
  <c r="BB73" i="56" s="1"/>
  <c r="AS89" i="56"/>
  <c r="AS73" i="56" s="1"/>
  <c r="Z89" i="56"/>
  <c r="Z73" i="56" s="1"/>
  <c r="O89" i="56"/>
  <c r="O73" i="56" s="1"/>
  <c r="BB88" i="56"/>
  <c r="BB72" i="56" s="1"/>
  <c r="AS88" i="56"/>
  <c r="AS72" i="56" s="1"/>
  <c r="Z88" i="56"/>
  <c r="Z72" i="56" s="1"/>
  <c r="O88" i="56"/>
  <c r="O72" i="56" s="1"/>
  <c r="BB87" i="56"/>
  <c r="BB71" i="56" s="1"/>
  <c r="AS87" i="56"/>
  <c r="Z87" i="56"/>
  <c r="Z71" i="56" s="1"/>
  <c r="O87" i="56"/>
  <c r="O71" i="56" s="1"/>
  <c r="BB86" i="56"/>
  <c r="BB70" i="56" s="1"/>
  <c r="AS86" i="56"/>
  <c r="AS70" i="56" s="1"/>
  <c r="Z86" i="56"/>
  <c r="Z70" i="56" s="1"/>
  <c r="O86" i="56"/>
  <c r="O70" i="56" s="1"/>
  <c r="BB85" i="56"/>
  <c r="BB69" i="56" s="1"/>
  <c r="AS85" i="56"/>
  <c r="AS69" i="56" s="1"/>
  <c r="Z85" i="56"/>
  <c r="Z69" i="56" s="1"/>
  <c r="O85" i="56"/>
  <c r="O69" i="56" s="1"/>
  <c r="BB84" i="56"/>
  <c r="BB68" i="56" s="1"/>
  <c r="AS84" i="56"/>
  <c r="AS68" i="56" s="1"/>
  <c r="Z84" i="56"/>
  <c r="O84" i="56"/>
  <c r="O68" i="56" s="1"/>
  <c r="BB83" i="56"/>
  <c r="BB67" i="56" s="1"/>
  <c r="AS83" i="56"/>
  <c r="AS67" i="56" s="1"/>
  <c r="Z83" i="56"/>
  <c r="Z67" i="56" s="1"/>
  <c r="O83" i="56"/>
  <c r="O67" i="56" s="1"/>
  <c r="BB82" i="56"/>
  <c r="BB66" i="56" s="1"/>
  <c r="AS82" i="56"/>
  <c r="AS66" i="56" s="1"/>
  <c r="Z82" i="56"/>
  <c r="Z66" i="56" s="1"/>
  <c r="O82" i="56"/>
  <c r="O66" i="56" s="1"/>
  <c r="BB81" i="56"/>
  <c r="BB65" i="56" s="1"/>
  <c r="AS81" i="56"/>
  <c r="Z81" i="56"/>
  <c r="Z65" i="56" s="1"/>
  <c r="O81" i="56"/>
  <c r="O65" i="56" s="1"/>
  <c r="BB80" i="56"/>
  <c r="BB64" i="56" s="1"/>
  <c r="AS80" i="56"/>
  <c r="AS64" i="56" s="1"/>
  <c r="Z80" i="56"/>
  <c r="O80" i="56"/>
  <c r="O64" i="56" s="1"/>
  <c r="BB79" i="56"/>
  <c r="BB63" i="56" s="1"/>
  <c r="AS79" i="56"/>
  <c r="Z79" i="56"/>
  <c r="Z63" i="56" s="1"/>
  <c r="O79" i="56"/>
  <c r="O63" i="56" s="1"/>
  <c r="BB78" i="56"/>
  <c r="BB62" i="56" s="1"/>
  <c r="AS78" i="56"/>
  <c r="AS62" i="56" s="1"/>
  <c r="Z78" i="56"/>
  <c r="Z62" i="56" s="1"/>
  <c r="O78" i="56"/>
  <c r="AR77" i="56"/>
  <c r="AR95" i="56" s="1"/>
  <c r="AQ77" i="56"/>
  <c r="AQ61" i="56" s="1"/>
  <c r="AP77" i="56"/>
  <c r="AP61" i="56" s="1"/>
  <c r="AO77" i="56"/>
  <c r="AO61" i="56" s="1"/>
  <c r="AN77" i="56"/>
  <c r="AN61" i="56" s="1"/>
  <c r="AM77" i="56"/>
  <c r="AM61" i="56" s="1"/>
  <c r="AL77" i="56"/>
  <c r="AL95" i="56" s="1"/>
  <c r="AK77" i="56"/>
  <c r="AK95" i="56" s="1"/>
  <c r="AJ77" i="56"/>
  <c r="AJ95" i="56" s="1"/>
  <c r="AI77" i="56"/>
  <c r="AI95" i="56" s="1"/>
  <c r="AH77" i="56"/>
  <c r="AH61" i="56" s="1"/>
  <c r="AG77" i="56"/>
  <c r="AG95" i="56" s="1"/>
  <c r="AF77" i="56"/>
  <c r="AF95" i="56" s="1"/>
  <c r="AE77" i="56"/>
  <c r="AE61" i="56" s="1"/>
  <c r="AD77" i="56"/>
  <c r="AD61" i="56" s="1"/>
  <c r="AC77" i="56"/>
  <c r="AC61" i="56" s="1"/>
  <c r="BA73" i="56"/>
  <c r="AZ73" i="56"/>
  <c r="AY73" i="56"/>
  <c r="AX73" i="56"/>
  <c r="AW73" i="56"/>
  <c r="AV73" i="56"/>
  <c r="AR73" i="56"/>
  <c r="AQ73" i="56"/>
  <c r="AP73" i="56"/>
  <c r="AO73" i="56"/>
  <c r="AN73" i="56"/>
  <c r="AM73" i="56"/>
  <c r="AL73" i="56"/>
  <c r="AK73" i="56"/>
  <c r="AJ73" i="56"/>
  <c r="AI73" i="56"/>
  <c r="AH73" i="56"/>
  <c r="AG73" i="56"/>
  <c r="AF73" i="56"/>
  <c r="AE73" i="56"/>
  <c r="AD73" i="56"/>
  <c r="AC73" i="56"/>
  <c r="Y73" i="56"/>
  <c r="X73" i="56"/>
  <c r="W73" i="56"/>
  <c r="V73" i="56"/>
  <c r="U73" i="56"/>
  <c r="R73" i="56"/>
  <c r="N73" i="56"/>
  <c r="M73" i="56"/>
  <c r="L73" i="56"/>
  <c r="K73" i="56"/>
  <c r="J73" i="56"/>
  <c r="BA72" i="56"/>
  <c r="AZ72" i="56"/>
  <c r="AY72" i="56"/>
  <c r="AX72" i="56"/>
  <c r="AW72" i="56"/>
  <c r="AV72" i="56"/>
  <c r="AR72" i="56"/>
  <c r="AQ72" i="56"/>
  <c r="AP72" i="56"/>
  <c r="AO72" i="56"/>
  <c r="AN72" i="56"/>
  <c r="AM72" i="56"/>
  <c r="AL72" i="56"/>
  <c r="AK72" i="56"/>
  <c r="AJ72" i="56"/>
  <c r="AI72" i="56"/>
  <c r="AH72" i="56"/>
  <c r="AG72" i="56"/>
  <c r="AF72" i="56"/>
  <c r="AE72" i="56"/>
  <c r="AD72" i="56"/>
  <c r="AC72" i="56"/>
  <c r="Y72" i="56"/>
  <c r="X72" i="56"/>
  <c r="W72" i="56"/>
  <c r="V72" i="56"/>
  <c r="U72" i="56"/>
  <c r="R72" i="56"/>
  <c r="N72" i="56"/>
  <c r="M72" i="56"/>
  <c r="L72" i="56"/>
  <c r="K72" i="56"/>
  <c r="J72" i="56"/>
  <c r="BA71" i="56"/>
  <c r="AZ71" i="56"/>
  <c r="AY71" i="56"/>
  <c r="AX71" i="56"/>
  <c r="AW71" i="56"/>
  <c r="AV71" i="56"/>
  <c r="AS71" i="56"/>
  <c r="AR71" i="56"/>
  <c r="AQ71" i="56"/>
  <c r="AP71" i="56"/>
  <c r="AO71" i="56"/>
  <c r="AN71" i="56"/>
  <c r="AM71" i="56"/>
  <c r="AL71" i="56"/>
  <c r="AK71" i="56"/>
  <c r="AJ71" i="56"/>
  <c r="AI71" i="56"/>
  <c r="AH71" i="56"/>
  <c r="AG71" i="56"/>
  <c r="AF71" i="56"/>
  <c r="AE71" i="56"/>
  <c r="AD71" i="56"/>
  <c r="AC71" i="56"/>
  <c r="Y71" i="56"/>
  <c r="X71" i="56"/>
  <c r="W71" i="56"/>
  <c r="V71" i="56"/>
  <c r="U71" i="56"/>
  <c r="R71" i="56"/>
  <c r="N71" i="56"/>
  <c r="M71" i="56"/>
  <c r="L71" i="56"/>
  <c r="K71" i="56"/>
  <c r="J71" i="56"/>
  <c r="BA70" i="56"/>
  <c r="AZ70" i="56"/>
  <c r="AY70" i="56"/>
  <c r="AX70" i="56"/>
  <c r="AW70" i="56"/>
  <c r="AV70" i="56"/>
  <c r="AR70" i="56"/>
  <c r="AQ70" i="56"/>
  <c r="AP70" i="56"/>
  <c r="AO70" i="56"/>
  <c r="AN70" i="56"/>
  <c r="AM70" i="56"/>
  <c r="AL70" i="56"/>
  <c r="AK70" i="56"/>
  <c r="AJ70" i="56"/>
  <c r="AI70" i="56"/>
  <c r="AH70" i="56"/>
  <c r="AG70" i="56"/>
  <c r="AF70" i="56"/>
  <c r="AE70" i="56"/>
  <c r="AD70" i="56"/>
  <c r="AC70" i="56"/>
  <c r="Y70" i="56"/>
  <c r="X70" i="56"/>
  <c r="W70" i="56"/>
  <c r="V70" i="56"/>
  <c r="U70" i="56"/>
  <c r="R70" i="56"/>
  <c r="N70" i="56"/>
  <c r="M70" i="56"/>
  <c r="L70" i="56"/>
  <c r="K70" i="56"/>
  <c r="J70" i="56"/>
  <c r="BA69" i="56"/>
  <c r="AZ69" i="56"/>
  <c r="AY69" i="56"/>
  <c r="AX69" i="56"/>
  <c r="AW69" i="56"/>
  <c r="AV69" i="56"/>
  <c r="AR69" i="56"/>
  <c r="AQ69" i="56"/>
  <c r="AP69" i="56"/>
  <c r="AO69" i="56"/>
  <c r="AN69" i="56"/>
  <c r="AM69" i="56"/>
  <c r="AL69" i="56"/>
  <c r="AK69" i="56"/>
  <c r="AJ69" i="56"/>
  <c r="AI69" i="56"/>
  <c r="AH69" i="56"/>
  <c r="AG69" i="56"/>
  <c r="AF69" i="56"/>
  <c r="AE69" i="56"/>
  <c r="AD69" i="56"/>
  <c r="AC69" i="56"/>
  <c r="Y69" i="56"/>
  <c r="X69" i="56"/>
  <c r="W69" i="56"/>
  <c r="V69" i="56"/>
  <c r="U69" i="56"/>
  <c r="R69" i="56"/>
  <c r="N69" i="56"/>
  <c r="M69" i="56"/>
  <c r="L69" i="56"/>
  <c r="K69" i="56"/>
  <c r="J69" i="56"/>
  <c r="BA68" i="56"/>
  <c r="AZ68" i="56"/>
  <c r="AY68" i="56"/>
  <c r="AX68" i="56"/>
  <c r="AW68" i="56"/>
  <c r="AV68" i="56"/>
  <c r="AR68" i="56"/>
  <c r="AQ68" i="56"/>
  <c r="AP68" i="56"/>
  <c r="AO68" i="56"/>
  <c r="AN68" i="56"/>
  <c r="AM68" i="56"/>
  <c r="AL68" i="56"/>
  <c r="AK68" i="56"/>
  <c r="AJ68" i="56"/>
  <c r="AI68" i="56"/>
  <c r="AH68" i="56"/>
  <c r="AG68" i="56"/>
  <c r="AF68" i="56"/>
  <c r="AE68" i="56"/>
  <c r="AD68" i="56"/>
  <c r="AC68" i="56"/>
  <c r="Z68" i="56"/>
  <c r="Y68" i="56"/>
  <c r="X68" i="56"/>
  <c r="W68" i="56"/>
  <c r="V68" i="56"/>
  <c r="U68" i="56"/>
  <c r="R68" i="56"/>
  <c r="N68" i="56"/>
  <c r="M68" i="56"/>
  <c r="L68" i="56"/>
  <c r="K68" i="56"/>
  <c r="J68" i="56"/>
  <c r="BA67" i="56"/>
  <c r="AZ67" i="56"/>
  <c r="AY67" i="56"/>
  <c r="AX67" i="56"/>
  <c r="AW67" i="56"/>
  <c r="AV67" i="56"/>
  <c r="AR67" i="56"/>
  <c r="AQ67" i="56"/>
  <c r="AP67" i="56"/>
  <c r="AO67" i="56"/>
  <c r="AN67" i="56"/>
  <c r="AM67" i="56"/>
  <c r="AL67" i="56"/>
  <c r="AK67" i="56"/>
  <c r="AJ67" i="56"/>
  <c r="AI67" i="56"/>
  <c r="AH67" i="56"/>
  <c r="AG67" i="56"/>
  <c r="AF67" i="56"/>
  <c r="AE67" i="56"/>
  <c r="AD67" i="56"/>
  <c r="AC67" i="56"/>
  <c r="Y67" i="56"/>
  <c r="X67" i="56"/>
  <c r="W67" i="56"/>
  <c r="V67" i="56"/>
  <c r="U67" i="56"/>
  <c r="R67" i="56"/>
  <c r="N67" i="56"/>
  <c r="M67" i="56"/>
  <c r="L67" i="56"/>
  <c r="K67" i="56"/>
  <c r="J67" i="56"/>
  <c r="BA66" i="56"/>
  <c r="AZ66" i="56"/>
  <c r="AY66" i="56"/>
  <c r="AX66" i="56"/>
  <c r="AW66" i="56"/>
  <c r="AV66" i="56"/>
  <c r="AR66" i="56"/>
  <c r="AQ66" i="56"/>
  <c r="AP66" i="56"/>
  <c r="AO66" i="56"/>
  <c r="AN66" i="56"/>
  <c r="AM66" i="56"/>
  <c r="AL66" i="56"/>
  <c r="AK66" i="56"/>
  <c r="AJ66" i="56"/>
  <c r="AI66" i="56"/>
  <c r="AH66" i="56"/>
  <c r="AG66" i="56"/>
  <c r="AF66" i="56"/>
  <c r="AE66" i="56"/>
  <c r="AD66" i="56"/>
  <c r="AC66" i="56"/>
  <c r="Y66" i="56"/>
  <c r="X66" i="56"/>
  <c r="W66" i="56"/>
  <c r="V66" i="56"/>
  <c r="U66" i="56"/>
  <c r="R66" i="56"/>
  <c r="N66" i="56"/>
  <c r="M66" i="56"/>
  <c r="L66" i="56"/>
  <c r="K66" i="56"/>
  <c r="J66" i="56"/>
  <c r="BA65" i="56"/>
  <c r="AZ65" i="56"/>
  <c r="AY65" i="56"/>
  <c r="AX65" i="56"/>
  <c r="AW65" i="56"/>
  <c r="AV65" i="56"/>
  <c r="AS65" i="56"/>
  <c r="AR65" i="56"/>
  <c r="AQ65" i="56"/>
  <c r="AP65" i="56"/>
  <c r="AO65" i="56"/>
  <c r="AN65" i="56"/>
  <c r="AM65" i="56"/>
  <c r="AL65" i="56"/>
  <c r="AK65" i="56"/>
  <c r="AJ65" i="56"/>
  <c r="AI65" i="56"/>
  <c r="AH65" i="56"/>
  <c r="AG65" i="56"/>
  <c r="AF65" i="56"/>
  <c r="AE65" i="56"/>
  <c r="AD65" i="56"/>
  <c r="AC65" i="56"/>
  <c r="Y65" i="56"/>
  <c r="X65" i="56"/>
  <c r="W65" i="56"/>
  <c r="V65" i="56"/>
  <c r="U65" i="56"/>
  <c r="R65" i="56"/>
  <c r="N65" i="56"/>
  <c r="M65" i="56"/>
  <c r="L65" i="56"/>
  <c r="K65" i="56"/>
  <c r="J65" i="56"/>
  <c r="BA64" i="56"/>
  <c r="AZ64" i="56"/>
  <c r="AY64" i="56"/>
  <c r="AX64" i="56"/>
  <c r="AW64" i="56"/>
  <c r="AV64" i="56"/>
  <c r="AR64" i="56"/>
  <c r="AQ64" i="56"/>
  <c r="AP64" i="56"/>
  <c r="AO64" i="56"/>
  <c r="AN64" i="56"/>
  <c r="AM64" i="56"/>
  <c r="AL64" i="56"/>
  <c r="AK64" i="56"/>
  <c r="AJ64" i="56"/>
  <c r="AI64" i="56"/>
  <c r="AH64" i="56"/>
  <c r="AG64" i="56"/>
  <c r="AF64" i="56"/>
  <c r="AE64" i="56"/>
  <c r="AD64" i="56"/>
  <c r="AC64" i="56"/>
  <c r="Y64" i="56"/>
  <c r="X64" i="56"/>
  <c r="W64" i="56"/>
  <c r="V64" i="56"/>
  <c r="U64" i="56"/>
  <c r="R64" i="56"/>
  <c r="N64" i="56"/>
  <c r="M64" i="56"/>
  <c r="L64" i="56"/>
  <c r="K64" i="56"/>
  <c r="J64" i="56"/>
  <c r="F62" i="56"/>
  <c r="BA63" i="56"/>
  <c r="AZ63" i="56"/>
  <c r="AY63" i="56"/>
  <c r="AX63" i="56"/>
  <c r="AW63" i="56"/>
  <c r="AV63" i="56"/>
  <c r="AR63" i="56"/>
  <c r="AQ63" i="56"/>
  <c r="AP63" i="56"/>
  <c r="AO63" i="56"/>
  <c r="AN63" i="56"/>
  <c r="AM63" i="56"/>
  <c r="AL63" i="56"/>
  <c r="AK63" i="56"/>
  <c r="AJ63" i="56"/>
  <c r="AI63" i="56"/>
  <c r="AH63" i="56"/>
  <c r="AG63" i="56"/>
  <c r="AF63" i="56"/>
  <c r="AE63" i="56"/>
  <c r="AD63" i="56"/>
  <c r="AC63" i="56"/>
  <c r="Y63" i="56"/>
  <c r="X63" i="56"/>
  <c r="W63" i="56"/>
  <c r="V63" i="56"/>
  <c r="U63" i="56"/>
  <c r="R63" i="56"/>
  <c r="N63" i="56"/>
  <c r="M63" i="56"/>
  <c r="L63" i="56"/>
  <c r="K63" i="56"/>
  <c r="J63" i="56"/>
  <c r="F61" i="56"/>
  <c r="BA62" i="56"/>
  <c r="AZ62" i="56"/>
  <c r="AY62" i="56"/>
  <c r="AX62" i="56"/>
  <c r="AW62" i="56"/>
  <c r="AV62" i="56"/>
  <c r="AR62" i="56"/>
  <c r="AQ62" i="56"/>
  <c r="AP62" i="56"/>
  <c r="AO62" i="56"/>
  <c r="AN62" i="56"/>
  <c r="AM62" i="56"/>
  <c r="AL62" i="56"/>
  <c r="AK62" i="56"/>
  <c r="AJ62" i="56"/>
  <c r="AI62" i="56"/>
  <c r="AH62" i="56"/>
  <c r="AG62" i="56"/>
  <c r="AF62" i="56"/>
  <c r="AE62" i="56"/>
  <c r="AD62" i="56"/>
  <c r="AC62" i="56"/>
  <c r="Y62" i="56"/>
  <c r="X62" i="56"/>
  <c r="W62" i="56"/>
  <c r="V62" i="56"/>
  <c r="U62" i="56"/>
  <c r="R62" i="56"/>
  <c r="N62" i="56"/>
  <c r="M62" i="56"/>
  <c r="L62" i="56"/>
  <c r="K62" i="56"/>
  <c r="J62" i="56"/>
  <c r="F60" i="56"/>
  <c r="F59" i="56"/>
  <c r="F58" i="56"/>
  <c r="F57" i="56"/>
  <c r="F56" i="56"/>
  <c r="BA56" i="56"/>
  <c r="AZ56" i="56"/>
  <c r="AY56" i="56"/>
  <c r="AX56" i="56"/>
  <c r="AW56" i="56"/>
  <c r="AV56" i="56"/>
  <c r="AR56" i="56"/>
  <c r="AQ56" i="56"/>
  <c r="AP56" i="56"/>
  <c r="AO56" i="56"/>
  <c r="AN56" i="56"/>
  <c r="AM56" i="56"/>
  <c r="AL56" i="56"/>
  <c r="AK56" i="56"/>
  <c r="AJ56" i="56"/>
  <c r="AI56" i="56"/>
  <c r="AH56" i="56"/>
  <c r="AG56" i="56"/>
  <c r="AF56" i="56"/>
  <c r="AE56" i="56"/>
  <c r="AD56" i="56"/>
  <c r="AC56" i="56"/>
  <c r="Z56" i="56"/>
  <c r="Z57" i="56" s="1"/>
  <c r="R56" i="56"/>
  <c r="O56" i="56"/>
  <c r="F54" i="56"/>
  <c r="BB55" i="56"/>
  <c r="BB39" i="56" s="1"/>
  <c r="AS55" i="56"/>
  <c r="AS39" i="56" s="1"/>
  <c r="Z55" i="56"/>
  <c r="O55" i="56"/>
  <c r="O39" i="56" s="1"/>
  <c r="F53" i="56"/>
  <c r="BB54" i="56"/>
  <c r="BB38" i="56" s="1"/>
  <c r="AS54" i="56"/>
  <c r="AS38" i="56" s="1"/>
  <c r="Z54" i="56"/>
  <c r="O54" i="56"/>
  <c r="O38" i="56" s="1"/>
  <c r="BB53" i="56"/>
  <c r="BB37" i="56" s="1"/>
  <c r="AS53" i="56"/>
  <c r="AS37" i="56" s="1"/>
  <c r="Z53" i="56"/>
  <c r="O53" i="56"/>
  <c r="O37" i="56" s="1"/>
  <c r="BB52" i="56"/>
  <c r="BB36" i="56" s="1"/>
  <c r="AS52" i="56"/>
  <c r="Z52" i="56"/>
  <c r="O52" i="56"/>
  <c r="O36" i="56" s="1"/>
  <c r="BB51" i="56"/>
  <c r="AS51" i="56"/>
  <c r="AS35" i="56" s="1"/>
  <c r="Z51" i="56"/>
  <c r="O51" i="56"/>
  <c r="O35" i="56" s="1"/>
  <c r="F49" i="56"/>
  <c r="BB50" i="56"/>
  <c r="BB34" i="56" s="1"/>
  <c r="AS50" i="56"/>
  <c r="AS34" i="56" s="1"/>
  <c r="Z50" i="56"/>
  <c r="O50" i="56"/>
  <c r="O34" i="56" s="1"/>
  <c r="BB49" i="56"/>
  <c r="BB33" i="56" s="1"/>
  <c r="AS49" i="56"/>
  <c r="AS33" i="56" s="1"/>
  <c r="Z49" i="56"/>
  <c r="O49" i="56"/>
  <c r="O33" i="56" s="1"/>
  <c r="BB48" i="56"/>
  <c r="BB32" i="56" s="1"/>
  <c r="AS48" i="56"/>
  <c r="AS32" i="56" s="1"/>
  <c r="Z48" i="56"/>
  <c r="O48" i="56"/>
  <c r="O32" i="56" s="1"/>
  <c r="BB47" i="56"/>
  <c r="BB31" i="56" s="1"/>
  <c r="AS47" i="56"/>
  <c r="AS31" i="56" s="1"/>
  <c r="Z47" i="56"/>
  <c r="O47" i="56"/>
  <c r="BB46" i="56"/>
  <c r="BB30" i="56" s="1"/>
  <c r="AS46" i="56"/>
  <c r="AS30" i="56" s="1"/>
  <c r="Z46" i="56"/>
  <c r="O46" i="56"/>
  <c r="F44" i="56"/>
  <c r="BB45" i="56"/>
  <c r="BB29" i="56" s="1"/>
  <c r="AS45" i="56"/>
  <c r="AS29" i="56" s="1"/>
  <c r="Z45" i="56"/>
  <c r="O45" i="56"/>
  <c r="O29" i="56" s="1"/>
  <c r="F43" i="56"/>
  <c r="BB44" i="56"/>
  <c r="BB28" i="56" s="1"/>
  <c r="AS44" i="56"/>
  <c r="AS28" i="56" s="1"/>
  <c r="Z44" i="56"/>
  <c r="O44" i="56"/>
  <c r="O28" i="56" s="1"/>
  <c r="F42" i="56"/>
  <c r="F41" i="56"/>
  <c r="F40" i="56"/>
  <c r="F39" i="56"/>
  <c r="F38" i="56"/>
  <c r="BA39" i="56"/>
  <c r="AZ39" i="56"/>
  <c r="AY39" i="56"/>
  <c r="AX39" i="56"/>
  <c r="AW39" i="56"/>
  <c r="AV39" i="56"/>
  <c r="AR39" i="56"/>
  <c r="AQ39" i="56"/>
  <c r="AP39" i="56"/>
  <c r="AO39" i="56"/>
  <c r="AN39" i="56"/>
  <c r="AM39" i="56"/>
  <c r="AL39" i="56"/>
  <c r="AK39" i="56"/>
  <c r="AJ39" i="56"/>
  <c r="AI39" i="56"/>
  <c r="AH39" i="56"/>
  <c r="AG39" i="56"/>
  <c r="AF39" i="56"/>
  <c r="AE39" i="56"/>
  <c r="AD39" i="56"/>
  <c r="AC39" i="56"/>
  <c r="Y39" i="56"/>
  <c r="X39" i="56"/>
  <c r="W39" i="56"/>
  <c r="V39" i="56"/>
  <c r="U39" i="56"/>
  <c r="R39" i="56"/>
  <c r="N39" i="56"/>
  <c r="M39" i="56"/>
  <c r="L39" i="56"/>
  <c r="K39" i="56"/>
  <c r="J39" i="56"/>
  <c r="F37" i="56"/>
  <c r="BA38" i="56"/>
  <c r="AZ38" i="56"/>
  <c r="AY38" i="56"/>
  <c r="AX38" i="56"/>
  <c r="AW38" i="56"/>
  <c r="AV38" i="56"/>
  <c r="AR38" i="56"/>
  <c r="AQ38" i="56"/>
  <c r="AP38" i="56"/>
  <c r="AO38" i="56"/>
  <c r="AN38" i="56"/>
  <c r="AM38" i="56"/>
  <c r="AL38" i="56"/>
  <c r="AK38" i="56"/>
  <c r="AJ38" i="56"/>
  <c r="AI38" i="56"/>
  <c r="AH38" i="56"/>
  <c r="AG38" i="56"/>
  <c r="AF38" i="56"/>
  <c r="AE38" i="56"/>
  <c r="AD38" i="56"/>
  <c r="AC38" i="56"/>
  <c r="Y38" i="56"/>
  <c r="X38" i="56"/>
  <c r="W38" i="56"/>
  <c r="V38" i="56"/>
  <c r="U38" i="56"/>
  <c r="R38" i="56"/>
  <c r="N38" i="56"/>
  <c r="M38" i="56"/>
  <c r="L38" i="56"/>
  <c r="K38" i="56"/>
  <c r="J38" i="56"/>
  <c r="F36" i="56"/>
  <c r="BA37" i="56"/>
  <c r="AZ37" i="56"/>
  <c r="AY37" i="56"/>
  <c r="AX37" i="56"/>
  <c r="AW37" i="56"/>
  <c r="AV37" i="56"/>
  <c r="AR37" i="56"/>
  <c r="AQ37" i="56"/>
  <c r="AP37" i="56"/>
  <c r="AO37" i="56"/>
  <c r="AN37" i="56"/>
  <c r="AM37" i="56"/>
  <c r="AL37" i="56"/>
  <c r="AK37" i="56"/>
  <c r="AJ37" i="56"/>
  <c r="AI37" i="56"/>
  <c r="AH37" i="56"/>
  <c r="AG37" i="56"/>
  <c r="AF37" i="56"/>
  <c r="AE37" i="56"/>
  <c r="AD37" i="56"/>
  <c r="AC37" i="56"/>
  <c r="Y37" i="56"/>
  <c r="X37" i="56"/>
  <c r="W37" i="56"/>
  <c r="V37" i="56"/>
  <c r="U37" i="56"/>
  <c r="R37" i="56"/>
  <c r="N37" i="56"/>
  <c r="M37" i="56"/>
  <c r="L37" i="56"/>
  <c r="K37" i="56"/>
  <c r="J37" i="56"/>
  <c r="F35" i="56"/>
  <c r="BA36" i="56"/>
  <c r="AZ36" i="56"/>
  <c r="AY36" i="56"/>
  <c r="AX36" i="56"/>
  <c r="AW36" i="56"/>
  <c r="AV36" i="56"/>
  <c r="AS36" i="56"/>
  <c r="AR36" i="56"/>
  <c r="AQ36" i="56"/>
  <c r="AP36" i="56"/>
  <c r="AO36" i="56"/>
  <c r="AN36" i="56"/>
  <c r="AM36" i="56"/>
  <c r="AL36" i="56"/>
  <c r="AK36" i="56"/>
  <c r="AJ36" i="56"/>
  <c r="AI36" i="56"/>
  <c r="AH36" i="56"/>
  <c r="AG36" i="56"/>
  <c r="AF36" i="56"/>
  <c r="AE36" i="56"/>
  <c r="AD36" i="56"/>
  <c r="AC36" i="56"/>
  <c r="Y36" i="56"/>
  <c r="X36" i="56"/>
  <c r="W36" i="56"/>
  <c r="V36" i="56"/>
  <c r="U36" i="56"/>
  <c r="R36" i="56"/>
  <c r="N36" i="56"/>
  <c r="M36" i="56"/>
  <c r="L36" i="56"/>
  <c r="K36" i="56"/>
  <c r="J36" i="56"/>
  <c r="F34" i="56"/>
  <c r="BB35" i="56"/>
  <c r="BA35" i="56"/>
  <c r="AZ35" i="56"/>
  <c r="AY35" i="56"/>
  <c r="AX35" i="56"/>
  <c r="AW35" i="56"/>
  <c r="AV35" i="56"/>
  <c r="AR35" i="56"/>
  <c r="AQ35" i="56"/>
  <c r="AP35" i="56"/>
  <c r="AO35" i="56"/>
  <c r="AN35" i="56"/>
  <c r="AM35" i="56"/>
  <c r="AL35" i="56"/>
  <c r="AK35" i="56"/>
  <c r="AJ35" i="56"/>
  <c r="AI35" i="56"/>
  <c r="AH35" i="56"/>
  <c r="AG35" i="56"/>
  <c r="AF35" i="56"/>
  <c r="AE35" i="56"/>
  <c r="AD35" i="56"/>
  <c r="AC35" i="56"/>
  <c r="Y35" i="56"/>
  <c r="X35" i="56"/>
  <c r="W35" i="56"/>
  <c r="V35" i="56"/>
  <c r="U35" i="56"/>
  <c r="R35" i="56"/>
  <c r="N35" i="56"/>
  <c r="M35" i="56"/>
  <c r="L35" i="56"/>
  <c r="K35" i="56"/>
  <c r="J35" i="56"/>
  <c r="F33" i="56"/>
  <c r="BA34" i="56"/>
  <c r="AZ34" i="56"/>
  <c r="AY34" i="56"/>
  <c r="AX34" i="56"/>
  <c r="AW34" i="56"/>
  <c r="AV34" i="56"/>
  <c r="AR34" i="56"/>
  <c r="AQ34" i="56"/>
  <c r="AP34" i="56"/>
  <c r="AO34" i="56"/>
  <c r="AN34" i="56"/>
  <c r="AM34" i="56"/>
  <c r="AL34" i="56"/>
  <c r="AK34" i="56"/>
  <c r="AJ34" i="56"/>
  <c r="AI34" i="56"/>
  <c r="AH34" i="56"/>
  <c r="AG34" i="56"/>
  <c r="AF34" i="56"/>
  <c r="AE34" i="56"/>
  <c r="AD34" i="56"/>
  <c r="AC34" i="56"/>
  <c r="Y34" i="56"/>
  <c r="X34" i="56"/>
  <c r="W34" i="56"/>
  <c r="V34" i="56"/>
  <c r="U34" i="56"/>
  <c r="R34" i="56"/>
  <c r="N34" i="56"/>
  <c r="M34" i="56"/>
  <c r="L34" i="56"/>
  <c r="K34" i="56"/>
  <c r="J34" i="56"/>
  <c r="F32" i="56"/>
  <c r="BA33" i="56"/>
  <c r="AZ33" i="56"/>
  <c r="AY33" i="56"/>
  <c r="AX33" i="56"/>
  <c r="AW33" i="56"/>
  <c r="AV33" i="56"/>
  <c r="AR33" i="56"/>
  <c r="AQ33" i="56"/>
  <c r="AP33" i="56"/>
  <c r="AO33" i="56"/>
  <c r="AN33" i="56"/>
  <c r="AM33" i="56"/>
  <c r="AL33" i="56"/>
  <c r="AK33" i="56"/>
  <c r="AJ33" i="56"/>
  <c r="AI33" i="56"/>
  <c r="AH33" i="56"/>
  <c r="AG33" i="56"/>
  <c r="AF33" i="56"/>
  <c r="AE33" i="56"/>
  <c r="AD33" i="56"/>
  <c r="AC33" i="56"/>
  <c r="Y33" i="56"/>
  <c r="X33" i="56"/>
  <c r="W33" i="56"/>
  <c r="V33" i="56"/>
  <c r="U33" i="56"/>
  <c r="R33" i="56"/>
  <c r="N33" i="56"/>
  <c r="M33" i="56"/>
  <c r="L33" i="56"/>
  <c r="K33" i="56"/>
  <c r="J33" i="56"/>
  <c r="F31" i="56"/>
  <c r="BA32" i="56"/>
  <c r="AZ32" i="56"/>
  <c r="AY32" i="56"/>
  <c r="AX32" i="56"/>
  <c r="AW32" i="56"/>
  <c r="AV32" i="56"/>
  <c r="AR32" i="56"/>
  <c r="AQ32" i="56"/>
  <c r="AP32" i="56"/>
  <c r="AO32" i="56"/>
  <c r="AN32" i="56"/>
  <c r="AM32" i="56"/>
  <c r="AL32" i="56"/>
  <c r="AK32" i="56"/>
  <c r="AJ32" i="56"/>
  <c r="AI32" i="56"/>
  <c r="AH32" i="56"/>
  <c r="AG32" i="56"/>
  <c r="AF32" i="56"/>
  <c r="AE32" i="56"/>
  <c r="AD32" i="56"/>
  <c r="AC32" i="56"/>
  <c r="Y32" i="56"/>
  <c r="X32" i="56"/>
  <c r="W32" i="56"/>
  <c r="V32" i="56"/>
  <c r="U32" i="56"/>
  <c r="R32" i="56"/>
  <c r="N32" i="56"/>
  <c r="M32" i="56"/>
  <c r="L32" i="56"/>
  <c r="K32" i="56"/>
  <c r="J32" i="56"/>
  <c r="F30" i="56"/>
  <c r="BA31" i="56"/>
  <c r="AZ31" i="56"/>
  <c r="AY31" i="56"/>
  <c r="AX31" i="56"/>
  <c r="AW31" i="56"/>
  <c r="AV31" i="56"/>
  <c r="AR31" i="56"/>
  <c r="AQ31" i="56"/>
  <c r="AP31" i="56"/>
  <c r="AO31" i="56"/>
  <c r="AN31" i="56"/>
  <c r="AM31" i="56"/>
  <c r="AL31" i="56"/>
  <c r="AK31" i="56"/>
  <c r="AJ31" i="56"/>
  <c r="AI31" i="56"/>
  <c r="AH31" i="56"/>
  <c r="AG31" i="56"/>
  <c r="AF31" i="56"/>
  <c r="AE31" i="56"/>
  <c r="AD31" i="56"/>
  <c r="AC31" i="56"/>
  <c r="Y31" i="56"/>
  <c r="X31" i="56"/>
  <c r="W31" i="56"/>
  <c r="V31" i="56"/>
  <c r="U31" i="56"/>
  <c r="R31" i="56"/>
  <c r="O31" i="56"/>
  <c r="N31" i="56"/>
  <c r="M31" i="56"/>
  <c r="L31" i="56"/>
  <c r="K31" i="56"/>
  <c r="J31" i="56"/>
  <c r="F29" i="56"/>
  <c r="BA30" i="56"/>
  <c r="AZ30" i="56"/>
  <c r="AY30" i="56"/>
  <c r="AX30" i="56"/>
  <c r="AW30" i="56"/>
  <c r="AV30" i="56"/>
  <c r="AR30" i="56"/>
  <c r="AQ30" i="56"/>
  <c r="AP30" i="56"/>
  <c r="AO30" i="56"/>
  <c r="AN30" i="56"/>
  <c r="AM30" i="56"/>
  <c r="AL30" i="56"/>
  <c r="AK30" i="56"/>
  <c r="AJ30" i="56"/>
  <c r="AI30" i="56"/>
  <c r="AH30" i="56"/>
  <c r="AG30" i="56"/>
  <c r="AF30" i="56"/>
  <c r="AE30" i="56"/>
  <c r="AD30" i="56"/>
  <c r="AC30" i="56"/>
  <c r="Y30" i="56"/>
  <c r="X30" i="56"/>
  <c r="W30" i="56"/>
  <c r="V30" i="56"/>
  <c r="U30" i="56"/>
  <c r="R30" i="56"/>
  <c r="O30" i="56"/>
  <c r="N30" i="56"/>
  <c r="M30" i="56"/>
  <c r="L30" i="56"/>
  <c r="K30" i="56"/>
  <c r="J30" i="56"/>
  <c r="F28" i="56"/>
  <c r="BA29" i="56"/>
  <c r="AZ29" i="56"/>
  <c r="AY29" i="56"/>
  <c r="AX29" i="56"/>
  <c r="AW29" i="56"/>
  <c r="AV29" i="56"/>
  <c r="AR29" i="56"/>
  <c r="AQ29" i="56"/>
  <c r="AP29" i="56"/>
  <c r="AO29" i="56"/>
  <c r="AN29" i="56"/>
  <c r="AM29" i="56"/>
  <c r="AL29" i="56"/>
  <c r="AK29" i="56"/>
  <c r="AJ29" i="56"/>
  <c r="AI29" i="56"/>
  <c r="AH29" i="56"/>
  <c r="AG29" i="56"/>
  <c r="AF29" i="56"/>
  <c r="AE29" i="56"/>
  <c r="AD29" i="56"/>
  <c r="AC29" i="56"/>
  <c r="Y29" i="56"/>
  <c r="X29" i="56"/>
  <c r="W29" i="56"/>
  <c r="V29" i="56"/>
  <c r="U29" i="56"/>
  <c r="R29" i="56"/>
  <c r="N29" i="56"/>
  <c r="M29" i="56"/>
  <c r="L29" i="56"/>
  <c r="K29" i="56"/>
  <c r="J29" i="56"/>
  <c r="F27" i="56"/>
  <c r="BA28" i="56"/>
  <c r="AZ28" i="56"/>
  <c r="AY28" i="56"/>
  <c r="AX28" i="56"/>
  <c r="AW28" i="56"/>
  <c r="AV28" i="56"/>
  <c r="AR28" i="56"/>
  <c r="AQ28" i="56"/>
  <c r="AP28" i="56"/>
  <c r="AO28" i="56"/>
  <c r="AN28" i="56"/>
  <c r="AM28" i="56"/>
  <c r="AL28" i="56"/>
  <c r="AK28" i="56"/>
  <c r="AJ28" i="56"/>
  <c r="AI28" i="56"/>
  <c r="AH28" i="56"/>
  <c r="AG28" i="56"/>
  <c r="AF28" i="56"/>
  <c r="AE28" i="56"/>
  <c r="AD28" i="56"/>
  <c r="AC28" i="56"/>
  <c r="Y28" i="56"/>
  <c r="X28" i="56"/>
  <c r="W28" i="56"/>
  <c r="V28" i="56"/>
  <c r="U28" i="56"/>
  <c r="R28" i="56"/>
  <c r="N28" i="56"/>
  <c r="M28" i="56"/>
  <c r="L28" i="56"/>
  <c r="K28" i="56"/>
  <c r="J28" i="56"/>
  <c r="F26" i="56"/>
  <c r="AR27" i="56"/>
  <c r="AQ27" i="56"/>
  <c r="AP27" i="56"/>
  <c r="AO27" i="56"/>
  <c r="AN27" i="56"/>
  <c r="AM27" i="56"/>
  <c r="AL27" i="56"/>
  <c r="AK27" i="56"/>
  <c r="AJ27" i="56"/>
  <c r="AI27" i="56"/>
  <c r="AH27" i="56"/>
  <c r="AG27" i="56"/>
  <c r="AF27" i="56"/>
  <c r="AE27" i="56"/>
  <c r="AD27" i="56"/>
  <c r="AC27" i="56"/>
  <c r="F25" i="56"/>
  <c r="F24" i="56"/>
  <c r="F23" i="56"/>
  <c r="F22" i="56"/>
  <c r="F21" i="56"/>
  <c r="F20" i="56"/>
  <c r="F19" i="56"/>
  <c r="F18" i="56"/>
  <c r="E5" i="56"/>
  <c r="E4" i="56"/>
  <c r="R119" i="56" l="1"/>
  <c r="R120" i="56"/>
  <c r="R121" i="56"/>
  <c r="R122" i="56"/>
  <c r="R123" i="56"/>
  <c r="R124" i="56"/>
  <c r="R125" i="56"/>
  <c r="R127" i="56"/>
  <c r="AR61" i="56"/>
  <c r="R129" i="56"/>
  <c r="AG74" i="56"/>
  <c r="E33" i="56" s="1"/>
  <c r="AC40" i="56"/>
  <c r="D29" i="56" s="1"/>
  <c r="F55" i="56"/>
  <c r="Y131" i="56"/>
  <c r="D57" i="56" s="1"/>
  <c r="AO40" i="56"/>
  <c r="D41" i="56" s="1"/>
  <c r="L40" i="56"/>
  <c r="D20" i="56" s="1"/>
  <c r="F51" i="56"/>
  <c r="AN74" i="56"/>
  <c r="E40" i="56" s="1"/>
  <c r="AF40" i="56"/>
  <c r="D32" i="56" s="1"/>
  <c r="Z38" i="56"/>
  <c r="AV40" i="56"/>
  <c r="D45" i="56" s="1"/>
  <c r="Z37" i="56"/>
  <c r="AR40" i="56"/>
  <c r="D44" i="56" s="1"/>
  <c r="Z34" i="56"/>
  <c r="Z35" i="56"/>
  <c r="U74" i="56"/>
  <c r="E24" i="56" s="1"/>
  <c r="AI74" i="56"/>
  <c r="E35" i="56" s="1"/>
  <c r="AW74" i="56"/>
  <c r="E46" i="56" s="1"/>
  <c r="M165" i="56"/>
  <c r="E52" i="56" s="1"/>
  <c r="AW40" i="56"/>
  <c r="D46" i="56" s="1"/>
  <c r="Z32" i="56"/>
  <c r="AI61" i="56"/>
  <c r="AH95" i="56"/>
  <c r="AL40" i="56"/>
  <c r="D38" i="56" s="1"/>
  <c r="Z31" i="56"/>
  <c r="AL61" i="56"/>
  <c r="X74" i="56"/>
  <c r="E27" i="56" s="1"/>
  <c r="AL74" i="56"/>
  <c r="E38" i="56" s="1"/>
  <c r="AZ74" i="56"/>
  <c r="E49" i="56" s="1"/>
  <c r="AS90" i="56"/>
  <c r="E8" i="56"/>
  <c r="Y74" i="56"/>
  <c r="E28" i="56" s="1"/>
  <c r="AM74" i="56"/>
  <c r="E39" i="56" s="1"/>
  <c r="BA74" i="56"/>
  <c r="E50" i="56" s="1"/>
  <c r="AD40" i="56"/>
  <c r="D30" i="56" s="1"/>
  <c r="AJ61" i="56"/>
  <c r="V74" i="56"/>
  <c r="E25" i="56" s="1"/>
  <c r="AJ74" i="56"/>
  <c r="E36" i="56" s="1"/>
  <c r="AX74" i="56"/>
  <c r="E47" i="56" s="1"/>
  <c r="BB108" i="56"/>
  <c r="E6" i="56" s="1"/>
  <c r="Q131" i="56"/>
  <c r="D54" i="56" s="1"/>
  <c r="P165" i="56"/>
  <c r="E53" i="56" s="1"/>
  <c r="J40" i="56"/>
  <c r="D18" i="56" s="1"/>
  <c r="AP40" i="56"/>
  <c r="D42" i="56" s="1"/>
  <c r="F63" i="56"/>
  <c r="K40" i="56"/>
  <c r="D19" i="56" s="1"/>
  <c r="AE40" i="56"/>
  <c r="D31" i="56" s="1"/>
  <c r="AQ40" i="56"/>
  <c r="D43" i="56" s="1"/>
  <c r="AK61" i="56"/>
  <c r="W74" i="56"/>
  <c r="E26" i="56" s="1"/>
  <c r="AK74" i="56"/>
  <c r="E37" i="56" s="1"/>
  <c r="AY74" i="56"/>
  <c r="E48" i="56" s="1"/>
  <c r="U131" i="56"/>
  <c r="C10" i="56" s="1"/>
  <c r="Q165" i="56"/>
  <c r="E54" i="56" s="1"/>
  <c r="BB56" i="56"/>
  <c r="X131" i="56"/>
  <c r="D56" i="56" s="1"/>
  <c r="U165" i="56"/>
  <c r="D10" i="56" s="1"/>
  <c r="R181" i="56"/>
  <c r="R199" i="56"/>
  <c r="E9" i="56" s="1"/>
  <c r="X165" i="56"/>
  <c r="E56" i="56" s="1"/>
  <c r="AE181" i="56"/>
  <c r="N40" i="56"/>
  <c r="D22" i="56" s="1"/>
  <c r="Y165" i="56"/>
  <c r="E57" i="56" s="1"/>
  <c r="Z131" i="56"/>
  <c r="D58" i="56" s="1"/>
  <c r="R40" i="56"/>
  <c r="AX40" i="56"/>
  <c r="D47" i="56" s="1"/>
  <c r="J74" i="56"/>
  <c r="E18" i="56" s="1"/>
  <c r="AC74" i="56"/>
  <c r="E29" i="56" s="1"/>
  <c r="AO74" i="56"/>
  <c r="E41" i="56" s="1"/>
  <c r="Z90" i="56"/>
  <c r="AA131" i="56"/>
  <c r="D59" i="56" s="1"/>
  <c r="Z165" i="56"/>
  <c r="E58" i="56" s="1"/>
  <c r="AI40" i="56"/>
  <c r="D35" i="56" s="1"/>
  <c r="U40" i="56"/>
  <c r="D24" i="56" s="1"/>
  <c r="AJ40" i="56"/>
  <c r="D36" i="56" s="1"/>
  <c r="AY40" i="56"/>
  <c r="D48" i="56" s="1"/>
  <c r="Z30" i="56"/>
  <c r="K74" i="56"/>
  <c r="E19" i="56" s="1"/>
  <c r="AD74" i="56"/>
  <c r="E30" i="56" s="1"/>
  <c r="AP74" i="56"/>
  <c r="E42" i="56" s="1"/>
  <c r="Z64" i="56"/>
  <c r="Z74" i="56" s="1"/>
  <c r="D5" i="56" s="1"/>
  <c r="AB131" i="56"/>
  <c r="D60" i="56" s="1"/>
  <c r="R126" i="56"/>
  <c r="R128" i="56"/>
  <c r="AA165" i="56"/>
  <c r="E59" i="56" s="1"/>
  <c r="AG40" i="56"/>
  <c r="D33" i="56" s="1"/>
  <c r="V40" i="56"/>
  <c r="D25" i="56" s="1"/>
  <c r="AK40" i="56"/>
  <c r="D37" i="56" s="1"/>
  <c r="AZ40" i="56"/>
  <c r="D49" i="56" s="1"/>
  <c r="Z29" i="56"/>
  <c r="Z33" i="56"/>
  <c r="L74" i="56"/>
  <c r="E20" i="56" s="1"/>
  <c r="BB90" i="56"/>
  <c r="AC131" i="56"/>
  <c r="D61" i="56" s="1"/>
  <c r="AB165" i="56"/>
  <c r="E60" i="56" s="1"/>
  <c r="M40" i="56"/>
  <c r="D21" i="56" s="1"/>
  <c r="AH40" i="56"/>
  <c r="D34" i="56" s="1"/>
  <c r="AC165" i="56"/>
  <c r="E61" i="56" s="1"/>
  <c r="W40" i="56"/>
  <c r="D26" i="56" s="1"/>
  <c r="Z39" i="56"/>
  <c r="AS40" i="56"/>
  <c r="O90" i="56"/>
  <c r="AD131" i="56"/>
  <c r="D62" i="56" s="1"/>
  <c r="X40" i="56"/>
  <c r="D27" i="56" s="1"/>
  <c r="AM40" i="56"/>
  <c r="D39" i="56" s="1"/>
  <c r="AF61" i="56"/>
  <c r="M74" i="56"/>
  <c r="E21" i="56" s="1"/>
  <c r="AE74" i="56"/>
  <c r="E31" i="56" s="1"/>
  <c r="AQ74" i="56"/>
  <c r="E43" i="56" s="1"/>
  <c r="J131" i="56"/>
  <c r="C7" i="56" s="1"/>
  <c r="AD165" i="56"/>
  <c r="E62" i="56" s="1"/>
  <c r="BA40" i="56"/>
  <c r="D50" i="56" s="1"/>
  <c r="Z36" i="56"/>
  <c r="Z28" i="56"/>
  <c r="AN40" i="56"/>
  <c r="D40" i="56" s="1"/>
  <c r="R74" i="56"/>
  <c r="E23" i="56" s="1"/>
  <c r="AH74" i="56"/>
  <c r="E34" i="56" s="1"/>
  <c r="AV74" i="56"/>
  <c r="E45" i="56" s="1"/>
  <c r="N74" i="56"/>
  <c r="E22" i="56" s="1"/>
  <c r="AF74" i="56"/>
  <c r="E32" i="56" s="1"/>
  <c r="AR74" i="56"/>
  <c r="E44" i="56" s="1"/>
  <c r="AN95" i="56"/>
  <c r="M131" i="56"/>
  <c r="C8" i="56" s="1"/>
  <c r="AE131" i="56"/>
  <c r="C11" i="56" s="1"/>
  <c r="J165" i="56"/>
  <c r="E51" i="56" s="1"/>
  <c r="AE153" i="56"/>
  <c r="AE165" i="56" s="1"/>
  <c r="D11" i="56" s="1"/>
  <c r="U12" i="57"/>
  <c r="P12" i="57"/>
  <c r="G12" i="57"/>
  <c r="W12" i="57"/>
  <c r="C12" i="57"/>
  <c r="BE50" i="57"/>
  <c r="Q5" i="57"/>
  <c r="Q12" i="57" s="1"/>
  <c r="Y12" i="57"/>
  <c r="E12" i="57"/>
  <c r="K12" i="57"/>
  <c r="S12" i="57"/>
  <c r="AC44" i="57"/>
  <c r="O6" i="57" s="1"/>
  <c r="O12" i="57" s="1"/>
  <c r="U50" i="57"/>
  <c r="AH105" i="57"/>
  <c r="P112" i="57"/>
  <c r="F5" i="57"/>
  <c r="F12" i="57" s="1"/>
  <c r="U112" i="57"/>
  <c r="X112" i="57"/>
  <c r="H5" i="57"/>
  <c r="H12" i="57" s="1"/>
  <c r="BE61" i="57"/>
  <c r="R74" i="57"/>
  <c r="BB40" i="56"/>
  <c r="C6" i="56" s="1"/>
  <c r="D55" i="56"/>
  <c r="BB74" i="56"/>
  <c r="D6" i="56" s="1"/>
  <c r="O40" i="56"/>
  <c r="C4" i="56" s="1"/>
  <c r="P131" i="56"/>
  <c r="D53" i="56" s="1"/>
  <c r="Y40" i="56"/>
  <c r="D28" i="56" s="1"/>
  <c r="AG61" i="56"/>
  <c r="AS63" i="56"/>
  <c r="AS74" i="56" s="1"/>
  <c r="AM95" i="56"/>
  <c r="R153" i="56"/>
  <c r="R165" i="56" s="1"/>
  <c r="D9" i="56" s="1"/>
  <c r="AC95" i="56"/>
  <c r="AO95" i="56"/>
  <c r="AD95" i="56"/>
  <c r="AP95" i="56"/>
  <c r="AS56" i="56"/>
  <c r="O62" i="56"/>
  <c r="O74" i="56" s="1"/>
  <c r="D4" i="56" s="1"/>
  <c r="AE95" i="56"/>
  <c r="AQ95" i="56"/>
  <c r="M37" i="55"/>
  <c r="L37" i="55"/>
  <c r="K37" i="55"/>
  <c r="J37" i="55"/>
  <c r="I37" i="55"/>
  <c r="H37" i="55"/>
  <c r="G37" i="55"/>
  <c r="F37" i="55"/>
  <c r="E37" i="55"/>
  <c r="D37" i="55"/>
  <c r="C37" i="55"/>
  <c r="B37" i="55"/>
  <c r="A37" i="55"/>
  <c r="N37" i="55" s="1"/>
  <c r="E55" i="56" l="1"/>
  <c r="D8" i="56"/>
  <c r="E12" i="56"/>
  <c r="Z40" i="56"/>
  <c r="C5" i="56" s="1"/>
  <c r="D51" i="56"/>
  <c r="D23" i="56"/>
  <c r="D52" i="56"/>
  <c r="R131" i="56"/>
  <c r="C9" i="56" s="1"/>
  <c r="C12" i="56" s="1"/>
  <c r="E63" i="56"/>
  <c r="D7" i="56"/>
  <c r="D12" i="56" s="1"/>
  <c r="C13" i="57"/>
  <c r="W13" i="57"/>
  <c r="V5" i="57"/>
  <c r="V12" i="57" s="1"/>
  <c r="M13" i="57" s="1"/>
  <c r="AH112" i="57"/>
  <c r="AB37" i="53"/>
  <c r="AA37" i="53"/>
  <c r="Z37" i="53"/>
  <c r="Y37" i="53"/>
  <c r="X37" i="53"/>
  <c r="W37" i="53"/>
  <c r="V37" i="53"/>
  <c r="U37" i="53"/>
  <c r="T37" i="53"/>
  <c r="S37" i="53"/>
  <c r="R37" i="53"/>
  <c r="Q37" i="53"/>
  <c r="P37" i="53"/>
  <c r="O37" i="53"/>
  <c r="N37" i="53"/>
  <c r="M37" i="53"/>
  <c r="L37" i="53"/>
  <c r="K37" i="53"/>
  <c r="J37" i="53"/>
  <c r="I37" i="53"/>
  <c r="H37" i="53"/>
  <c r="G37" i="53"/>
  <c r="F37" i="53"/>
  <c r="E37" i="53"/>
  <c r="D37" i="53"/>
  <c r="C37" i="53"/>
  <c r="B37" i="53"/>
  <c r="N22" i="53"/>
  <c r="M22" i="53"/>
  <c r="L22" i="53"/>
  <c r="K22" i="53"/>
  <c r="J22" i="53"/>
  <c r="I22" i="53"/>
  <c r="H22" i="53"/>
  <c r="G22" i="53"/>
  <c r="F22" i="53"/>
  <c r="E22" i="53"/>
  <c r="D22" i="53"/>
  <c r="C22" i="53"/>
  <c r="B22" i="53"/>
  <c r="O22" i="53" s="1"/>
  <c r="N21" i="53"/>
  <c r="M21" i="53"/>
  <c r="L21" i="53"/>
  <c r="K21" i="53"/>
  <c r="J21" i="53"/>
  <c r="I21" i="53"/>
  <c r="H21" i="53"/>
  <c r="G21" i="53"/>
  <c r="F21" i="53"/>
  <c r="E21" i="53"/>
  <c r="D21" i="53"/>
  <c r="C21" i="53"/>
  <c r="B21" i="53"/>
  <c r="O21" i="53" s="1"/>
  <c r="N20" i="53"/>
  <c r="M20" i="53"/>
  <c r="L20" i="53"/>
  <c r="K20" i="53"/>
  <c r="J20" i="53"/>
  <c r="I20" i="53"/>
  <c r="H20" i="53"/>
  <c r="G20" i="53"/>
  <c r="F20" i="53"/>
  <c r="E20" i="53"/>
  <c r="D20" i="53"/>
  <c r="C20" i="53"/>
  <c r="B20" i="53"/>
  <c r="O20" i="53" s="1"/>
  <c r="N19" i="53"/>
  <c r="M19" i="53"/>
  <c r="L19" i="53"/>
  <c r="K19" i="53"/>
  <c r="J19" i="53"/>
  <c r="I19" i="53"/>
  <c r="H19" i="53"/>
  <c r="G19" i="53"/>
  <c r="F19" i="53"/>
  <c r="E19" i="53"/>
  <c r="D19" i="53"/>
  <c r="C19" i="53"/>
  <c r="O19" i="53" s="1"/>
  <c r="B19" i="53"/>
  <c r="N18" i="53"/>
  <c r="M18" i="53"/>
  <c r="L18" i="53"/>
  <c r="K18" i="53"/>
  <c r="J18" i="53"/>
  <c r="I18" i="53"/>
  <c r="H18" i="53"/>
  <c r="G18" i="53"/>
  <c r="F18" i="53"/>
  <c r="E18" i="53"/>
  <c r="D18" i="53"/>
  <c r="C18" i="53"/>
  <c r="B18" i="53"/>
  <c r="O18" i="53" s="1"/>
  <c r="N17" i="53"/>
  <c r="M17" i="53"/>
  <c r="L17" i="53"/>
  <c r="K17" i="53"/>
  <c r="J17" i="53"/>
  <c r="I17" i="53"/>
  <c r="I23" i="53" s="1"/>
  <c r="I9" i="53" s="1"/>
  <c r="H17" i="53"/>
  <c r="H23" i="53" s="1"/>
  <c r="H9" i="53" s="1"/>
  <c r="G17" i="53"/>
  <c r="G23" i="53" s="1"/>
  <c r="G9" i="53" s="1"/>
  <c r="F17" i="53"/>
  <c r="E17" i="53"/>
  <c r="D17" i="53"/>
  <c r="C17" i="53"/>
  <c r="B17" i="53"/>
  <c r="O17" i="53" s="1"/>
  <c r="N16" i="53"/>
  <c r="N23" i="53" s="1"/>
  <c r="N9" i="53" s="1"/>
  <c r="M16" i="53"/>
  <c r="M23" i="53" s="1"/>
  <c r="M9" i="53" s="1"/>
  <c r="L16" i="53"/>
  <c r="L23" i="53" s="1"/>
  <c r="L9" i="53" s="1"/>
  <c r="K16" i="53"/>
  <c r="K23" i="53" s="1"/>
  <c r="K9" i="53" s="1"/>
  <c r="J16" i="53"/>
  <c r="J23" i="53" s="1"/>
  <c r="J9" i="53" s="1"/>
  <c r="I16" i="53"/>
  <c r="H16" i="53"/>
  <c r="G16" i="53"/>
  <c r="F16" i="53"/>
  <c r="F23" i="53" s="1"/>
  <c r="F9" i="53" s="1"/>
  <c r="E16" i="53"/>
  <c r="E23" i="53" s="1"/>
  <c r="E9" i="53" s="1"/>
  <c r="D16" i="53"/>
  <c r="D23" i="53" s="1"/>
  <c r="D9" i="53" s="1"/>
  <c r="C16" i="53"/>
  <c r="C23" i="53" s="1"/>
  <c r="C9" i="53" s="1"/>
  <c r="B16" i="53"/>
  <c r="B23" i="53" s="1"/>
  <c r="B9" i="53" s="1"/>
  <c r="O11" i="53"/>
  <c r="AB78" i="53"/>
  <c r="AA78" i="53"/>
  <c r="Z78" i="53"/>
  <c r="Y78" i="53"/>
  <c r="X78" i="53"/>
  <c r="W78" i="53"/>
  <c r="V78" i="53"/>
  <c r="U78" i="53"/>
  <c r="T78" i="53"/>
  <c r="S78" i="53"/>
  <c r="R78" i="53"/>
  <c r="Q78" i="53"/>
  <c r="P78" i="53"/>
  <c r="O78" i="53"/>
  <c r="N78" i="53"/>
  <c r="M78" i="53"/>
  <c r="L78" i="53"/>
  <c r="K78" i="53"/>
  <c r="J78" i="53"/>
  <c r="I78" i="53"/>
  <c r="H78" i="53"/>
  <c r="G78" i="53"/>
  <c r="F78" i="53"/>
  <c r="E78" i="53"/>
  <c r="D78" i="53"/>
  <c r="C78" i="53"/>
  <c r="B78" i="53"/>
  <c r="N63" i="53"/>
  <c r="M63" i="53"/>
  <c r="L63" i="53"/>
  <c r="K63" i="53"/>
  <c r="J63" i="53"/>
  <c r="I63" i="53"/>
  <c r="H63" i="53"/>
  <c r="G63" i="53"/>
  <c r="F63" i="53"/>
  <c r="E63" i="53"/>
  <c r="D63" i="53"/>
  <c r="C63" i="53"/>
  <c r="B63" i="53"/>
  <c r="O63" i="53" s="1"/>
  <c r="N62" i="53"/>
  <c r="M62" i="53"/>
  <c r="L62" i="53"/>
  <c r="K62" i="53"/>
  <c r="J62" i="53"/>
  <c r="I62" i="53"/>
  <c r="H62" i="53"/>
  <c r="G62" i="53"/>
  <c r="F62" i="53"/>
  <c r="E62" i="53"/>
  <c r="D62" i="53"/>
  <c r="C62" i="53"/>
  <c r="B62" i="53"/>
  <c r="O62" i="53" s="1"/>
  <c r="O61" i="53"/>
  <c r="N61" i="53"/>
  <c r="M61" i="53"/>
  <c r="L61" i="53"/>
  <c r="K61" i="53"/>
  <c r="J61" i="53"/>
  <c r="I61" i="53"/>
  <c r="H61" i="53"/>
  <c r="G61" i="53"/>
  <c r="F61" i="53"/>
  <c r="E61" i="53"/>
  <c r="D61" i="53"/>
  <c r="C61" i="53"/>
  <c r="B61" i="53"/>
  <c r="N60" i="53"/>
  <c r="M60" i="53"/>
  <c r="L60" i="53"/>
  <c r="K60" i="53"/>
  <c r="J60" i="53"/>
  <c r="I60" i="53"/>
  <c r="H60" i="53"/>
  <c r="G60" i="53"/>
  <c r="F60" i="53"/>
  <c r="E60" i="53"/>
  <c r="D60" i="53"/>
  <c r="C60" i="53"/>
  <c r="O60" i="53" s="1"/>
  <c r="B60" i="53"/>
  <c r="N59" i="53"/>
  <c r="M59" i="53"/>
  <c r="L59" i="53"/>
  <c r="K59" i="53"/>
  <c r="J59" i="53"/>
  <c r="I59" i="53"/>
  <c r="H59" i="53"/>
  <c r="G59" i="53"/>
  <c r="F59" i="53"/>
  <c r="E59" i="53"/>
  <c r="D59" i="53"/>
  <c r="C59" i="53"/>
  <c r="O59" i="53" s="1"/>
  <c r="B59" i="53"/>
  <c r="N58" i="53"/>
  <c r="M58" i="53"/>
  <c r="L58" i="53"/>
  <c r="K58" i="53"/>
  <c r="J58" i="53"/>
  <c r="J64" i="53" s="1"/>
  <c r="J50" i="53" s="1"/>
  <c r="I58" i="53"/>
  <c r="I64" i="53" s="1"/>
  <c r="I50" i="53" s="1"/>
  <c r="H58" i="53"/>
  <c r="H64" i="53" s="1"/>
  <c r="H50" i="53" s="1"/>
  <c r="G58" i="53"/>
  <c r="G64" i="53" s="1"/>
  <c r="G50" i="53" s="1"/>
  <c r="F58" i="53"/>
  <c r="E58" i="53"/>
  <c r="D58" i="53"/>
  <c r="C58" i="53"/>
  <c r="B58" i="53"/>
  <c r="O58" i="53" s="1"/>
  <c r="N57" i="53"/>
  <c r="N64" i="53" s="1"/>
  <c r="N50" i="53" s="1"/>
  <c r="M57" i="53"/>
  <c r="M64" i="53" s="1"/>
  <c r="M50" i="53" s="1"/>
  <c r="L57" i="53"/>
  <c r="L64" i="53" s="1"/>
  <c r="L50" i="53" s="1"/>
  <c r="K57" i="53"/>
  <c r="K64" i="53" s="1"/>
  <c r="K50" i="53" s="1"/>
  <c r="J57" i="53"/>
  <c r="I57" i="53"/>
  <c r="H57" i="53"/>
  <c r="G57" i="53"/>
  <c r="F57" i="53"/>
  <c r="F64" i="53" s="1"/>
  <c r="F50" i="53" s="1"/>
  <c r="E57" i="53"/>
  <c r="E64" i="53" s="1"/>
  <c r="E50" i="53" s="1"/>
  <c r="D57" i="53"/>
  <c r="D64" i="53" s="1"/>
  <c r="D50" i="53" s="1"/>
  <c r="C57" i="53"/>
  <c r="C64" i="53" s="1"/>
  <c r="C50" i="53" s="1"/>
  <c r="B57" i="53"/>
  <c r="B64" i="53" s="1"/>
  <c r="B50" i="53" s="1"/>
  <c r="I26" i="52"/>
  <c r="H26" i="52"/>
  <c r="D26" i="52"/>
  <c r="C26" i="52"/>
  <c r="D11" i="51"/>
  <c r="C11" i="51"/>
  <c r="B11" i="51"/>
  <c r="AB54" i="49"/>
  <c r="AA54" i="49"/>
  <c r="Z54" i="49"/>
  <c r="Y54" i="49"/>
  <c r="X54" i="49"/>
  <c r="W54" i="49"/>
  <c r="V54" i="49"/>
  <c r="U54" i="49"/>
  <c r="T54" i="49"/>
  <c r="S54" i="49"/>
  <c r="R54" i="49"/>
  <c r="Q54" i="49"/>
  <c r="P54" i="49"/>
  <c r="O54" i="49"/>
  <c r="N54" i="49"/>
  <c r="M54" i="49"/>
  <c r="L54" i="49"/>
  <c r="K54" i="49"/>
  <c r="J54" i="49"/>
  <c r="I54" i="49"/>
  <c r="H54" i="49"/>
  <c r="G54" i="49"/>
  <c r="F54" i="49"/>
  <c r="E54" i="49"/>
  <c r="D54" i="49"/>
  <c r="C54" i="49"/>
  <c r="B54" i="49"/>
  <c r="N37" i="49"/>
  <c r="M37" i="49"/>
  <c r="L37" i="49"/>
  <c r="K37" i="49"/>
  <c r="J37" i="49"/>
  <c r="I37" i="49"/>
  <c r="H37" i="49"/>
  <c r="G37" i="49"/>
  <c r="F37" i="49"/>
  <c r="E37" i="49"/>
  <c r="D37" i="49"/>
  <c r="C37" i="49"/>
  <c r="B37" i="49"/>
  <c r="N36" i="49"/>
  <c r="M36" i="49"/>
  <c r="L36" i="49"/>
  <c r="K36" i="49"/>
  <c r="J36" i="49"/>
  <c r="I36" i="49"/>
  <c r="H36" i="49"/>
  <c r="G36" i="49"/>
  <c r="F36" i="49"/>
  <c r="E36" i="49"/>
  <c r="D36" i="49"/>
  <c r="C36" i="49"/>
  <c r="B36" i="49"/>
  <c r="N35" i="49"/>
  <c r="M35" i="49"/>
  <c r="L35" i="49"/>
  <c r="K35" i="49"/>
  <c r="J35" i="49"/>
  <c r="I35" i="49"/>
  <c r="H35" i="49"/>
  <c r="G35" i="49"/>
  <c r="F35" i="49"/>
  <c r="E35" i="49"/>
  <c r="D35" i="49"/>
  <c r="C35" i="49"/>
  <c r="B35" i="49"/>
  <c r="N34" i="49"/>
  <c r="M34" i="49"/>
  <c r="L34" i="49"/>
  <c r="K34" i="49"/>
  <c r="J34" i="49"/>
  <c r="I34" i="49"/>
  <c r="H34" i="49"/>
  <c r="G34" i="49"/>
  <c r="F34" i="49"/>
  <c r="E34" i="49"/>
  <c r="D34" i="49"/>
  <c r="C34" i="49"/>
  <c r="B34" i="49"/>
  <c r="N33" i="49"/>
  <c r="M33" i="49"/>
  <c r="L33" i="49"/>
  <c r="K33" i="49"/>
  <c r="J33" i="49"/>
  <c r="I33" i="49"/>
  <c r="H33" i="49"/>
  <c r="G33" i="49"/>
  <c r="F33" i="49"/>
  <c r="E33" i="49"/>
  <c r="D33" i="49"/>
  <c r="C33" i="49"/>
  <c r="B33" i="49"/>
  <c r="N32" i="49"/>
  <c r="M32" i="49"/>
  <c r="L32" i="49"/>
  <c r="K32" i="49"/>
  <c r="J32" i="49"/>
  <c r="I32" i="49"/>
  <c r="H32" i="49"/>
  <c r="G32" i="49"/>
  <c r="F32" i="49"/>
  <c r="E32" i="49"/>
  <c r="D32" i="49"/>
  <c r="C32" i="49"/>
  <c r="B32" i="49"/>
  <c r="N31" i="49"/>
  <c r="M31" i="49"/>
  <c r="L31" i="49"/>
  <c r="K31" i="49"/>
  <c r="J31" i="49"/>
  <c r="I31" i="49"/>
  <c r="H31" i="49"/>
  <c r="G31" i="49"/>
  <c r="F31" i="49"/>
  <c r="E31" i="49"/>
  <c r="D31" i="49"/>
  <c r="C31" i="49"/>
  <c r="B31" i="49"/>
  <c r="O31" i="49" s="1"/>
  <c r="N30" i="49"/>
  <c r="M30" i="49"/>
  <c r="L30" i="49"/>
  <c r="K30" i="49"/>
  <c r="J30" i="49"/>
  <c r="I30" i="49"/>
  <c r="H30" i="49"/>
  <c r="G30" i="49"/>
  <c r="F30" i="49"/>
  <c r="E30" i="49"/>
  <c r="D30" i="49"/>
  <c r="C30" i="49"/>
  <c r="B30" i="49"/>
  <c r="N29" i="49"/>
  <c r="M29" i="49"/>
  <c r="L29" i="49"/>
  <c r="K29" i="49"/>
  <c r="J29" i="49"/>
  <c r="I29" i="49"/>
  <c r="H29" i="49"/>
  <c r="G29" i="49"/>
  <c r="F29" i="49"/>
  <c r="E29" i="49"/>
  <c r="D29" i="49"/>
  <c r="C29" i="49"/>
  <c r="B29" i="49"/>
  <c r="N28" i="49"/>
  <c r="M28" i="49"/>
  <c r="L28" i="49"/>
  <c r="K28" i="49"/>
  <c r="J28" i="49"/>
  <c r="I28" i="49"/>
  <c r="H28" i="49"/>
  <c r="G28" i="49"/>
  <c r="F28" i="49"/>
  <c r="E28" i="49"/>
  <c r="D28" i="49"/>
  <c r="C28" i="49"/>
  <c r="B28" i="49"/>
  <c r="N27" i="49"/>
  <c r="M27" i="49"/>
  <c r="L27" i="49"/>
  <c r="K27" i="49"/>
  <c r="J27" i="49"/>
  <c r="I27" i="49"/>
  <c r="H27" i="49"/>
  <c r="G27" i="49"/>
  <c r="F27" i="49"/>
  <c r="E27" i="49"/>
  <c r="D27" i="49"/>
  <c r="C27" i="49"/>
  <c r="B27" i="49"/>
  <c r="N26" i="49"/>
  <c r="M26" i="49"/>
  <c r="L26" i="49"/>
  <c r="K26" i="49"/>
  <c r="J26" i="49"/>
  <c r="J38" i="49" s="1"/>
  <c r="J20" i="49" s="1"/>
  <c r="I26" i="49"/>
  <c r="I38" i="49" s="1"/>
  <c r="I20" i="49" s="1"/>
  <c r="H26" i="49"/>
  <c r="H38" i="49" s="1"/>
  <c r="H20" i="49" s="1"/>
  <c r="G26" i="49"/>
  <c r="G38" i="49" s="1"/>
  <c r="G20" i="49" s="1"/>
  <c r="F26" i="49"/>
  <c r="E26" i="49"/>
  <c r="D26" i="49"/>
  <c r="C26" i="49"/>
  <c r="B26" i="49"/>
  <c r="N21" i="49"/>
  <c r="M21" i="49"/>
  <c r="L21" i="49"/>
  <c r="K21" i="49"/>
  <c r="J21" i="49"/>
  <c r="I21" i="49"/>
  <c r="H21" i="49"/>
  <c r="G21" i="49"/>
  <c r="F21" i="49"/>
  <c r="E21" i="49"/>
  <c r="D21" i="49"/>
  <c r="C21" i="49"/>
  <c r="B21" i="49"/>
  <c r="AB142" i="49"/>
  <c r="AA142" i="49"/>
  <c r="Z142" i="49"/>
  <c r="Y142" i="49"/>
  <c r="AA118" i="49" s="1"/>
  <c r="X142" i="49"/>
  <c r="Z118" i="49" s="1"/>
  <c r="W142" i="49"/>
  <c r="V142" i="49"/>
  <c r="Y118" i="49" s="1"/>
  <c r="U142" i="49"/>
  <c r="T142" i="49"/>
  <c r="S142" i="49"/>
  <c r="R142" i="49"/>
  <c r="X118" i="49" s="1"/>
  <c r="Q142" i="49"/>
  <c r="P142" i="49"/>
  <c r="O142" i="49"/>
  <c r="W118" i="49" s="1"/>
  <c r="N142" i="49"/>
  <c r="M142" i="49"/>
  <c r="L142" i="49"/>
  <c r="K142" i="49"/>
  <c r="V118" i="49" s="1"/>
  <c r="J142" i="49"/>
  <c r="U118" i="49" s="1"/>
  <c r="I142" i="49"/>
  <c r="H142" i="49"/>
  <c r="T118" i="49" s="1"/>
  <c r="G142" i="49"/>
  <c r="F142" i="49"/>
  <c r="S118" i="49" s="1"/>
  <c r="E142" i="49"/>
  <c r="D142" i="49"/>
  <c r="Q118" i="49" s="1"/>
  <c r="C142" i="49"/>
  <c r="B142" i="49"/>
  <c r="P118" i="49" s="1"/>
  <c r="N129" i="49"/>
  <c r="M129" i="49"/>
  <c r="L129" i="49"/>
  <c r="K129" i="49"/>
  <c r="J129" i="49"/>
  <c r="I129" i="49"/>
  <c r="H129" i="49"/>
  <c r="G129" i="49"/>
  <c r="F129" i="49"/>
  <c r="E129" i="49"/>
  <c r="D129" i="49"/>
  <c r="C129" i="49"/>
  <c r="B129" i="49"/>
  <c r="O129" i="49" s="1"/>
  <c r="N128" i="49"/>
  <c r="M128" i="49"/>
  <c r="L128" i="49"/>
  <c r="K128" i="49"/>
  <c r="J128" i="49"/>
  <c r="I128" i="49"/>
  <c r="H128" i="49"/>
  <c r="G128" i="49"/>
  <c r="F128" i="49"/>
  <c r="E128" i="49"/>
  <c r="D128" i="49"/>
  <c r="C128" i="49"/>
  <c r="B128" i="49"/>
  <c r="O128" i="49" s="1"/>
  <c r="N127" i="49"/>
  <c r="M127" i="49"/>
  <c r="L127" i="49"/>
  <c r="K127" i="49"/>
  <c r="J127" i="49"/>
  <c r="I127" i="49"/>
  <c r="H127" i="49"/>
  <c r="G127" i="49"/>
  <c r="F127" i="49"/>
  <c r="E127" i="49"/>
  <c r="D127" i="49"/>
  <c r="C127" i="49"/>
  <c r="B127" i="49"/>
  <c r="N126" i="49"/>
  <c r="M126" i="49"/>
  <c r="L126" i="49"/>
  <c r="K126" i="49"/>
  <c r="J126" i="49"/>
  <c r="I126" i="49"/>
  <c r="H126" i="49"/>
  <c r="G126" i="49"/>
  <c r="F126" i="49"/>
  <c r="E126" i="49"/>
  <c r="D126" i="49"/>
  <c r="C126" i="49"/>
  <c r="O126" i="49" s="1"/>
  <c r="B126" i="49"/>
  <c r="N125" i="49"/>
  <c r="M125" i="49"/>
  <c r="L125" i="49"/>
  <c r="K125" i="49"/>
  <c r="J125" i="49"/>
  <c r="I125" i="49"/>
  <c r="H125" i="49"/>
  <c r="G125" i="49"/>
  <c r="F125" i="49"/>
  <c r="E125" i="49"/>
  <c r="D125" i="49"/>
  <c r="C125" i="49"/>
  <c r="B125" i="49"/>
  <c r="N124" i="49"/>
  <c r="M124" i="49"/>
  <c r="L124" i="49"/>
  <c r="K124" i="49"/>
  <c r="J124" i="49"/>
  <c r="I124" i="49"/>
  <c r="H124" i="49"/>
  <c r="G124" i="49"/>
  <c r="F124" i="49"/>
  <c r="E124" i="49"/>
  <c r="D124" i="49"/>
  <c r="C124" i="49"/>
  <c r="B124" i="49"/>
  <c r="N123" i="49"/>
  <c r="M123" i="49"/>
  <c r="L123" i="49"/>
  <c r="K123" i="49"/>
  <c r="K130" i="49" s="1"/>
  <c r="K118" i="49" s="1"/>
  <c r="J123" i="49"/>
  <c r="J130" i="49" s="1"/>
  <c r="J118" i="49" s="1"/>
  <c r="I123" i="49"/>
  <c r="H123" i="49"/>
  <c r="G123" i="49"/>
  <c r="F123" i="49"/>
  <c r="F130" i="49" s="1"/>
  <c r="F118" i="49" s="1"/>
  <c r="E123" i="49"/>
  <c r="D123" i="49"/>
  <c r="C123" i="49"/>
  <c r="B123" i="49"/>
  <c r="AB187" i="49"/>
  <c r="AA187" i="49"/>
  <c r="Z187" i="49"/>
  <c r="Y187" i="49"/>
  <c r="AA119" i="49" s="1"/>
  <c r="X187" i="49"/>
  <c r="Z119" i="49" s="1"/>
  <c r="W187" i="49"/>
  <c r="V187" i="49"/>
  <c r="Y119" i="49" s="1"/>
  <c r="U187" i="49"/>
  <c r="T187" i="49"/>
  <c r="S187" i="49"/>
  <c r="R187" i="49"/>
  <c r="X119" i="49" s="1"/>
  <c r="Q187" i="49"/>
  <c r="P187" i="49"/>
  <c r="O187" i="49"/>
  <c r="W119" i="49" s="1"/>
  <c r="N187" i="49"/>
  <c r="M187" i="49"/>
  <c r="L187" i="49"/>
  <c r="K187" i="49"/>
  <c r="V119" i="49" s="1"/>
  <c r="J187" i="49"/>
  <c r="U119" i="49" s="1"/>
  <c r="I187" i="49"/>
  <c r="H187" i="49"/>
  <c r="G187" i="49"/>
  <c r="F187" i="49"/>
  <c r="S119" i="49" s="1"/>
  <c r="E187" i="49"/>
  <c r="D187" i="49"/>
  <c r="Q119" i="49" s="1"/>
  <c r="C187" i="49"/>
  <c r="B187" i="49"/>
  <c r="P119" i="49" s="1"/>
  <c r="N174" i="49"/>
  <c r="M174" i="49"/>
  <c r="L174" i="49"/>
  <c r="K174" i="49"/>
  <c r="J174" i="49"/>
  <c r="I174" i="49"/>
  <c r="H174" i="49"/>
  <c r="G174" i="49"/>
  <c r="F174" i="49"/>
  <c r="E174" i="49"/>
  <c r="D174" i="49"/>
  <c r="C174" i="49"/>
  <c r="B174" i="49"/>
  <c r="N173" i="49"/>
  <c r="M173" i="49"/>
  <c r="L173" i="49"/>
  <c r="K173" i="49"/>
  <c r="J173" i="49"/>
  <c r="I173" i="49"/>
  <c r="H173" i="49"/>
  <c r="G173" i="49"/>
  <c r="F173" i="49"/>
  <c r="E173" i="49"/>
  <c r="D173" i="49"/>
  <c r="C173" i="49"/>
  <c r="B173" i="49"/>
  <c r="N172" i="49"/>
  <c r="M172" i="49"/>
  <c r="L172" i="49"/>
  <c r="K172" i="49"/>
  <c r="J172" i="49"/>
  <c r="I172" i="49"/>
  <c r="H172" i="49"/>
  <c r="G172" i="49"/>
  <c r="F172" i="49"/>
  <c r="E172" i="49"/>
  <c r="D172" i="49"/>
  <c r="C172" i="49"/>
  <c r="B172" i="49"/>
  <c r="N171" i="49"/>
  <c r="M171" i="49"/>
  <c r="L171" i="49"/>
  <c r="K171" i="49"/>
  <c r="J171" i="49"/>
  <c r="I171" i="49"/>
  <c r="H171" i="49"/>
  <c r="G171" i="49"/>
  <c r="F171" i="49"/>
  <c r="E171" i="49"/>
  <c r="D171" i="49"/>
  <c r="C171" i="49"/>
  <c r="B171" i="49"/>
  <c r="N170" i="49"/>
  <c r="M170" i="49"/>
  <c r="L170" i="49"/>
  <c r="K170" i="49"/>
  <c r="J170" i="49"/>
  <c r="I170" i="49"/>
  <c r="H170" i="49"/>
  <c r="G170" i="49"/>
  <c r="F170" i="49"/>
  <c r="E170" i="49"/>
  <c r="D170" i="49"/>
  <c r="C170" i="49"/>
  <c r="B170" i="49"/>
  <c r="N169" i="49"/>
  <c r="M169" i="49"/>
  <c r="L169" i="49"/>
  <c r="K169" i="49"/>
  <c r="J169" i="49"/>
  <c r="I169" i="49"/>
  <c r="H169" i="49"/>
  <c r="G169" i="49"/>
  <c r="F169" i="49"/>
  <c r="E169" i="49"/>
  <c r="D169" i="49"/>
  <c r="C169" i="49"/>
  <c r="O169" i="49" s="1"/>
  <c r="B169" i="49"/>
  <c r="N168" i="49"/>
  <c r="M168" i="49"/>
  <c r="L168" i="49"/>
  <c r="K168" i="49"/>
  <c r="J168" i="49"/>
  <c r="I168" i="49"/>
  <c r="H168" i="49"/>
  <c r="G168" i="49"/>
  <c r="F168" i="49"/>
  <c r="F175" i="49" s="1"/>
  <c r="F162" i="49" s="1"/>
  <c r="E168" i="49"/>
  <c r="E175" i="49" s="1"/>
  <c r="E162" i="49" s="1"/>
  <c r="D168" i="49"/>
  <c r="D175" i="49" s="1"/>
  <c r="D162" i="49" s="1"/>
  <c r="C168" i="49"/>
  <c r="B168" i="49"/>
  <c r="AA225" i="49"/>
  <c r="Z225" i="49"/>
  <c r="Y225" i="49"/>
  <c r="X225" i="49"/>
  <c r="W225" i="49"/>
  <c r="V225" i="49"/>
  <c r="U225" i="49"/>
  <c r="T225" i="49"/>
  <c r="S225" i="49"/>
  <c r="R225" i="49"/>
  <c r="Q225" i="49"/>
  <c r="P225" i="49"/>
  <c r="O225" i="49"/>
  <c r="N225" i="49"/>
  <c r="M225" i="49"/>
  <c r="L225" i="49"/>
  <c r="K225" i="49"/>
  <c r="J225" i="49"/>
  <c r="I225" i="49"/>
  <c r="H225" i="49"/>
  <c r="G225" i="49"/>
  <c r="F225" i="49"/>
  <c r="E225" i="49"/>
  <c r="D225" i="49"/>
  <c r="C225" i="49"/>
  <c r="B225" i="49"/>
  <c r="AB224" i="49"/>
  <c r="AB223" i="49"/>
  <c r="AB222" i="49"/>
  <c r="AB221" i="49"/>
  <c r="AB220" i="49"/>
  <c r="AB219" i="49"/>
  <c r="AB225" i="49" s="1"/>
  <c r="N214" i="49"/>
  <c r="M214" i="49"/>
  <c r="L214" i="49"/>
  <c r="K214" i="49"/>
  <c r="J214" i="49"/>
  <c r="I214" i="49"/>
  <c r="H214" i="49"/>
  <c r="G214" i="49"/>
  <c r="F214" i="49"/>
  <c r="E214" i="49"/>
  <c r="D214" i="49"/>
  <c r="C214" i="49"/>
  <c r="B214" i="49"/>
  <c r="N213" i="49"/>
  <c r="M213" i="49"/>
  <c r="L213" i="49"/>
  <c r="K213" i="49"/>
  <c r="J213" i="49"/>
  <c r="I213" i="49"/>
  <c r="H213" i="49"/>
  <c r="G213" i="49"/>
  <c r="F213" i="49"/>
  <c r="E213" i="49"/>
  <c r="D213" i="49"/>
  <c r="C213" i="49"/>
  <c r="B213" i="49"/>
  <c r="O213" i="49" s="1"/>
  <c r="N212" i="49"/>
  <c r="M212" i="49"/>
  <c r="L212" i="49"/>
  <c r="K212" i="49"/>
  <c r="J212" i="49"/>
  <c r="I212" i="49"/>
  <c r="H212" i="49"/>
  <c r="G212" i="49"/>
  <c r="F212" i="49"/>
  <c r="E212" i="49"/>
  <c r="D212" i="49"/>
  <c r="C212" i="49"/>
  <c r="B212" i="49"/>
  <c r="N211" i="49"/>
  <c r="M211" i="49"/>
  <c r="L211" i="49"/>
  <c r="K211" i="49"/>
  <c r="J211" i="49"/>
  <c r="I211" i="49"/>
  <c r="H211" i="49"/>
  <c r="G211" i="49"/>
  <c r="F211" i="49"/>
  <c r="E211" i="49"/>
  <c r="D211" i="49"/>
  <c r="C211" i="49"/>
  <c r="B211" i="49"/>
  <c r="N210" i="49"/>
  <c r="M210" i="49"/>
  <c r="L210" i="49"/>
  <c r="K210" i="49"/>
  <c r="J210" i="49"/>
  <c r="I210" i="49"/>
  <c r="H210" i="49"/>
  <c r="G210" i="49"/>
  <c r="F210" i="49"/>
  <c r="E210" i="49"/>
  <c r="D210" i="49"/>
  <c r="C210" i="49"/>
  <c r="B210" i="49"/>
  <c r="N209" i="49"/>
  <c r="M209" i="49"/>
  <c r="L209" i="49"/>
  <c r="K209" i="49"/>
  <c r="K215" i="49" s="1"/>
  <c r="K204" i="49" s="1"/>
  <c r="J209" i="49"/>
  <c r="J215" i="49" s="1"/>
  <c r="J204" i="49" s="1"/>
  <c r="I209" i="49"/>
  <c r="I215" i="49" s="1"/>
  <c r="I204" i="49" s="1"/>
  <c r="H209" i="49"/>
  <c r="H215" i="49" s="1"/>
  <c r="H204" i="49" s="1"/>
  <c r="G209" i="49"/>
  <c r="G215" i="49" s="1"/>
  <c r="G204" i="49" s="1"/>
  <c r="F209" i="49"/>
  <c r="F215" i="49" s="1"/>
  <c r="F204" i="49" s="1"/>
  <c r="E209" i="49"/>
  <c r="D209" i="49"/>
  <c r="C209" i="49"/>
  <c r="B209" i="49"/>
  <c r="AA262" i="49"/>
  <c r="Z262" i="49"/>
  <c r="Y262" i="49"/>
  <c r="X262" i="49"/>
  <c r="W262" i="49"/>
  <c r="V262" i="49"/>
  <c r="U262" i="49"/>
  <c r="T262" i="49"/>
  <c r="S262" i="49"/>
  <c r="R262" i="49"/>
  <c r="Q262" i="49"/>
  <c r="P262" i="49"/>
  <c r="O262" i="49"/>
  <c r="N262" i="49"/>
  <c r="M262" i="49"/>
  <c r="L262" i="49"/>
  <c r="K262" i="49"/>
  <c r="J262" i="49"/>
  <c r="I262" i="49"/>
  <c r="H262" i="49"/>
  <c r="G262" i="49"/>
  <c r="F262" i="49"/>
  <c r="E262" i="49"/>
  <c r="D262" i="49"/>
  <c r="C262" i="49"/>
  <c r="B262" i="49"/>
  <c r="AB261" i="49"/>
  <c r="AB260" i="49"/>
  <c r="AB259" i="49"/>
  <c r="AB258" i="49"/>
  <c r="AB257" i="49"/>
  <c r="AB256" i="49"/>
  <c r="AB262" i="49" s="1"/>
  <c r="N250" i="49"/>
  <c r="M250" i="49"/>
  <c r="L250" i="49"/>
  <c r="K250" i="49"/>
  <c r="J250" i="49"/>
  <c r="I250" i="49"/>
  <c r="H250" i="49"/>
  <c r="G250" i="49"/>
  <c r="F250" i="49"/>
  <c r="E250" i="49"/>
  <c r="D250" i="49"/>
  <c r="C250" i="49"/>
  <c r="O250" i="49" s="1"/>
  <c r="B250" i="49"/>
  <c r="N249" i="49"/>
  <c r="M249" i="49"/>
  <c r="L249" i="49"/>
  <c r="K249" i="49"/>
  <c r="J249" i="49"/>
  <c r="I249" i="49"/>
  <c r="H249" i="49"/>
  <c r="G249" i="49"/>
  <c r="F249" i="49"/>
  <c r="E249" i="49"/>
  <c r="D249" i="49"/>
  <c r="C249" i="49"/>
  <c r="B249" i="49"/>
  <c r="N248" i="49"/>
  <c r="M248" i="49"/>
  <c r="L248" i="49"/>
  <c r="K248" i="49"/>
  <c r="J248" i="49"/>
  <c r="I248" i="49"/>
  <c r="H248" i="49"/>
  <c r="G248" i="49"/>
  <c r="F248" i="49"/>
  <c r="E248" i="49"/>
  <c r="D248" i="49"/>
  <c r="C248" i="49"/>
  <c r="B248" i="49"/>
  <c r="N247" i="49"/>
  <c r="M247" i="49"/>
  <c r="L247" i="49"/>
  <c r="K247" i="49"/>
  <c r="J247" i="49"/>
  <c r="I247" i="49"/>
  <c r="H247" i="49"/>
  <c r="G247" i="49"/>
  <c r="F247" i="49"/>
  <c r="E247" i="49"/>
  <c r="D247" i="49"/>
  <c r="C247" i="49"/>
  <c r="B247" i="49"/>
  <c r="N246" i="49"/>
  <c r="M246" i="49"/>
  <c r="L246" i="49"/>
  <c r="K246" i="49"/>
  <c r="J246" i="49"/>
  <c r="I246" i="49"/>
  <c r="H246" i="49"/>
  <c r="G246" i="49"/>
  <c r="F246" i="49"/>
  <c r="E246" i="49"/>
  <c r="D246" i="49"/>
  <c r="C246" i="49"/>
  <c r="B246" i="49"/>
  <c r="N245" i="49"/>
  <c r="M245" i="49"/>
  <c r="M251" i="49" s="1"/>
  <c r="M240" i="49" s="1"/>
  <c r="L245" i="49"/>
  <c r="L251" i="49" s="1"/>
  <c r="L240" i="49" s="1"/>
  <c r="K245" i="49"/>
  <c r="K251" i="49" s="1"/>
  <c r="K240" i="49" s="1"/>
  <c r="J245" i="49"/>
  <c r="J251" i="49" s="1"/>
  <c r="J240" i="49" s="1"/>
  <c r="I245" i="49"/>
  <c r="I251" i="49" s="1"/>
  <c r="I240" i="49" s="1"/>
  <c r="H245" i="49"/>
  <c r="H251" i="49" s="1"/>
  <c r="H240" i="49" s="1"/>
  <c r="G245" i="49"/>
  <c r="F245" i="49"/>
  <c r="E245" i="49"/>
  <c r="D245" i="49"/>
  <c r="C245" i="49"/>
  <c r="B245" i="49"/>
  <c r="D63" i="56" l="1"/>
  <c r="G251" i="49"/>
  <c r="G240" i="49" s="1"/>
  <c r="E215" i="49"/>
  <c r="E204" i="49" s="1"/>
  <c r="O212" i="49"/>
  <c r="C175" i="49"/>
  <c r="C162" i="49" s="1"/>
  <c r="T119" i="49"/>
  <c r="E130" i="49"/>
  <c r="E118" i="49" s="1"/>
  <c r="O125" i="49"/>
  <c r="F38" i="49"/>
  <c r="F20" i="49" s="1"/>
  <c r="O30" i="49"/>
  <c r="O127" i="49"/>
  <c r="O170" i="49"/>
  <c r="O32" i="49"/>
  <c r="O172" i="49"/>
  <c r="O33" i="49"/>
  <c r="O171" i="49"/>
  <c r="G130" i="49"/>
  <c r="G118" i="49" s="1"/>
  <c r="G175" i="49"/>
  <c r="G162" i="49" s="1"/>
  <c r="L38" i="49"/>
  <c r="L20" i="49" s="1"/>
  <c r="L215" i="49"/>
  <c r="L204" i="49" s="1"/>
  <c r="J175" i="49"/>
  <c r="J162" i="49" s="1"/>
  <c r="I175" i="49"/>
  <c r="I162" i="49" s="1"/>
  <c r="L130" i="49"/>
  <c r="L118" i="49" s="1"/>
  <c r="O21" i="49"/>
  <c r="P21" i="49" s="1"/>
  <c r="M38" i="49"/>
  <c r="M20" i="49" s="1"/>
  <c r="O37" i="49"/>
  <c r="H130" i="49"/>
  <c r="H118" i="49" s="1"/>
  <c r="O246" i="49"/>
  <c r="M215" i="49"/>
  <c r="M204" i="49" s="1"/>
  <c r="K175" i="49"/>
  <c r="K162" i="49" s="1"/>
  <c r="M130" i="49"/>
  <c r="M118" i="49" s="1"/>
  <c r="O26" i="49"/>
  <c r="O38" i="49" s="1"/>
  <c r="N38" i="49"/>
  <c r="N20" i="49" s="1"/>
  <c r="O214" i="49"/>
  <c r="O215" i="49" s="1"/>
  <c r="O173" i="49"/>
  <c r="I130" i="49"/>
  <c r="I118" i="49" s="1"/>
  <c r="H175" i="49"/>
  <c r="H162" i="49" s="1"/>
  <c r="O162" i="49" s="1"/>
  <c r="N251" i="49"/>
  <c r="N240" i="49" s="1"/>
  <c r="C251" i="49"/>
  <c r="C240" i="49" s="1"/>
  <c r="O247" i="49"/>
  <c r="O209" i="49"/>
  <c r="N215" i="49"/>
  <c r="N204" i="49" s="1"/>
  <c r="L175" i="49"/>
  <c r="L162" i="49" s="1"/>
  <c r="O123" i="49"/>
  <c r="N130" i="49"/>
  <c r="N118" i="49" s="1"/>
  <c r="C38" i="49"/>
  <c r="C20" i="49" s="1"/>
  <c r="O27" i="49"/>
  <c r="O174" i="49"/>
  <c r="O34" i="49"/>
  <c r="D251" i="49"/>
  <c r="D240" i="49" s="1"/>
  <c r="E251" i="49"/>
  <c r="E240" i="49" s="1"/>
  <c r="C215" i="49"/>
  <c r="C204" i="49" s="1"/>
  <c r="O210" i="49"/>
  <c r="M175" i="49"/>
  <c r="M162" i="49" s="1"/>
  <c r="C130" i="49"/>
  <c r="C118" i="49" s="1"/>
  <c r="O124" i="49"/>
  <c r="D38" i="49"/>
  <c r="D20" i="49" s="1"/>
  <c r="K38" i="49"/>
  <c r="K20" i="49" s="1"/>
  <c r="O35" i="49"/>
  <c r="O36" i="49"/>
  <c r="O245" i="49"/>
  <c r="O248" i="49"/>
  <c r="F251" i="49"/>
  <c r="F240" i="49" s="1"/>
  <c r="O249" i="49"/>
  <c r="D215" i="49"/>
  <c r="D204" i="49" s="1"/>
  <c r="O211" i="49"/>
  <c r="B175" i="49"/>
  <c r="B162" i="49" s="1"/>
  <c r="N175" i="49"/>
  <c r="N162" i="49" s="1"/>
  <c r="D130" i="49"/>
  <c r="D118" i="49" s="1"/>
  <c r="E38" i="49"/>
  <c r="E20" i="49" s="1"/>
  <c r="O28" i="49"/>
  <c r="O29" i="49"/>
  <c r="O9" i="53"/>
  <c r="O16" i="53"/>
  <c r="O23" i="53" s="1"/>
  <c r="O57" i="53"/>
  <c r="O64" i="53" s="1"/>
  <c r="O50" i="53" s="1"/>
  <c r="B38" i="49"/>
  <c r="B20" i="49" s="1"/>
  <c r="B130" i="49"/>
  <c r="B118" i="49" s="1"/>
  <c r="O168" i="49"/>
  <c r="B215" i="49"/>
  <c r="B204" i="49" s="1"/>
  <c r="O204" i="49" s="1"/>
  <c r="B251" i="49"/>
  <c r="O118" i="49" l="1"/>
  <c r="O175" i="49"/>
  <c r="O20" i="49"/>
  <c r="O130" i="49"/>
  <c r="B240" i="49"/>
  <c r="O240" i="49" s="1"/>
  <c r="O251" i="49"/>
  <c r="D32" i="9"/>
  <c r="C32" i="9"/>
  <c r="D23" i="9"/>
  <c r="C23" i="9"/>
  <c r="H63" i="9"/>
  <c r="I63" i="9"/>
  <c r="D24" i="8" l="1"/>
  <c r="D25" i="8"/>
  <c r="D26" i="8"/>
  <c r="D27" i="8"/>
  <c r="D28" i="8"/>
  <c r="D29" i="8"/>
  <c r="D30" i="8"/>
  <c r="D31" i="8"/>
  <c r="D32" i="8"/>
  <c r="D33" i="8"/>
  <c r="D34" i="8"/>
  <c r="D35" i="8"/>
  <c r="D36" i="8"/>
  <c r="C33" i="8"/>
  <c r="C24" i="8"/>
  <c r="D26" i="7"/>
  <c r="D27" i="7"/>
  <c r="D28" i="7"/>
  <c r="D29" i="7"/>
  <c r="C10" i="7" s="1"/>
  <c r="D30" i="7"/>
  <c r="D31" i="7"/>
  <c r="D32" i="7"/>
  <c r="D33" i="7"/>
  <c r="D34" i="7"/>
  <c r="D35" i="7"/>
  <c r="D36" i="7"/>
  <c r="D37" i="7"/>
  <c r="D38" i="7"/>
  <c r="C38" i="7"/>
  <c r="C37" i="7"/>
  <c r="C36" i="7"/>
  <c r="C35" i="7"/>
  <c r="C34" i="7"/>
  <c r="C33" i="7"/>
  <c r="C32" i="7"/>
  <c r="C31" i="7"/>
  <c r="C30" i="7"/>
  <c r="C29" i="7"/>
  <c r="B10" i="7" s="1"/>
  <c r="C28" i="7"/>
  <c r="C27" i="7"/>
  <c r="C26" i="7"/>
  <c r="D69" i="7" l="1"/>
  <c r="C69" i="7"/>
  <c r="H69" i="7"/>
  <c r="I69" i="7"/>
  <c r="D63" i="9" l="1"/>
  <c r="R19" i="32" l="1"/>
  <c r="R18" i="32"/>
  <c r="AL91" i="29"/>
  <c r="AL92" i="29"/>
  <c r="AL93" i="29"/>
  <c r="AL94" i="29"/>
  <c r="AL95" i="29"/>
  <c r="AL96" i="29"/>
  <c r="AL97" i="29"/>
  <c r="AL98" i="29"/>
  <c r="AL99" i="29"/>
  <c r="AL100" i="29"/>
  <c r="AL101" i="29"/>
  <c r="AL102" i="29"/>
  <c r="AL103" i="29"/>
  <c r="AL104" i="29"/>
  <c r="AL105" i="29"/>
  <c r="AL106" i="29"/>
  <c r="AL107" i="29"/>
  <c r="AL108" i="29"/>
  <c r="AL109" i="29"/>
  <c r="AL110" i="29"/>
  <c r="AL111" i="29"/>
  <c r="AL112" i="29"/>
  <c r="AL113" i="29"/>
  <c r="AL114" i="29"/>
  <c r="B41" i="30"/>
  <c r="C41" i="30"/>
  <c r="D41" i="30"/>
  <c r="E41" i="30"/>
  <c r="F41" i="30"/>
  <c r="G41" i="30"/>
  <c r="H71" i="30"/>
  <c r="F115" i="28"/>
  <c r="AB188" i="49" l="1"/>
  <c r="AA188" i="49"/>
  <c r="H41" i="30"/>
  <c r="AB101" i="49"/>
  <c r="E85" i="28" l="1"/>
  <c r="C50" i="28"/>
  <c r="Q17" i="32" l="1"/>
  <c r="Q22" i="32" s="1"/>
  <c r="Q14" i="32"/>
  <c r="G40" i="30"/>
  <c r="F40" i="30"/>
  <c r="E40" i="30"/>
  <c r="D40" i="30"/>
  <c r="C40" i="30"/>
  <c r="B40" i="30"/>
  <c r="H70" i="30"/>
  <c r="C52" i="29"/>
  <c r="G65" i="13"/>
  <c r="I84" i="29"/>
  <c r="E84" i="29"/>
  <c r="E86" i="29" s="1"/>
  <c r="B84" i="29"/>
  <c r="C84" i="29"/>
  <c r="D84" i="29"/>
  <c r="F84" i="29"/>
  <c r="G84" i="29"/>
  <c r="H84" i="29"/>
  <c r="J84" i="29"/>
  <c r="K84" i="29"/>
  <c r="L84" i="29"/>
  <c r="M84" i="29"/>
  <c r="N84" i="29"/>
  <c r="B83" i="29"/>
  <c r="C83" i="29"/>
  <c r="D83" i="29"/>
  <c r="F83" i="29"/>
  <c r="G83" i="29"/>
  <c r="H83" i="29"/>
  <c r="I83" i="29"/>
  <c r="J83" i="29"/>
  <c r="K83" i="29"/>
  <c r="L83" i="29"/>
  <c r="M83" i="29"/>
  <c r="N83" i="29"/>
  <c r="D116" i="29"/>
  <c r="E116" i="29"/>
  <c r="F116" i="29"/>
  <c r="G116" i="29"/>
  <c r="H116" i="29"/>
  <c r="I116" i="29"/>
  <c r="J116" i="29"/>
  <c r="K116" i="29"/>
  <c r="L116" i="29"/>
  <c r="M116" i="29"/>
  <c r="N116" i="29"/>
  <c r="O116" i="29"/>
  <c r="P116" i="29"/>
  <c r="Q116" i="29"/>
  <c r="R116" i="29"/>
  <c r="S116" i="29"/>
  <c r="T116" i="29"/>
  <c r="U116" i="29"/>
  <c r="V116" i="29"/>
  <c r="W116" i="29"/>
  <c r="X116" i="29"/>
  <c r="Y116" i="29"/>
  <c r="Z116" i="29"/>
  <c r="AA116" i="29"/>
  <c r="AB116" i="29"/>
  <c r="AC116" i="29"/>
  <c r="AD116" i="29"/>
  <c r="AE116" i="29"/>
  <c r="AG116" i="29"/>
  <c r="AH116" i="29"/>
  <c r="AI116" i="29"/>
  <c r="AJ116" i="29"/>
  <c r="AK116" i="29"/>
  <c r="N82" i="28"/>
  <c r="M82" i="28"/>
  <c r="L82" i="28"/>
  <c r="K82" i="28"/>
  <c r="J82" i="28"/>
  <c r="I82" i="28"/>
  <c r="H82" i="28"/>
  <c r="G82" i="28"/>
  <c r="F82" i="28"/>
  <c r="D82" i="28"/>
  <c r="C82" i="28"/>
  <c r="B82" i="28"/>
  <c r="B28" i="27"/>
  <c r="C28" i="27" s="1"/>
  <c r="K134" i="60"/>
  <c r="K135" i="60"/>
  <c r="K136" i="60"/>
  <c r="K137" i="60"/>
  <c r="K138" i="60"/>
  <c r="K139" i="60"/>
  <c r="K140" i="60"/>
  <c r="K141" i="60"/>
  <c r="K142" i="60"/>
  <c r="K143" i="60"/>
  <c r="K144" i="60"/>
  <c r="K133" i="60"/>
  <c r="H145" i="60"/>
  <c r="F144" i="60"/>
  <c r="U57" i="60"/>
  <c r="O85" i="29" l="1"/>
  <c r="O84" i="29"/>
  <c r="H40" i="30"/>
  <c r="O82" i="28"/>
  <c r="B50" i="28" s="1"/>
  <c r="D50" i="28" s="1"/>
  <c r="E67" i="13" l="1"/>
  <c r="C28" i="13"/>
  <c r="E27" i="13"/>
  <c r="F27" i="13"/>
  <c r="G27" i="13"/>
  <c r="H27" i="13"/>
  <c r="I27" i="13"/>
  <c r="J27" i="13"/>
  <c r="K27" i="13"/>
  <c r="L27" i="13"/>
  <c r="M27" i="13"/>
  <c r="N27" i="13"/>
  <c r="O27" i="13"/>
  <c r="P27" i="13"/>
  <c r="Q27" i="13"/>
  <c r="R27" i="13"/>
  <c r="S27" i="13"/>
  <c r="T27" i="13"/>
  <c r="U27" i="13"/>
  <c r="V27" i="13"/>
  <c r="W27" i="13"/>
  <c r="X27" i="13"/>
  <c r="Y27" i="13"/>
  <c r="Z27" i="13"/>
  <c r="AA27" i="13"/>
  <c r="AB27" i="13"/>
  <c r="AC27" i="13"/>
  <c r="AD27" i="13"/>
  <c r="AE27" i="13"/>
  <c r="AF27" i="13"/>
  <c r="AG27" i="13"/>
  <c r="AH27" i="13"/>
  <c r="AI27" i="13"/>
  <c r="AJ27" i="13"/>
  <c r="AK27" i="13"/>
  <c r="AL27" i="13"/>
  <c r="AM27" i="13"/>
  <c r="AN27" i="13"/>
  <c r="AO27" i="13"/>
  <c r="AP27" i="13"/>
  <c r="AQ27" i="13"/>
  <c r="AR27" i="13"/>
  <c r="AS27" i="13"/>
  <c r="AT27" i="13"/>
  <c r="AU27" i="13"/>
  <c r="AV27" i="13"/>
  <c r="AW27" i="13"/>
  <c r="AX27" i="13"/>
  <c r="AY27" i="13"/>
  <c r="AZ27" i="13"/>
  <c r="BA27" i="13"/>
  <c r="BB27" i="13"/>
  <c r="BC27" i="13"/>
  <c r="BD27" i="13"/>
  <c r="BE27" i="13"/>
  <c r="BF27" i="13"/>
  <c r="BG27" i="13"/>
  <c r="BH27" i="13"/>
  <c r="BI27" i="13"/>
  <c r="BJ27" i="13"/>
  <c r="BK27" i="13"/>
  <c r="BL27" i="13"/>
  <c r="BM27" i="13"/>
  <c r="BN27" i="13"/>
  <c r="BO27" i="13"/>
  <c r="BP27" i="13"/>
  <c r="BQ27" i="13"/>
  <c r="BR27" i="13"/>
  <c r="BS27" i="13"/>
  <c r="BT27" i="13"/>
  <c r="BU27" i="13"/>
  <c r="BV27" i="13"/>
  <c r="BW27" i="13"/>
  <c r="BX27" i="13"/>
  <c r="BY27" i="13"/>
  <c r="BZ27" i="13"/>
  <c r="CA27" i="13"/>
  <c r="CB27" i="13"/>
  <c r="CC27" i="13"/>
  <c r="CD27" i="13"/>
  <c r="CE27" i="13"/>
  <c r="CF27" i="13"/>
  <c r="CG27" i="13"/>
  <c r="CH27" i="13"/>
  <c r="CI27" i="13"/>
  <c r="CJ27" i="13"/>
  <c r="CK27" i="13"/>
  <c r="CL27" i="13"/>
  <c r="CM27" i="13"/>
  <c r="CN27" i="13"/>
  <c r="CO27" i="13"/>
  <c r="CP27" i="13"/>
  <c r="CQ27" i="13"/>
  <c r="CR27" i="13"/>
  <c r="CS27" i="13"/>
  <c r="CT27" i="13"/>
  <c r="CU27" i="13"/>
  <c r="CV27" i="13"/>
  <c r="CW27" i="13"/>
  <c r="CX27" i="13"/>
  <c r="CY27" i="13"/>
  <c r="CZ27" i="13"/>
  <c r="DA27" i="13"/>
  <c r="DB27" i="13"/>
  <c r="DC27" i="13"/>
  <c r="DD27" i="13"/>
  <c r="DE27" i="13"/>
  <c r="DF27" i="13"/>
  <c r="DG27" i="13"/>
  <c r="DH27" i="13"/>
  <c r="DI27" i="13"/>
  <c r="DJ27" i="13"/>
  <c r="DK27" i="13"/>
  <c r="DL27" i="13"/>
  <c r="DM27" i="13"/>
  <c r="DN27" i="13"/>
  <c r="DO27" i="13"/>
  <c r="DP27" i="13"/>
  <c r="DQ27" i="13"/>
  <c r="DR27" i="13"/>
  <c r="DS27" i="13"/>
  <c r="DT27" i="13"/>
  <c r="DU27" i="13"/>
  <c r="DV27" i="13"/>
  <c r="DW27" i="13"/>
  <c r="DX27" i="13"/>
  <c r="DY27" i="13"/>
  <c r="DZ27" i="13"/>
  <c r="EA27" i="13"/>
  <c r="EB27" i="13"/>
  <c r="EC27" i="13"/>
  <c r="ED27" i="13"/>
  <c r="EE27" i="13"/>
  <c r="EF27" i="13"/>
  <c r="EG27" i="13"/>
  <c r="EH27" i="13"/>
  <c r="EI27" i="13"/>
  <c r="EJ27" i="13"/>
  <c r="EK27" i="13"/>
  <c r="EL27" i="13"/>
  <c r="EM27" i="13"/>
  <c r="EN27" i="13"/>
  <c r="EO27" i="13"/>
  <c r="EP27" i="13"/>
  <c r="EQ27" i="13"/>
  <c r="ER27" i="13"/>
  <c r="ES27" i="13"/>
  <c r="ET27" i="13"/>
  <c r="EU27" i="13"/>
  <c r="EV27" i="13"/>
  <c r="EW27" i="13"/>
  <c r="EX27" i="13"/>
  <c r="EY27" i="13"/>
  <c r="EZ27" i="13"/>
  <c r="FA27" i="13"/>
  <c r="FB27" i="13"/>
  <c r="FC27" i="13"/>
  <c r="FD27" i="13"/>
  <c r="FE27" i="13"/>
  <c r="FF27" i="13"/>
  <c r="FG27" i="13"/>
  <c r="FH27" i="13"/>
  <c r="FI27" i="13"/>
  <c r="FJ27" i="13"/>
  <c r="FK27" i="13"/>
  <c r="FL27" i="13"/>
  <c r="FM27" i="13"/>
  <c r="FN27" i="13"/>
  <c r="FO27" i="13"/>
  <c r="FP27" i="13"/>
  <c r="FQ27" i="13"/>
  <c r="FR27" i="13"/>
  <c r="FS27" i="13"/>
  <c r="FT27" i="13"/>
  <c r="FU27" i="13"/>
  <c r="FV27" i="13"/>
  <c r="FW27" i="13"/>
  <c r="FX27" i="13"/>
  <c r="FY27" i="13"/>
  <c r="FZ27" i="13"/>
  <c r="GA27" i="13"/>
  <c r="GB27" i="13"/>
  <c r="GC27" i="13"/>
  <c r="GD27" i="13"/>
  <c r="GE27" i="13"/>
  <c r="GF27" i="13"/>
  <c r="GG27" i="13"/>
  <c r="GH27" i="13"/>
  <c r="GI27" i="13"/>
  <c r="GJ27" i="13"/>
  <c r="GK27" i="13"/>
  <c r="GL27" i="13"/>
  <c r="GM27" i="13"/>
  <c r="GN27" i="13"/>
  <c r="GO27" i="13"/>
  <c r="GP27" i="13"/>
  <c r="GQ27" i="13"/>
  <c r="GR27" i="13"/>
  <c r="GS27" i="13"/>
  <c r="GT27" i="13"/>
  <c r="GU27" i="13"/>
  <c r="GV27" i="13"/>
  <c r="GW27" i="13"/>
  <c r="GX27" i="13"/>
  <c r="GY27" i="13"/>
  <c r="GZ27" i="13"/>
  <c r="HA27" i="13"/>
  <c r="HB27" i="13"/>
  <c r="HC27" i="13"/>
  <c r="HD27" i="13"/>
  <c r="HE27" i="13"/>
  <c r="HF27" i="13"/>
  <c r="HG27" i="13"/>
  <c r="HH27" i="13"/>
  <c r="HI27" i="13"/>
  <c r="HJ27" i="13"/>
  <c r="HK27" i="13"/>
  <c r="HL27" i="13"/>
  <c r="HM27" i="13"/>
  <c r="HN27" i="13"/>
  <c r="HO27" i="13"/>
  <c r="HP27" i="13"/>
  <c r="HQ27" i="13"/>
  <c r="HR27" i="13"/>
  <c r="HS27" i="13"/>
  <c r="HT27" i="13"/>
  <c r="HU27" i="13"/>
  <c r="HV27" i="13"/>
  <c r="HW27" i="13"/>
  <c r="HX27" i="13"/>
  <c r="HY27" i="13"/>
  <c r="HZ27" i="13"/>
  <c r="IA27" i="13"/>
  <c r="IB27" i="13"/>
  <c r="IC27" i="13"/>
  <c r="ID27" i="13"/>
  <c r="IE27" i="13"/>
  <c r="IF27" i="13"/>
  <c r="IG27" i="13"/>
  <c r="IH27" i="13"/>
  <c r="II27" i="13"/>
  <c r="IJ27" i="13"/>
  <c r="IK27" i="13"/>
  <c r="IL27" i="13"/>
  <c r="IM27" i="13"/>
  <c r="IN27" i="13"/>
  <c r="IO27" i="13"/>
  <c r="IP27" i="13"/>
  <c r="IQ27" i="13"/>
  <c r="IR27" i="13"/>
  <c r="IS27" i="13"/>
  <c r="IT27" i="13"/>
  <c r="IU27" i="13"/>
  <c r="IV27" i="13"/>
  <c r="IW27" i="13"/>
  <c r="IX27" i="13"/>
  <c r="IY27" i="13"/>
  <c r="IZ27" i="13"/>
  <c r="JA27" i="13"/>
  <c r="JB27" i="13"/>
  <c r="JC27" i="13"/>
  <c r="JD27" i="13"/>
  <c r="JE27" i="13"/>
  <c r="JF27" i="13"/>
  <c r="JG27" i="13"/>
  <c r="JH27" i="13"/>
  <c r="JI27" i="13"/>
  <c r="JJ27" i="13"/>
  <c r="JK27" i="13"/>
  <c r="JL27" i="13"/>
  <c r="JM27" i="13"/>
  <c r="JN27" i="13"/>
  <c r="JO27" i="13"/>
  <c r="JP27" i="13"/>
  <c r="JQ27" i="13"/>
  <c r="JR27" i="13"/>
  <c r="JS27" i="13"/>
  <c r="JT27" i="13"/>
  <c r="JU27" i="13"/>
  <c r="JV27" i="13"/>
  <c r="JW27" i="13"/>
  <c r="JX27" i="13"/>
  <c r="JY27" i="13"/>
  <c r="JZ27" i="13"/>
  <c r="KA27" i="13"/>
  <c r="KB27" i="13"/>
  <c r="KC27" i="13"/>
  <c r="KD27" i="13"/>
  <c r="KE27" i="13"/>
  <c r="KF27" i="13"/>
  <c r="KG27" i="13"/>
  <c r="KH27" i="13"/>
  <c r="KI27" i="13"/>
  <c r="KJ27" i="13"/>
  <c r="KK27" i="13"/>
  <c r="KL27" i="13"/>
  <c r="KM27" i="13"/>
  <c r="KN27" i="13"/>
  <c r="KO27" i="13"/>
  <c r="KP27" i="13"/>
  <c r="KQ27" i="13"/>
  <c r="KR27" i="13"/>
  <c r="KS27" i="13"/>
  <c r="KT27" i="13"/>
  <c r="KU27" i="13"/>
  <c r="KV27" i="13"/>
  <c r="KW27" i="13"/>
  <c r="KX27" i="13"/>
  <c r="KY27" i="13"/>
  <c r="KZ27" i="13"/>
  <c r="LA27" i="13"/>
  <c r="LB27" i="13"/>
  <c r="LC27" i="13"/>
  <c r="LD27" i="13"/>
  <c r="LE27" i="13"/>
  <c r="LF27" i="13"/>
  <c r="LG27" i="13"/>
  <c r="LH27" i="13"/>
  <c r="LI27" i="13"/>
  <c r="LJ27" i="13"/>
  <c r="LK27" i="13"/>
  <c r="LL27" i="13"/>
  <c r="LM27" i="13"/>
  <c r="LN27" i="13"/>
  <c r="LO27" i="13"/>
  <c r="LP27" i="13"/>
  <c r="LQ27" i="13"/>
  <c r="LR27" i="13"/>
  <c r="LS27" i="13"/>
  <c r="LT27" i="13"/>
  <c r="LU27" i="13"/>
  <c r="LV27" i="13"/>
  <c r="LW27" i="13"/>
  <c r="LX27" i="13"/>
  <c r="LY27" i="13"/>
  <c r="LZ27" i="13"/>
  <c r="MA27" i="13"/>
  <c r="MB27" i="13"/>
  <c r="MC27" i="13"/>
  <c r="MD27" i="13"/>
  <c r="ME27" i="13"/>
  <c r="MF27" i="13"/>
  <c r="MG27" i="13"/>
  <c r="MH27" i="13"/>
  <c r="MI27" i="13"/>
  <c r="MJ27" i="13"/>
  <c r="MK27" i="13"/>
  <c r="ML27" i="13"/>
  <c r="MM27" i="13"/>
  <c r="MN27" i="13"/>
  <c r="MO27" i="13"/>
  <c r="MP27" i="13"/>
  <c r="MQ27" i="13"/>
  <c r="MR27" i="13"/>
  <c r="MS27" i="13"/>
  <c r="MT27" i="13"/>
  <c r="MU27" i="13"/>
  <c r="MV27" i="13"/>
  <c r="MW27" i="13"/>
  <c r="MX27" i="13"/>
  <c r="MY27" i="13"/>
  <c r="MZ27" i="13"/>
  <c r="NA27" i="13"/>
  <c r="NB27" i="13"/>
  <c r="NC27" i="13"/>
  <c r="ND27" i="13"/>
  <c r="NE27" i="13"/>
  <c r="NF27" i="13"/>
  <c r="NG27" i="13"/>
  <c r="NH27" i="13"/>
  <c r="NI27" i="13"/>
  <c r="NJ27" i="13"/>
  <c r="NK27" i="13"/>
  <c r="NL27" i="13"/>
  <c r="NM27" i="13"/>
  <c r="NN27" i="13"/>
  <c r="NO27" i="13"/>
  <c r="NP27" i="13"/>
  <c r="NQ27" i="13"/>
  <c r="NR27" i="13"/>
  <c r="NS27" i="13"/>
  <c r="NT27" i="13"/>
  <c r="NU27" i="13"/>
  <c r="NV27" i="13"/>
  <c r="NW27" i="13"/>
  <c r="NX27" i="13"/>
  <c r="NY27" i="13"/>
  <c r="NZ27" i="13"/>
  <c r="OA27" i="13"/>
  <c r="OB27" i="13"/>
  <c r="OC27" i="13"/>
  <c r="OD27" i="13"/>
  <c r="OE27" i="13"/>
  <c r="OF27" i="13"/>
  <c r="OG27" i="13"/>
  <c r="OH27" i="13"/>
  <c r="OI27" i="13"/>
  <c r="OJ27" i="13"/>
  <c r="OK27" i="13"/>
  <c r="OL27" i="13"/>
  <c r="OM27" i="13"/>
  <c r="ON27" i="13"/>
  <c r="OO27" i="13"/>
  <c r="OP27" i="13"/>
  <c r="OQ27" i="13"/>
  <c r="OR27" i="13"/>
  <c r="OS27" i="13"/>
  <c r="OT27" i="13"/>
  <c r="OU27" i="13"/>
  <c r="OV27" i="13"/>
  <c r="OW27" i="13"/>
  <c r="OX27" i="13"/>
  <c r="OY27" i="13"/>
  <c r="OZ27" i="13"/>
  <c r="PA27" i="13"/>
  <c r="PB27" i="13"/>
  <c r="PC27" i="13"/>
  <c r="PD27" i="13"/>
  <c r="PE27" i="13"/>
  <c r="PF27" i="13"/>
  <c r="PG27" i="13"/>
  <c r="PH27" i="13"/>
  <c r="PI27" i="13"/>
  <c r="PJ27" i="13"/>
  <c r="PK27" i="13"/>
  <c r="PL27" i="13"/>
  <c r="PM27" i="13"/>
  <c r="PN27" i="13"/>
  <c r="PO27" i="13"/>
  <c r="PP27" i="13"/>
  <c r="PQ27" i="13"/>
  <c r="PR27" i="13"/>
  <c r="PS27" i="13"/>
  <c r="PT27" i="13"/>
  <c r="PU27" i="13"/>
  <c r="PV27" i="13"/>
  <c r="PW27" i="13"/>
  <c r="PX27" i="13"/>
  <c r="PY27" i="13"/>
  <c r="PZ27" i="13"/>
  <c r="QA27" i="13"/>
  <c r="QB27" i="13"/>
  <c r="QC27" i="13"/>
  <c r="QD27" i="13"/>
  <c r="QE27" i="13"/>
  <c r="QF27" i="13"/>
  <c r="QG27" i="13"/>
  <c r="QH27" i="13"/>
  <c r="QI27" i="13"/>
  <c r="QJ27" i="13"/>
  <c r="QK27" i="13"/>
  <c r="QL27" i="13"/>
  <c r="QM27" i="13"/>
  <c r="QN27" i="13"/>
  <c r="QO27" i="13"/>
  <c r="QP27" i="13"/>
  <c r="QQ27" i="13"/>
  <c r="QR27" i="13"/>
  <c r="QS27" i="13"/>
  <c r="QT27" i="13"/>
  <c r="QU27" i="13"/>
  <c r="QV27" i="13"/>
  <c r="QW27" i="13"/>
  <c r="QX27" i="13"/>
  <c r="QY27" i="13"/>
  <c r="QZ27" i="13"/>
  <c r="RA27" i="13"/>
  <c r="RB27" i="13"/>
  <c r="RC27" i="13"/>
  <c r="RD27" i="13"/>
  <c r="RE27" i="13"/>
  <c r="RF27" i="13"/>
  <c r="RG27" i="13"/>
  <c r="RH27" i="13"/>
  <c r="RI27" i="13"/>
  <c r="RJ27" i="13"/>
  <c r="RK27" i="13"/>
  <c r="RL27" i="13"/>
  <c r="RM27" i="13"/>
  <c r="RN27" i="13"/>
  <c r="RO27" i="13"/>
  <c r="RP27" i="13"/>
  <c r="RQ27" i="13"/>
  <c r="RR27" i="13"/>
  <c r="RS27" i="13"/>
  <c r="RT27" i="13"/>
  <c r="RU27" i="13"/>
  <c r="RV27" i="13"/>
  <c r="RW27" i="13"/>
  <c r="RX27" i="13"/>
  <c r="RY27" i="13"/>
  <c r="RZ27" i="13"/>
  <c r="SA27" i="13"/>
  <c r="SB27" i="13"/>
  <c r="SC27" i="13"/>
  <c r="SD27" i="13"/>
  <c r="SE27" i="13"/>
  <c r="SF27" i="13"/>
  <c r="SG27" i="13"/>
  <c r="SH27" i="13"/>
  <c r="SI27" i="13"/>
  <c r="SJ27" i="13"/>
  <c r="SK27" i="13"/>
  <c r="SL27" i="13"/>
  <c r="SM27" i="13"/>
  <c r="SN27" i="13"/>
  <c r="SO27" i="13"/>
  <c r="SP27" i="13"/>
  <c r="SQ27" i="13"/>
  <c r="SR27" i="13"/>
  <c r="SS27" i="13"/>
  <c r="ST27" i="13"/>
  <c r="SU27" i="13"/>
  <c r="SV27" i="13"/>
  <c r="SW27" i="13"/>
  <c r="SX27" i="13"/>
  <c r="SY27" i="13"/>
  <c r="SZ27" i="13"/>
  <c r="TA27" i="13"/>
  <c r="TB27" i="13"/>
  <c r="TC27" i="13"/>
  <c r="TD27" i="13"/>
  <c r="TE27" i="13"/>
  <c r="TF27" i="13"/>
  <c r="TG27" i="13"/>
  <c r="TH27" i="13"/>
  <c r="TI27" i="13"/>
  <c r="TJ27" i="13"/>
  <c r="TK27" i="13"/>
  <c r="TL27" i="13"/>
  <c r="TM27" i="13"/>
  <c r="TN27" i="13"/>
  <c r="TO27" i="13"/>
  <c r="TP27" i="13"/>
  <c r="TQ27" i="13"/>
  <c r="TR27" i="13"/>
  <c r="TS27" i="13"/>
  <c r="TT27" i="13"/>
  <c r="TU27" i="13"/>
  <c r="TV27" i="13"/>
  <c r="TW27" i="13"/>
  <c r="TX27" i="13"/>
  <c r="TY27" i="13"/>
  <c r="TZ27" i="13"/>
  <c r="UA27" i="13"/>
  <c r="UB27" i="13"/>
  <c r="UC27" i="13"/>
  <c r="UD27" i="13"/>
  <c r="UE27" i="13"/>
  <c r="UF27" i="13"/>
  <c r="UG27" i="13"/>
  <c r="UH27" i="13"/>
  <c r="UI27" i="13"/>
  <c r="UJ27" i="13"/>
  <c r="UK27" i="13"/>
  <c r="UL27" i="13"/>
  <c r="UM27" i="13"/>
  <c r="UN27" i="13"/>
  <c r="UO27" i="13"/>
  <c r="UP27" i="13"/>
  <c r="UQ27" i="13"/>
  <c r="UR27" i="13"/>
  <c r="US27" i="13"/>
  <c r="UT27" i="13"/>
  <c r="UU27" i="13"/>
  <c r="UV27" i="13"/>
  <c r="UW27" i="13"/>
  <c r="UX27" i="13"/>
  <c r="UY27" i="13"/>
  <c r="UZ27" i="13"/>
  <c r="VA27" i="13"/>
  <c r="VB27" i="13"/>
  <c r="VC27" i="13"/>
  <c r="VD27" i="13"/>
  <c r="VE27" i="13"/>
  <c r="VF27" i="13"/>
  <c r="VG27" i="13"/>
  <c r="VH27" i="13"/>
  <c r="VI27" i="13"/>
  <c r="VJ27" i="13"/>
  <c r="VK27" i="13"/>
  <c r="VL27" i="13"/>
  <c r="VM27" i="13"/>
  <c r="VN27" i="13"/>
  <c r="VO27" i="13"/>
  <c r="VP27" i="13"/>
  <c r="VQ27" i="13"/>
  <c r="VR27" i="13"/>
  <c r="VS27" i="13"/>
  <c r="VT27" i="13"/>
  <c r="VU27" i="13"/>
  <c r="VV27" i="13"/>
  <c r="VW27" i="13"/>
  <c r="VX27" i="13"/>
  <c r="VY27" i="13"/>
  <c r="VZ27" i="13"/>
  <c r="WA27" i="13"/>
  <c r="WB27" i="13"/>
  <c r="WC27" i="13"/>
  <c r="WD27" i="13"/>
  <c r="WE27" i="13"/>
  <c r="WF27" i="13"/>
  <c r="WG27" i="13"/>
  <c r="WH27" i="13"/>
  <c r="WI27" i="13"/>
  <c r="WJ27" i="13"/>
  <c r="WK27" i="13"/>
  <c r="WL27" i="13"/>
  <c r="WM27" i="13"/>
  <c r="WN27" i="13"/>
  <c r="WO27" i="13"/>
  <c r="WP27" i="13"/>
  <c r="WQ27" i="13"/>
  <c r="WR27" i="13"/>
  <c r="WS27" i="13"/>
  <c r="WT27" i="13"/>
  <c r="WU27" i="13"/>
  <c r="WV27" i="13"/>
  <c r="WW27" i="13"/>
  <c r="WX27" i="13"/>
  <c r="WY27" i="13"/>
  <c r="WZ27" i="13"/>
  <c r="XA27" i="13"/>
  <c r="XB27" i="13"/>
  <c r="XC27" i="13"/>
  <c r="XD27" i="13"/>
  <c r="XE27" i="13"/>
  <c r="XF27" i="13"/>
  <c r="XG27" i="13"/>
  <c r="XH27" i="13"/>
  <c r="XI27" i="13"/>
  <c r="XJ27" i="13"/>
  <c r="XK27" i="13"/>
  <c r="XL27" i="13"/>
  <c r="XM27" i="13"/>
  <c r="XN27" i="13"/>
  <c r="XO27" i="13"/>
  <c r="XP27" i="13"/>
  <c r="XQ27" i="13"/>
  <c r="XR27" i="13"/>
  <c r="XS27" i="13"/>
  <c r="XT27" i="13"/>
  <c r="XU27" i="13"/>
  <c r="XV27" i="13"/>
  <c r="XW27" i="13"/>
  <c r="XX27" i="13"/>
  <c r="XY27" i="13"/>
  <c r="XZ27" i="13"/>
  <c r="YA27" i="13"/>
  <c r="YB27" i="13"/>
  <c r="YC27" i="13"/>
  <c r="YD27" i="13"/>
  <c r="YE27" i="13"/>
  <c r="YF27" i="13"/>
  <c r="YG27" i="13"/>
  <c r="YH27" i="13"/>
  <c r="YI27" i="13"/>
  <c r="YJ27" i="13"/>
  <c r="YK27" i="13"/>
  <c r="YL27" i="13"/>
  <c r="YM27" i="13"/>
  <c r="YN27" i="13"/>
  <c r="YO27" i="13"/>
  <c r="YP27" i="13"/>
  <c r="YQ27" i="13"/>
  <c r="YR27" i="13"/>
  <c r="YS27" i="13"/>
  <c r="YT27" i="13"/>
  <c r="YU27" i="13"/>
  <c r="YV27" i="13"/>
  <c r="YW27" i="13"/>
  <c r="YX27" i="13"/>
  <c r="YY27" i="13"/>
  <c r="YZ27" i="13"/>
  <c r="ZA27" i="13"/>
  <c r="ZB27" i="13"/>
  <c r="ZC27" i="13"/>
  <c r="ZD27" i="13"/>
  <c r="ZE27" i="13"/>
  <c r="ZF27" i="13"/>
  <c r="ZG27" i="13"/>
  <c r="ZH27" i="13"/>
  <c r="ZI27" i="13"/>
  <c r="ZJ27" i="13"/>
  <c r="ZK27" i="13"/>
  <c r="ZL27" i="13"/>
  <c r="ZM27" i="13"/>
  <c r="ZN27" i="13"/>
  <c r="ZO27" i="13"/>
  <c r="ZP27" i="13"/>
  <c r="ZQ27" i="13"/>
  <c r="ZR27" i="13"/>
  <c r="ZS27" i="13"/>
  <c r="ZT27" i="13"/>
  <c r="ZU27" i="13"/>
  <c r="ZV27" i="13"/>
  <c r="ZW27" i="13"/>
  <c r="ZX27" i="13"/>
  <c r="ZY27" i="13"/>
  <c r="ZZ27" i="13"/>
  <c r="AAA27" i="13"/>
  <c r="AAB27" i="13"/>
  <c r="AAC27" i="13"/>
  <c r="AAD27" i="13"/>
  <c r="AAE27" i="13"/>
  <c r="AAF27" i="13"/>
  <c r="AAG27" i="13"/>
  <c r="AAH27" i="13"/>
  <c r="AAI27" i="13"/>
  <c r="AAJ27" i="13"/>
  <c r="AAK27" i="13"/>
  <c r="AAL27" i="13"/>
  <c r="AAM27" i="13"/>
  <c r="AAN27" i="13"/>
  <c r="AAO27" i="13"/>
  <c r="AAP27" i="13"/>
  <c r="AAQ27" i="13"/>
  <c r="AAR27" i="13"/>
  <c r="AAS27" i="13"/>
  <c r="AAT27" i="13"/>
  <c r="AAU27" i="13"/>
  <c r="AAV27" i="13"/>
  <c r="AAW27" i="13"/>
  <c r="AAX27" i="13"/>
  <c r="AAY27" i="13"/>
  <c r="AAZ27" i="13"/>
  <c r="ABA27" i="13"/>
  <c r="ABB27" i="13"/>
  <c r="ABC27" i="13"/>
  <c r="ABD27" i="13"/>
  <c r="ABE27" i="13"/>
  <c r="ABF27" i="13"/>
  <c r="ABG27" i="13"/>
  <c r="ABH27" i="13"/>
  <c r="ABI27" i="13"/>
  <c r="ABJ27" i="13"/>
  <c r="ABK27" i="13"/>
  <c r="ABL27" i="13"/>
  <c r="ABM27" i="13"/>
  <c r="ABN27" i="13"/>
  <c r="ABO27" i="13"/>
  <c r="ABP27" i="13"/>
  <c r="ABQ27" i="13"/>
  <c r="ABR27" i="13"/>
  <c r="ABS27" i="13"/>
  <c r="ABT27" i="13"/>
  <c r="ABU27" i="13"/>
  <c r="ABV27" i="13"/>
  <c r="ABW27" i="13"/>
  <c r="ABX27" i="13"/>
  <c r="ABY27" i="13"/>
  <c r="ABZ27" i="13"/>
  <c r="ACA27" i="13"/>
  <c r="ACB27" i="13"/>
  <c r="ACC27" i="13"/>
  <c r="ACD27" i="13"/>
  <c r="ACE27" i="13"/>
  <c r="ACF27" i="13"/>
  <c r="ACG27" i="13"/>
  <c r="ACH27" i="13"/>
  <c r="ACI27" i="13"/>
  <c r="ACJ27" i="13"/>
  <c r="ACK27" i="13"/>
  <c r="ACL27" i="13"/>
  <c r="ACM27" i="13"/>
  <c r="ACN27" i="13"/>
  <c r="ACO27" i="13"/>
  <c r="ACP27" i="13"/>
  <c r="ACQ27" i="13"/>
  <c r="ACR27" i="13"/>
  <c r="ACS27" i="13"/>
  <c r="ACT27" i="13"/>
  <c r="ACU27" i="13"/>
  <c r="ACV27" i="13"/>
  <c r="ACW27" i="13"/>
  <c r="ACX27" i="13"/>
  <c r="ACY27" i="13"/>
  <c r="ACZ27" i="13"/>
  <c r="ADA27" i="13"/>
  <c r="ADB27" i="13"/>
  <c r="ADC27" i="13"/>
  <c r="ADD27" i="13"/>
  <c r="ADE27" i="13"/>
  <c r="ADF27" i="13"/>
  <c r="ADG27" i="13"/>
  <c r="ADH27" i="13"/>
  <c r="ADI27" i="13"/>
  <c r="ADJ27" i="13"/>
  <c r="ADK27" i="13"/>
  <c r="ADL27" i="13"/>
  <c r="ADM27" i="13"/>
  <c r="ADN27" i="13"/>
  <c r="ADO27" i="13"/>
  <c r="ADP27" i="13"/>
  <c r="ADQ27" i="13"/>
  <c r="ADR27" i="13"/>
  <c r="ADS27" i="13"/>
  <c r="ADT27" i="13"/>
  <c r="ADU27" i="13"/>
  <c r="ADV27" i="13"/>
  <c r="ADW27" i="13"/>
  <c r="ADX27" i="13"/>
  <c r="ADY27" i="13"/>
  <c r="ADZ27" i="13"/>
  <c r="AEA27" i="13"/>
  <c r="AEB27" i="13"/>
  <c r="AEC27" i="13"/>
  <c r="AED27" i="13"/>
  <c r="AEE27" i="13"/>
  <c r="AEF27" i="13"/>
  <c r="AEG27" i="13"/>
  <c r="AEH27" i="13"/>
  <c r="AEI27" i="13"/>
  <c r="AEJ27" i="13"/>
  <c r="AEK27" i="13"/>
  <c r="AEL27" i="13"/>
  <c r="AEM27" i="13"/>
  <c r="AEN27" i="13"/>
  <c r="AEO27" i="13"/>
  <c r="AEP27" i="13"/>
  <c r="AEQ27" i="13"/>
  <c r="AER27" i="13"/>
  <c r="AES27" i="13"/>
  <c r="AET27" i="13"/>
  <c r="AEU27" i="13"/>
  <c r="AEV27" i="13"/>
  <c r="AEW27" i="13"/>
  <c r="AEX27" i="13"/>
  <c r="AEY27" i="13"/>
  <c r="AEZ27" i="13"/>
  <c r="AFA27" i="13"/>
  <c r="AFB27" i="13"/>
  <c r="AFC27" i="13"/>
  <c r="AFD27" i="13"/>
  <c r="AFE27" i="13"/>
  <c r="AFF27" i="13"/>
  <c r="AFG27" i="13"/>
  <c r="AFH27" i="13"/>
  <c r="AFI27" i="13"/>
  <c r="AFJ27" i="13"/>
  <c r="AFK27" i="13"/>
  <c r="AFL27" i="13"/>
  <c r="AFM27" i="13"/>
  <c r="AFN27" i="13"/>
  <c r="AFO27" i="13"/>
  <c r="AFP27" i="13"/>
  <c r="AFQ27" i="13"/>
  <c r="AFR27" i="13"/>
  <c r="AFS27" i="13"/>
  <c r="AFT27" i="13"/>
  <c r="AFU27" i="13"/>
  <c r="AFV27" i="13"/>
  <c r="AFW27" i="13"/>
  <c r="AFX27" i="13"/>
  <c r="AFY27" i="13"/>
  <c r="AFZ27" i="13"/>
  <c r="AGA27" i="13"/>
  <c r="AGB27" i="13"/>
  <c r="AGC27" i="13"/>
  <c r="AGD27" i="13"/>
  <c r="AGE27" i="13"/>
  <c r="AGF27" i="13"/>
  <c r="AGG27" i="13"/>
  <c r="AGH27" i="13"/>
  <c r="AGI27" i="13"/>
  <c r="AGJ27" i="13"/>
  <c r="AGK27" i="13"/>
  <c r="AGL27" i="13"/>
  <c r="AGM27" i="13"/>
  <c r="AGN27" i="13"/>
  <c r="AGO27" i="13"/>
  <c r="AGP27" i="13"/>
  <c r="AGQ27" i="13"/>
  <c r="AGR27" i="13"/>
  <c r="AGS27" i="13"/>
  <c r="AGT27" i="13"/>
  <c r="AGU27" i="13"/>
  <c r="AGV27" i="13"/>
  <c r="AGW27" i="13"/>
  <c r="AGX27" i="13"/>
  <c r="AGY27" i="13"/>
  <c r="AGZ27" i="13"/>
  <c r="AHA27" i="13"/>
  <c r="AHB27" i="13"/>
  <c r="AHC27" i="13"/>
  <c r="AHD27" i="13"/>
  <c r="AHE27" i="13"/>
  <c r="AHF27" i="13"/>
  <c r="AHG27" i="13"/>
  <c r="AHH27" i="13"/>
  <c r="AHI27" i="13"/>
  <c r="AHJ27" i="13"/>
  <c r="AHK27" i="13"/>
  <c r="AHL27" i="13"/>
  <c r="AHM27" i="13"/>
  <c r="AHN27" i="13"/>
  <c r="AHO27" i="13"/>
  <c r="AHP27" i="13"/>
  <c r="AHQ27" i="13"/>
  <c r="AHR27" i="13"/>
  <c r="AHS27" i="13"/>
  <c r="AHT27" i="13"/>
  <c r="AHU27" i="13"/>
  <c r="AHV27" i="13"/>
  <c r="AHW27" i="13"/>
  <c r="AHX27" i="13"/>
  <c r="AHY27" i="13"/>
  <c r="AHZ27" i="13"/>
  <c r="AIA27" i="13"/>
  <c r="AIB27" i="13"/>
  <c r="AIC27" i="13"/>
  <c r="AID27" i="13"/>
  <c r="AIE27" i="13"/>
  <c r="AIF27" i="13"/>
  <c r="AIG27" i="13"/>
  <c r="AIH27" i="13"/>
  <c r="AII27" i="13"/>
  <c r="AIJ27" i="13"/>
  <c r="AIK27" i="13"/>
  <c r="AIL27" i="13"/>
  <c r="AIM27" i="13"/>
  <c r="AIN27" i="13"/>
  <c r="AIO27" i="13"/>
  <c r="AIP27" i="13"/>
  <c r="AIQ27" i="13"/>
  <c r="AIR27" i="13"/>
  <c r="AIS27" i="13"/>
  <c r="AIT27" i="13"/>
  <c r="AIU27" i="13"/>
  <c r="AIV27" i="13"/>
  <c r="AIW27" i="13"/>
  <c r="AIX27" i="13"/>
  <c r="AIY27" i="13"/>
  <c r="AIZ27" i="13"/>
  <c r="AJA27" i="13"/>
  <c r="AJB27" i="13"/>
  <c r="AJC27" i="13"/>
  <c r="AJD27" i="13"/>
  <c r="AJE27" i="13"/>
  <c r="AJF27" i="13"/>
  <c r="AJG27" i="13"/>
  <c r="AJH27" i="13"/>
  <c r="AJI27" i="13"/>
  <c r="AJJ27" i="13"/>
  <c r="AJK27" i="13"/>
  <c r="AJL27" i="13"/>
  <c r="AJM27" i="13"/>
  <c r="AJN27" i="13"/>
  <c r="AJO27" i="13"/>
  <c r="AJP27" i="13"/>
  <c r="AJQ27" i="13"/>
  <c r="AJR27" i="13"/>
  <c r="AJS27" i="13"/>
  <c r="AJT27" i="13"/>
  <c r="AJU27" i="13"/>
  <c r="AJV27" i="13"/>
  <c r="AJW27" i="13"/>
  <c r="AJX27" i="13"/>
  <c r="AJY27" i="13"/>
  <c r="AJZ27" i="13"/>
  <c r="AKA27" i="13"/>
  <c r="AKB27" i="13"/>
  <c r="AKC27" i="13"/>
  <c r="AKD27" i="13"/>
  <c r="AKE27" i="13"/>
  <c r="AKF27" i="13"/>
  <c r="AKG27" i="13"/>
  <c r="AKH27" i="13"/>
  <c r="AKI27" i="13"/>
  <c r="AKJ27" i="13"/>
  <c r="AKK27" i="13"/>
  <c r="AKL27" i="13"/>
  <c r="AKM27" i="13"/>
  <c r="AKN27" i="13"/>
  <c r="AKO27" i="13"/>
  <c r="AKP27" i="13"/>
  <c r="AKQ27" i="13"/>
  <c r="AKR27" i="13"/>
  <c r="AKS27" i="13"/>
  <c r="AKT27" i="13"/>
  <c r="AKU27" i="13"/>
  <c r="AKV27" i="13"/>
  <c r="AKW27" i="13"/>
  <c r="AKX27" i="13"/>
  <c r="AKY27" i="13"/>
  <c r="AKZ27" i="13"/>
  <c r="ALA27" i="13"/>
  <c r="ALB27" i="13"/>
  <c r="ALC27" i="13"/>
  <c r="ALD27" i="13"/>
  <c r="ALE27" i="13"/>
  <c r="ALF27" i="13"/>
  <c r="ALG27" i="13"/>
  <c r="ALH27" i="13"/>
  <c r="ALI27" i="13"/>
  <c r="ALJ27" i="13"/>
  <c r="ALK27" i="13"/>
  <c r="ALL27" i="13"/>
  <c r="ALM27" i="13"/>
  <c r="ALN27" i="13"/>
  <c r="ALO27" i="13"/>
  <c r="ALP27" i="13"/>
  <c r="ALQ27" i="13"/>
  <c r="ALR27" i="13"/>
  <c r="ALS27" i="13"/>
  <c r="ALT27" i="13"/>
  <c r="ALU27" i="13"/>
  <c r="ALV27" i="13"/>
  <c r="ALW27" i="13"/>
  <c r="ALX27" i="13"/>
  <c r="ALY27" i="13"/>
  <c r="ALZ27" i="13"/>
  <c r="AMA27" i="13"/>
  <c r="AMB27" i="13"/>
  <c r="AMC27" i="13"/>
  <c r="AMD27" i="13"/>
  <c r="AME27" i="13"/>
  <c r="AMF27" i="13"/>
  <c r="AMG27" i="13"/>
  <c r="AMH27" i="13"/>
  <c r="AMI27" i="13"/>
  <c r="AMJ27" i="13"/>
  <c r="AMK27" i="13"/>
  <c r="AML27" i="13"/>
  <c r="AMM27" i="13"/>
  <c r="AMN27" i="13"/>
  <c r="AMO27" i="13"/>
  <c r="AMP27" i="13"/>
  <c r="AMQ27" i="13"/>
  <c r="AMR27" i="13"/>
  <c r="AMS27" i="13"/>
  <c r="AMT27" i="13"/>
  <c r="AMU27" i="13"/>
  <c r="AMV27" i="13"/>
  <c r="AMW27" i="13"/>
  <c r="AMX27" i="13"/>
  <c r="AMY27" i="13"/>
  <c r="AMZ27" i="13"/>
  <c r="ANA27" i="13"/>
  <c r="ANB27" i="13"/>
  <c r="ANC27" i="13"/>
  <c r="AND27" i="13"/>
  <c r="ANE27" i="13"/>
  <c r="ANF27" i="13"/>
  <c r="ANG27" i="13"/>
  <c r="ANH27" i="13"/>
  <c r="ANI27" i="13"/>
  <c r="ANJ27" i="13"/>
  <c r="ANK27" i="13"/>
  <c r="ANL27" i="13"/>
  <c r="ANM27" i="13"/>
  <c r="ANN27" i="13"/>
  <c r="ANO27" i="13"/>
  <c r="ANP27" i="13"/>
  <c r="ANQ27" i="13"/>
  <c r="ANR27" i="13"/>
  <c r="ANS27" i="13"/>
  <c r="ANT27" i="13"/>
  <c r="ANU27" i="13"/>
  <c r="ANV27" i="13"/>
  <c r="ANW27" i="13"/>
  <c r="ANX27" i="13"/>
  <c r="ANY27" i="13"/>
  <c r="ANZ27" i="13"/>
  <c r="AOA27" i="13"/>
  <c r="AOB27" i="13"/>
  <c r="AOC27" i="13"/>
  <c r="AOD27" i="13"/>
  <c r="AOE27" i="13"/>
  <c r="AOF27" i="13"/>
  <c r="AOG27" i="13"/>
  <c r="AOH27" i="13"/>
  <c r="AOI27" i="13"/>
  <c r="AOJ27" i="13"/>
  <c r="AOK27" i="13"/>
  <c r="AOL27" i="13"/>
  <c r="AOM27" i="13"/>
  <c r="AON27" i="13"/>
  <c r="AOO27" i="13"/>
  <c r="AOP27" i="13"/>
  <c r="AOQ27" i="13"/>
  <c r="AOR27" i="13"/>
  <c r="AOS27" i="13"/>
  <c r="AOT27" i="13"/>
  <c r="AOU27" i="13"/>
  <c r="AOV27" i="13"/>
  <c r="AOW27" i="13"/>
  <c r="AOX27" i="13"/>
  <c r="AOY27" i="13"/>
  <c r="AOZ27" i="13"/>
  <c r="APA27" i="13"/>
  <c r="APB27" i="13"/>
  <c r="APC27" i="13"/>
  <c r="APD27" i="13"/>
  <c r="APE27" i="13"/>
  <c r="APF27" i="13"/>
  <c r="APG27" i="13"/>
  <c r="APH27" i="13"/>
  <c r="API27" i="13"/>
  <c r="APJ27" i="13"/>
  <c r="APK27" i="13"/>
  <c r="APL27" i="13"/>
  <c r="APM27" i="13"/>
  <c r="APN27" i="13"/>
  <c r="APO27" i="13"/>
  <c r="APP27" i="13"/>
  <c r="APQ27" i="13"/>
  <c r="APR27" i="13"/>
  <c r="APS27" i="13"/>
  <c r="APT27" i="13"/>
  <c r="APU27" i="13"/>
  <c r="APV27" i="13"/>
  <c r="APW27" i="13"/>
  <c r="APX27" i="13"/>
  <c r="APY27" i="13"/>
  <c r="APZ27" i="13"/>
  <c r="AQA27" i="13"/>
  <c r="AQB27" i="13"/>
  <c r="AQC27" i="13"/>
  <c r="AQD27" i="13"/>
  <c r="AQE27" i="13"/>
  <c r="AQF27" i="13"/>
  <c r="AQG27" i="13"/>
  <c r="AQH27" i="13"/>
  <c r="AQI27" i="13"/>
  <c r="AQJ27" i="13"/>
  <c r="AQK27" i="13"/>
  <c r="AQL27" i="13"/>
  <c r="AQM27" i="13"/>
  <c r="AQN27" i="13"/>
  <c r="AQO27" i="13"/>
  <c r="AQP27" i="13"/>
  <c r="AQQ27" i="13"/>
  <c r="AQR27" i="13"/>
  <c r="AQS27" i="13"/>
  <c r="AQT27" i="13"/>
  <c r="AQU27" i="13"/>
  <c r="AQV27" i="13"/>
  <c r="AQW27" i="13"/>
  <c r="AQX27" i="13"/>
  <c r="AQY27" i="13"/>
  <c r="AQZ27" i="13"/>
  <c r="ARA27" i="13"/>
  <c r="ARB27" i="13"/>
  <c r="ARC27" i="13"/>
  <c r="ARD27" i="13"/>
  <c r="ARE27" i="13"/>
  <c r="ARF27" i="13"/>
  <c r="ARG27" i="13"/>
  <c r="ARH27" i="13"/>
  <c r="ARI27" i="13"/>
  <c r="ARJ27" i="13"/>
  <c r="ARK27" i="13"/>
  <c r="ARL27" i="13"/>
  <c r="ARM27" i="13"/>
  <c r="ARN27" i="13"/>
  <c r="ARO27" i="13"/>
  <c r="ARP27" i="13"/>
  <c r="ARQ27" i="13"/>
  <c r="ARR27" i="13"/>
  <c r="ARS27" i="13"/>
  <c r="ART27" i="13"/>
  <c r="ARU27" i="13"/>
  <c r="ARV27" i="13"/>
  <c r="ARW27" i="13"/>
  <c r="ARX27" i="13"/>
  <c r="ARY27" i="13"/>
  <c r="ARZ27" i="13"/>
  <c r="ASA27" i="13"/>
  <c r="ASB27" i="13"/>
  <c r="ASC27" i="13"/>
  <c r="ASD27" i="13"/>
  <c r="ASE27" i="13"/>
  <c r="ASF27" i="13"/>
  <c r="ASG27" i="13"/>
  <c r="ASH27" i="13"/>
  <c r="ASI27" i="13"/>
  <c r="ASJ27" i="13"/>
  <c r="ASK27" i="13"/>
  <c r="ASL27" i="13"/>
  <c r="ASM27" i="13"/>
  <c r="ASN27" i="13"/>
  <c r="ASO27" i="13"/>
  <c r="ASP27" i="13"/>
  <c r="ASQ27" i="13"/>
  <c r="ASR27" i="13"/>
  <c r="ASS27" i="13"/>
  <c r="AST27" i="13"/>
  <c r="ASU27" i="13"/>
  <c r="ASV27" i="13"/>
  <c r="ASW27" i="13"/>
  <c r="ASX27" i="13"/>
  <c r="ASY27" i="13"/>
  <c r="ASZ27" i="13"/>
  <c r="ATA27" i="13"/>
  <c r="ATB27" i="13"/>
  <c r="ATC27" i="13"/>
  <c r="ATD27" i="13"/>
  <c r="ATE27" i="13"/>
  <c r="ATF27" i="13"/>
  <c r="ATG27" i="13"/>
  <c r="ATH27" i="13"/>
  <c r="ATI27" i="13"/>
  <c r="ATJ27" i="13"/>
  <c r="ATK27" i="13"/>
  <c r="ATL27" i="13"/>
  <c r="ATM27" i="13"/>
  <c r="ATN27" i="13"/>
  <c r="ATO27" i="13"/>
  <c r="ATP27" i="13"/>
  <c r="ATQ27" i="13"/>
  <c r="ATR27" i="13"/>
  <c r="ATS27" i="13"/>
  <c r="ATT27" i="13"/>
  <c r="ATU27" i="13"/>
  <c r="ATV27" i="13"/>
  <c r="ATW27" i="13"/>
  <c r="ATX27" i="13"/>
  <c r="ATY27" i="13"/>
  <c r="ATZ27" i="13"/>
  <c r="AUA27" i="13"/>
  <c r="AUB27" i="13"/>
  <c r="AUC27" i="13"/>
  <c r="AUD27" i="13"/>
  <c r="AUE27" i="13"/>
  <c r="AUF27" i="13"/>
  <c r="AUG27" i="13"/>
  <c r="AUH27" i="13"/>
  <c r="AUI27" i="13"/>
  <c r="AUJ27" i="13"/>
  <c r="AUK27" i="13"/>
  <c r="AUL27" i="13"/>
  <c r="AUM27" i="13"/>
  <c r="AUN27" i="13"/>
  <c r="AUO27" i="13"/>
  <c r="AUP27" i="13"/>
  <c r="AUQ27" i="13"/>
  <c r="AUR27" i="13"/>
  <c r="AUS27" i="13"/>
  <c r="AUT27" i="13"/>
  <c r="AUU27" i="13"/>
  <c r="AUV27" i="13"/>
  <c r="AUW27" i="13"/>
  <c r="AUX27" i="13"/>
  <c r="AUY27" i="13"/>
  <c r="AUZ27" i="13"/>
  <c r="AVA27" i="13"/>
  <c r="AVB27" i="13"/>
  <c r="AVC27" i="13"/>
  <c r="AVD27" i="13"/>
  <c r="AVE27" i="13"/>
  <c r="AVF27" i="13"/>
  <c r="AVG27" i="13"/>
  <c r="AVH27" i="13"/>
  <c r="AVI27" i="13"/>
  <c r="AVJ27" i="13"/>
  <c r="AVK27" i="13"/>
  <c r="AVL27" i="13"/>
  <c r="AVM27" i="13"/>
  <c r="AVN27" i="13"/>
  <c r="AVO27" i="13"/>
  <c r="AVP27" i="13"/>
  <c r="AVQ27" i="13"/>
  <c r="AVR27" i="13"/>
  <c r="AVS27" i="13"/>
  <c r="AVT27" i="13"/>
  <c r="AVU27" i="13"/>
  <c r="AVV27" i="13"/>
  <c r="AVW27" i="13"/>
  <c r="AVX27" i="13"/>
  <c r="AVY27" i="13"/>
  <c r="AVZ27" i="13"/>
  <c r="AWA27" i="13"/>
  <c r="AWB27" i="13"/>
  <c r="AWC27" i="13"/>
  <c r="AWD27" i="13"/>
  <c r="AWE27" i="13"/>
  <c r="AWF27" i="13"/>
  <c r="AWG27" i="13"/>
  <c r="AWH27" i="13"/>
  <c r="AWI27" i="13"/>
  <c r="AWJ27" i="13"/>
  <c r="AWK27" i="13"/>
  <c r="AWL27" i="13"/>
  <c r="AWM27" i="13"/>
  <c r="AWN27" i="13"/>
  <c r="AWO27" i="13"/>
  <c r="AWP27" i="13"/>
  <c r="AWQ27" i="13"/>
  <c r="AWR27" i="13"/>
  <c r="AWS27" i="13"/>
  <c r="AWT27" i="13"/>
  <c r="AWU27" i="13"/>
  <c r="AWV27" i="13"/>
  <c r="AWW27" i="13"/>
  <c r="AWX27" i="13"/>
  <c r="AWY27" i="13"/>
  <c r="AWZ27" i="13"/>
  <c r="AXA27" i="13"/>
  <c r="AXB27" i="13"/>
  <c r="AXC27" i="13"/>
  <c r="AXD27" i="13"/>
  <c r="AXE27" i="13"/>
  <c r="AXF27" i="13"/>
  <c r="AXG27" i="13"/>
  <c r="AXH27" i="13"/>
  <c r="AXI27" i="13"/>
  <c r="AXJ27" i="13"/>
  <c r="AXK27" i="13"/>
  <c r="AXL27" i="13"/>
  <c r="AXM27" i="13"/>
  <c r="AXN27" i="13"/>
  <c r="AXO27" i="13"/>
  <c r="AXP27" i="13"/>
  <c r="AXQ27" i="13"/>
  <c r="AXR27" i="13"/>
  <c r="AXS27" i="13"/>
  <c r="AXT27" i="13"/>
  <c r="AXU27" i="13"/>
  <c r="AXV27" i="13"/>
  <c r="AXW27" i="13"/>
  <c r="AXX27" i="13"/>
  <c r="AXY27" i="13"/>
  <c r="AXZ27" i="13"/>
  <c r="AYA27" i="13"/>
  <c r="AYB27" i="13"/>
  <c r="AYC27" i="13"/>
  <c r="AYD27" i="13"/>
  <c r="AYE27" i="13"/>
  <c r="AYF27" i="13"/>
  <c r="AYG27" i="13"/>
  <c r="AYH27" i="13"/>
  <c r="AYI27" i="13"/>
  <c r="AYJ27" i="13"/>
  <c r="AYK27" i="13"/>
  <c r="AYL27" i="13"/>
  <c r="AYM27" i="13"/>
  <c r="AYN27" i="13"/>
  <c r="AYO27" i="13"/>
  <c r="AYP27" i="13"/>
  <c r="AYQ27" i="13"/>
  <c r="AYR27" i="13"/>
  <c r="AYS27" i="13"/>
  <c r="AYT27" i="13"/>
  <c r="AYU27" i="13"/>
  <c r="AYV27" i="13"/>
  <c r="AYW27" i="13"/>
  <c r="AYX27" i="13"/>
  <c r="AYY27" i="13"/>
  <c r="AYZ27" i="13"/>
  <c r="AZA27" i="13"/>
  <c r="AZB27" i="13"/>
  <c r="AZC27" i="13"/>
  <c r="AZD27" i="13"/>
  <c r="AZE27" i="13"/>
  <c r="AZF27" i="13"/>
  <c r="AZG27" i="13"/>
  <c r="AZH27" i="13"/>
  <c r="AZI27" i="13"/>
  <c r="AZJ27" i="13"/>
  <c r="AZK27" i="13"/>
  <c r="AZL27" i="13"/>
  <c r="AZM27" i="13"/>
  <c r="AZN27" i="13"/>
  <c r="AZO27" i="13"/>
  <c r="AZP27" i="13"/>
  <c r="AZQ27" i="13"/>
  <c r="AZR27" i="13"/>
  <c r="AZS27" i="13"/>
  <c r="AZT27" i="13"/>
  <c r="AZU27" i="13"/>
  <c r="AZV27" i="13"/>
  <c r="AZW27" i="13"/>
  <c r="AZX27" i="13"/>
  <c r="AZY27" i="13"/>
  <c r="AZZ27" i="13"/>
  <c r="BAA27" i="13"/>
  <c r="BAB27" i="13"/>
  <c r="BAC27" i="13"/>
  <c r="BAD27" i="13"/>
  <c r="BAE27" i="13"/>
  <c r="BAF27" i="13"/>
  <c r="BAG27" i="13"/>
  <c r="BAH27" i="13"/>
  <c r="BAI27" i="13"/>
  <c r="BAJ27" i="13"/>
  <c r="BAK27" i="13"/>
  <c r="BAL27" i="13"/>
  <c r="BAM27" i="13"/>
  <c r="BAN27" i="13"/>
  <c r="BAO27" i="13"/>
  <c r="BAP27" i="13"/>
  <c r="BAQ27" i="13"/>
  <c r="BAR27" i="13"/>
  <c r="BAS27" i="13"/>
  <c r="BAT27" i="13"/>
  <c r="BAU27" i="13"/>
  <c r="BAV27" i="13"/>
  <c r="BAW27" i="13"/>
  <c r="BAX27" i="13"/>
  <c r="BAY27" i="13"/>
  <c r="BAZ27" i="13"/>
  <c r="BBA27" i="13"/>
  <c r="BBB27" i="13"/>
  <c r="BBC27" i="13"/>
  <c r="BBD27" i="13"/>
  <c r="BBE27" i="13"/>
  <c r="BBF27" i="13"/>
  <c r="BBG27" i="13"/>
  <c r="BBH27" i="13"/>
  <c r="BBI27" i="13"/>
  <c r="BBJ27" i="13"/>
  <c r="BBK27" i="13"/>
  <c r="BBL27" i="13"/>
  <c r="BBM27" i="13"/>
  <c r="BBN27" i="13"/>
  <c r="BBO27" i="13"/>
  <c r="BBP27" i="13"/>
  <c r="BBQ27" i="13"/>
  <c r="BBR27" i="13"/>
  <c r="BBS27" i="13"/>
  <c r="BBT27" i="13"/>
  <c r="BBU27" i="13"/>
  <c r="BBV27" i="13"/>
  <c r="BBW27" i="13"/>
  <c r="BBX27" i="13"/>
  <c r="BBY27" i="13"/>
  <c r="BBZ27" i="13"/>
  <c r="BCA27" i="13"/>
  <c r="BCB27" i="13"/>
  <c r="BCC27" i="13"/>
  <c r="BCD27" i="13"/>
  <c r="BCE27" i="13"/>
  <c r="BCF27" i="13"/>
  <c r="BCG27" i="13"/>
  <c r="BCH27" i="13"/>
  <c r="BCI27" i="13"/>
  <c r="BCJ27" i="13"/>
  <c r="BCK27" i="13"/>
  <c r="BCL27" i="13"/>
  <c r="BCM27" i="13"/>
  <c r="BCN27" i="13"/>
  <c r="BCO27" i="13"/>
  <c r="BCP27" i="13"/>
  <c r="BCQ27" i="13"/>
  <c r="BCR27" i="13"/>
  <c r="BCS27" i="13"/>
  <c r="BCT27" i="13"/>
  <c r="BCU27" i="13"/>
  <c r="BCV27" i="13"/>
  <c r="BCW27" i="13"/>
  <c r="BCX27" i="13"/>
  <c r="BCY27" i="13"/>
  <c r="BCZ27" i="13"/>
  <c r="BDA27" i="13"/>
  <c r="BDB27" i="13"/>
  <c r="BDC27" i="13"/>
  <c r="BDD27" i="13"/>
  <c r="BDE27" i="13"/>
  <c r="BDF27" i="13"/>
  <c r="BDG27" i="13"/>
  <c r="BDH27" i="13"/>
  <c r="BDI27" i="13"/>
  <c r="BDJ27" i="13"/>
  <c r="BDK27" i="13"/>
  <c r="BDL27" i="13"/>
  <c r="BDM27" i="13"/>
  <c r="BDN27" i="13"/>
  <c r="BDO27" i="13"/>
  <c r="BDP27" i="13"/>
  <c r="BDQ27" i="13"/>
  <c r="BDR27" i="13"/>
  <c r="BDS27" i="13"/>
  <c r="BDT27" i="13"/>
  <c r="BDU27" i="13"/>
  <c r="BDV27" i="13"/>
  <c r="BDW27" i="13"/>
  <c r="BDX27" i="13"/>
  <c r="BDY27" i="13"/>
  <c r="BDZ27" i="13"/>
  <c r="BEA27" i="13"/>
  <c r="BEB27" i="13"/>
  <c r="BEC27" i="13"/>
  <c r="BED27" i="13"/>
  <c r="BEE27" i="13"/>
  <c r="BEF27" i="13"/>
  <c r="BEG27" i="13"/>
  <c r="BEH27" i="13"/>
  <c r="BEI27" i="13"/>
  <c r="BEJ27" i="13"/>
  <c r="BEK27" i="13"/>
  <c r="BEL27" i="13"/>
  <c r="BEM27" i="13"/>
  <c r="BEN27" i="13"/>
  <c r="BEO27" i="13"/>
  <c r="BEP27" i="13"/>
  <c r="BEQ27" i="13"/>
  <c r="BER27" i="13"/>
  <c r="BES27" i="13"/>
  <c r="BET27" i="13"/>
  <c r="BEU27" i="13"/>
  <c r="BEV27" i="13"/>
  <c r="BEW27" i="13"/>
  <c r="BEX27" i="13"/>
  <c r="BEY27" i="13"/>
  <c r="BEZ27" i="13"/>
  <c r="BFA27" i="13"/>
  <c r="BFB27" i="13"/>
  <c r="BFC27" i="13"/>
  <c r="BFD27" i="13"/>
  <c r="BFE27" i="13"/>
  <c r="BFF27" i="13"/>
  <c r="BFG27" i="13"/>
  <c r="BFH27" i="13"/>
  <c r="BFI27" i="13"/>
  <c r="BFJ27" i="13"/>
  <c r="BFK27" i="13"/>
  <c r="BFL27" i="13"/>
  <c r="BFM27" i="13"/>
  <c r="BFN27" i="13"/>
  <c r="BFO27" i="13"/>
  <c r="BFP27" i="13"/>
  <c r="BFQ27" i="13"/>
  <c r="BFR27" i="13"/>
  <c r="BFS27" i="13"/>
  <c r="BFT27" i="13"/>
  <c r="BFU27" i="13"/>
  <c r="BFV27" i="13"/>
  <c r="BFW27" i="13"/>
  <c r="BFX27" i="13"/>
  <c r="BFY27" i="13"/>
  <c r="BFZ27" i="13"/>
  <c r="BGA27" i="13"/>
  <c r="BGB27" i="13"/>
  <c r="BGC27" i="13"/>
  <c r="BGD27" i="13"/>
  <c r="BGE27" i="13"/>
  <c r="BGF27" i="13"/>
  <c r="BGG27" i="13"/>
  <c r="BGH27" i="13"/>
  <c r="BGI27" i="13"/>
  <c r="BGJ27" i="13"/>
  <c r="BGK27" i="13"/>
  <c r="BGL27" i="13"/>
  <c r="BGM27" i="13"/>
  <c r="BGN27" i="13"/>
  <c r="BGO27" i="13"/>
  <c r="BGP27" i="13"/>
  <c r="BGQ27" i="13"/>
  <c r="BGR27" i="13"/>
  <c r="BGS27" i="13"/>
  <c r="BGT27" i="13"/>
  <c r="BGU27" i="13"/>
  <c r="BGV27" i="13"/>
  <c r="BGW27" i="13"/>
  <c r="BGX27" i="13"/>
  <c r="BGY27" i="13"/>
  <c r="BGZ27" i="13"/>
  <c r="BHA27" i="13"/>
  <c r="BHB27" i="13"/>
  <c r="BHC27" i="13"/>
  <c r="BHD27" i="13"/>
  <c r="BHE27" i="13"/>
  <c r="BHF27" i="13"/>
  <c r="BHG27" i="13"/>
  <c r="BHH27" i="13"/>
  <c r="BHI27" i="13"/>
  <c r="BHJ27" i="13"/>
  <c r="BHK27" i="13"/>
  <c r="BHL27" i="13"/>
  <c r="BHM27" i="13"/>
  <c r="BHN27" i="13"/>
  <c r="BHO27" i="13"/>
  <c r="BHP27" i="13"/>
  <c r="BHQ27" i="13"/>
  <c r="BHR27" i="13"/>
  <c r="BHS27" i="13"/>
  <c r="BHT27" i="13"/>
  <c r="BHU27" i="13"/>
  <c r="BHV27" i="13"/>
  <c r="BHW27" i="13"/>
  <c r="BHX27" i="13"/>
  <c r="BHY27" i="13"/>
  <c r="BHZ27" i="13"/>
  <c r="BIA27" i="13"/>
  <c r="BIB27" i="13"/>
  <c r="BIC27" i="13"/>
  <c r="BID27" i="13"/>
  <c r="BIE27" i="13"/>
  <c r="BIF27" i="13"/>
  <c r="BIG27" i="13"/>
  <c r="BIH27" i="13"/>
  <c r="BII27" i="13"/>
  <c r="BIJ27" i="13"/>
  <c r="BIK27" i="13"/>
  <c r="BIL27" i="13"/>
  <c r="BIM27" i="13"/>
  <c r="BIN27" i="13"/>
  <c r="BIO27" i="13"/>
  <c r="BIP27" i="13"/>
  <c r="BIQ27" i="13"/>
  <c r="BIR27" i="13"/>
  <c r="BIS27" i="13"/>
  <c r="BIT27" i="13"/>
  <c r="BIU27" i="13"/>
  <c r="BIV27" i="13"/>
  <c r="BIW27" i="13"/>
  <c r="BIX27" i="13"/>
  <c r="BIY27" i="13"/>
  <c r="BIZ27" i="13"/>
  <c r="BJA27" i="13"/>
  <c r="BJB27" i="13"/>
  <c r="BJC27" i="13"/>
  <c r="BJD27" i="13"/>
  <c r="BJE27" i="13"/>
  <c r="BJF27" i="13"/>
  <c r="BJG27" i="13"/>
  <c r="BJH27" i="13"/>
  <c r="BJI27" i="13"/>
  <c r="BJJ27" i="13"/>
  <c r="BJK27" i="13"/>
  <c r="BJL27" i="13"/>
  <c r="BJM27" i="13"/>
  <c r="BJN27" i="13"/>
  <c r="BJO27" i="13"/>
  <c r="BJP27" i="13"/>
  <c r="BJQ27" i="13"/>
  <c r="BJR27" i="13"/>
  <c r="BJS27" i="13"/>
  <c r="BJT27" i="13"/>
  <c r="BJU27" i="13"/>
  <c r="BJV27" i="13"/>
  <c r="BJW27" i="13"/>
  <c r="BJX27" i="13"/>
  <c r="BJY27" i="13"/>
  <c r="BJZ27" i="13"/>
  <c r="BKA27" i="13"/>
  <c r="BKB27" i="13"/>
  <c r="BKC27" i="13"/>
  <c r="BKD27" i="13"/>
  <c r="BKE27" i="13"/>
  <c r="BKF27" i="13"/>
  <c r="BKG27" i="13"/>
  <c r="BKH27" i="13"/>
  <c r="BKI27" i="13"/>
  <c r="BKJ27" i="13"/>
  <c r="BKK27" i="13"/>
  <c r="BKL27" i="13"/>
  <c r="BKM27" i="13"/>
  <c r="BKN27" i="13"/>
  <c r="BKO27" i="13"/>
  <c r="BKP27" i="13"/>
  <c r="BKQ27" i="13"/>
  <c r="BKR27" i="13"/>
  <c r="BKS27" i="13"/>
  <c r="BKT27" i="13"/>
  <c r="BKU27" i="13"/>
  <c r="BKV27" i="13"/>
  <c r="BKW27" i="13"/>
  <c r="BKX27" i="13"/>
  <c r="BKY27" i="13"/>
  <c r="BKZ27" i="13"/>
  <c r="BLA27" i="13"/>
  <c r="BLB27" i="13"/>
  <c r="BLC27" i="13"/>
  <c r="BLD27" i="13"/>
  <c r="BLE27" i="13"/>
  <c r="BLF27" i="13"/>
  <c r="BLG27" i="13"/>
  <c r="BLH27" i="13"/>
  <c r="BLI27" i="13"/>
  <c r="BLJ27" i="13"/>
  <c r="BLK27" i="13"/>
  <c r="BLL27" i="13"/>
  <c r="BLM27" i="13"/>
  <c r="BLN27" i="13"/>
  <c r="BLO27" i="13"/>
  <c r="BLP27" i="13"/>
  <c r="BLQ27" i="13"/>
  <c r="BLR27" i="13"/>
  <c r="BLS27" i="13"/>
  <c r="BLT27" i="13"/>
  <c r="BLU27" i="13"/>
  <c r="BLV27" i="13"/>
  <c r="BLW27" i="13"/>
  <c r="BLX27" i="13"/>
  <c r="BLY27" i="13"/>
  <c r="BLZ27" i="13"/>
  <c r="BMA27" i="13"/>
  <c r="BMB27" i="13"/>
  <c r="BMC27" i="13"/>
  <c r="BMD27" i="13"/>
  <c r="BME27" i="13"/>
  <c r="BMF27" i="13"/>
  <c r="BMG27" i="13"/>
  <c r="BMH27" i="13"/>
  <c r="BMI27" i="13"/>
  <c r="BMJ27" i="13"/>
  <c r="BMK27" i="13"/>
  <c r="BML27" i="13"/>
  <c r="BMM27" i="13"/>
  <c r="BMN27" i="13"/>
  <c r="BMO27" i="13"/>
  <c r="BMP27" i="13"/>
  <c r="BMQ27" i="13"/>
  <c r="BMR27" i="13"/>
  <c r="BMS27" i="13"/>
  <c r="BMT27" i="13"/>
  <c r="BMU27" i="13"/>
  <c r="BMV27" i="13"/>
  <c r="BMW27" i="13"/>
  <c r="BMX27" i="13"/>
  <c r="BMY27" i="13"/>
  <c r="BMZ27" i="13"/>
  <c r="BNA27" i="13"/>
  <c r="BNB27" i="13"/>
  <c r="BNC27" i="13"/>
  <c r="BND27" i="13"/>
  <c r="BNE27" i="13"/>
  <c r="BNF27" i="13"/>
  <c r="BNG27" i="13"/>
  <c r="BNH27" i="13"/>
  <c r="BNI27" i="13"/>
  <c r="BNJ27" i="13"/>
  <c r="BNK27" i="13"/>
  <c r="BNL27" i="13"/>
  <c r="BNM27" i="13"/>
  <c r="BNN27" i="13"/>
  <c r="BNO27" i="13"/>
  <c r="BNP27" i="13"/>
  <c r="BNQ27" i="13"/>
  <c r="BNR27" i="13"/>
  <c r="BNS27" i="13"/>
  <c r="BNT27" i="13"/>
  <c r="BNU27" i="13"/>
  <c r="BNV27" i="13"/>
  <c r="BNW27" i="13"/>
  <c r="BNX27" i="13"/>
  <c r="BNY27" i="13"/>
  <c r="BNZ27" i="13"/>
  <c r="BOA27" i="13"/>
  <c r="BOB27" i="13"/>
  <c r="BOC27" i="13"/>
  <c r="BOD27" i="13"/>
  <c r="BOE27" i="13"/>
  <c r="BOF27" i="13"/>
  <c r="BOG27" i="13"/>
  <c r="BOH27" i="13"/>
  <c r="BOI27" i="13"/>
  <c r="BOJ27" i="13"/>
  <c r="BOK27" i="13"/>
  <c r="BOL27" i="13"/>
  <c r="BOM27" i="13"/>
  <c r="BON27" i="13"/>
  <c r="BOO27" i="13"/>
  <c r="BOP27" i="13"/>
  <c r="BOQ27" i="13"/>
  <c r="BOR27" i="13"/>
  <c r="BOS27" i="13"/>
  <c r="BOT27" i="13"/>
  <c r="BOU27" i="13"/>
  <c r="BOV27" i="13"/>
  <c r="BOW27" i="13"/>
  <c r="BOX27" i="13"/>
  <c r="BOY27" i="13"/>
  <c r="BOZ27" i="13"/>
  <c r="BPA27" i="13"/>
  <c r="BPB27" i="13"/>
  <c r="BPC27" i="13"/>
  <c r="BPD27" i="13"/>
  <c r="BPE27" i="13"/>
  <c r="BPF27" i="13"/>
  <c r="BPG27" i="13"/>
  <c r="BPH27" i="13"/>
  <c r="BPI27" i="13"/>
  <c r="BPJ27" i="13"/>
  <c r="BPK27" i="13"/>
  <c r="BPL27" i="13"/>
  <c r="BPM27" i="13"/>
  <c r="BPN27" i="13"/>
  <c r="BPO27" i="13"/>
  <c r="BPP27" i="13"/>
  <c r="BPQ27" i="13"/>
  <c r="BPR27" i="13"/>
  <c r="BPS27" i="13"/>
  <c r="BPT27" i="13"/>
  <c r="BPU27" i="13"/>
  <c r="BPV27" i="13"/>
  <c r="BPW27" i="13"/>
  <c r="BPX27" i="13"/>
  <c r="BPY27" i="13"/>
  <c r="BPZ27" i="13"/>
  <c r="BQA27" i="13"/>
  <c r="BQB27" i="13"/>
  <c r="BQC27" i="13"/>
  <c r="BQD27" i="13"/>
  <c r="BQE27" i="13"/>
  <c r="BQF27" i="13"/>
  <c r="BQG27" i="13"/>
  <c r="BQH27" i="13"/>
  <c r="BQI27" i="13"/>
  <c r="BQJ27" i="13"/>
  <c r="BQK27" i="13"/>
  <c r="BQL27" i="13"/>
  <c r="BQM27" i="13"/>
  <c r="BQN27" i="13"/>
  <c r="BQO27" i="13"/>
  <c r="BQP27" i="13"/>
  <c r="BQQ27" i="13"/>
  <c r="BQR27" i="13"/>
  <c r="BQS27" i="13"/>
  <c r="BQT27" i="13"/>
  <c r="BQU27" i="13"/>
  <c r="BQV27" i="13"/>
  <c r="BQW27" i="13"/>
  <c r="BQX27" i="13"/>
  <c r="BQY27" i="13"/>
  <c r="BQZ27" i="13"/>
  <c r="BRA27" i="13"/>
  <c r="BRB27" i="13"/>
  <c r="BRC27" i="13"/>
  <c r="BRD27" i="13"/>
  <c r="BRE27" i="13"/>
  <c r="BRF27" i="13"/>
  <c r="BRG27" i="13"/>
  <c r="BRH27" i="13"/>
  <c r="BRI27" i="13"/>
  <c r="BRJ27" i="13"/>
  <c r="BRK27" i="13"/>
  <c r="BRL27" i="13"/>
  <c r="BRM27" i="13"/>
  <c r="BRN27" i="13"/>
  <c r="BRO27" i="13"/>
  <c r="BRP27" i="13"/>
  <c r="BRQ27" i="13"/>
  <c r="BRR27" i="13"/>
  <c r="BRS27" i="13"/>
  <c r="BRT27" i="13"/>
  <c r="BRU27" i="13"/>
  <c r="BRV27" i="13"/>
  <c r="BRW27" i="13"/>
  <c r="BRX27" i="13"/>
  <c r="BRY27" i="13"/>
  <c r="BRZ27" i="13"/>
  <c r="BSA27" i="13"/>
  <c r="BSB27" i="13"/>
  <c r="BSC27" i="13"/>
  <c r="BSD27" i="13"/>
  <c r="BSE27" i="13"/>
  <c r="BSF27" i="13"/>
  <c r="BSG27" i="13"/>
  <c r="BSH27" i="13"/>
  <c r="BSI27" i="13"/>
  <c r="BSJ27" i="13"/>
  <c r="BSK27" i="13"/>
  <c r="BSL27" i="13"/>
  <c r="BSM27" i="13"/>
  <c r="BSN27" i="13"/>
  <c r="BSO27" i="13"/>
  <c r="BSP27" i="13"/>
  <c r="BSQ27" i="13"/>
  <c r="BSR27" i="13"/>
  <c r="BSS27" i="13"/>
  <c r="BST27" i="13"/>
  <c r="BSU27" i="13"/>
  <c r="BSV27" i="13"/>
  <c r="BSW27" i="13"/>
  <c r="BSX27" i="13"/>
  <c r="BSY27" i="13"/>
  <c r="BSZ27" i="13"/>
  <c r="BTA27" i="13"/>
  <c r="BTB27" i="13"/>
  <c r="BTC27" i="13"/>
  <c r="BTD27" i="13"/>
  <c r="BTE27" i="13"/>
  <c r="BTF27" i="13"/>
  <c r="BTG27" i="13"/>
  <c r="BTH27" i="13"/>
  <c r="BTI27" i="13"/>
  <c r="BTJ27" i="13"/>
  <c r="BTK27" i="13"/>
  <c r="BTL27" i="13"/>
  <c r="BTM27" i="13"/>
  <c r="BTN27" i="13"/>
  <c r="BTO27" i="13"/>
  <c r="BTP27" i="13"/>
  <c r="BTQ27" i="13"/>
  <c r="BTR27" i="13"/>
  <c r="BTS27" i="13"/>
  <c r="BTT27" i="13"/>
  <c r="BTU27" i="13"/>
  <c r="BTV27" i="13"/>
  <c r="BTW27" i="13"/>
  <c r="BTX27" i="13"/>
  <c r="BTY27" i="13"/>
  <c r="BTZ27" i="13"/>
  <c r="BUA27" i="13"/>
  <c r="BUB27" i="13"/>
  <c r="BUC27" i="13"/>
  <c r="BUD27" i="13"/>
  <c r="BUE27" i="13"/>
  <c r="BUF27" i="13"/>
  <c r="BUG27" i="13"/>
  <c r="BUH27" i="13"/>
  <c r="BUI27" i="13"/>
  <c r="BUJ27" i="13"/>
  <c r="BUK27" i="13"/>
  <c r="BUL27" i="13"/>
  <c r="BUM27" i="13"/>
  <c r="BUN27" i="13"/>
  <c r="BUO27" i="13"/>
  <c r="BUP27" i="13"/>
  <c r="BUQ27" i="13"/>
  <c r="BUR27" i="13"/>
  <c r="BUS27" i="13"/>
  <c r="BUT27" i="13"/>
  <c r="BUU27" i="13"/>
  <c r="BUV27" i="13"/>
  <c r="BUW27" i="13"/>
  <c r="BUX27" i="13"/>
  <c r="BUY27" i="13"/>
  <c r="BUZ27" i="13"/>
  <c r="BVA27" i="13"/>
  <c r="BVB27" i="13"/>
  <c r="BVC27" i="13"/>
  <c r="BVD27" i="13"/>
  <c r="BVE27" i="13"/>
  <c r="BVF27" i="13"/>
  <c r="BVG27" i="13"/>
  <c r="BVH27" i="13"/>
  <c r="BVI27" i="13"/>
  <c r="BVJ27" i="13"/>
  <c r="BVK27" i="13"/>
  <c r="BVL27" i="13"/>
  <c r="BVM27" i="13"/>
  <c r="BVN27" i="13"/>
  <c r="BVO27" i="13"/>
  <c r="BVP27" i="13"/>
  <c r="BVQ27" i="13"/>
  <c r="BVR27" i="13"/>
  <c r="BVS27" i="13"/>
  <c r="BVT27" i="13"/>
  <c r="BVU27" i="13"/>
  <c r="BVV27" i="13"/>
  <c r="BVW27" i="13"/>
  <c r="BVX27" i="13"/>
  <c r="BVY27" i="13"/>
  <c r="BVZ27" i="13"/>
  <c r="BWA27" i="13"/>
  <c r="BWB27" i="13"/>
  <c r="BWC27" i="13"/>
  <c r="BWD27" i="13"/>
  <c r="BWE27" i="13"/>
  <c r="BWF27" i="13"/>
  <c r="BWG27" i="13"/>
  <c r="BWH27" i="13"/>
  <c r="BWI27" i="13"/>
  <c r="BWJ27" i="13"/>
  <c r="BWK27" i="13"/>
  <c r="BWL27" i="13"/>
  <c r="BWM27" i="13"/>
  <c r="BWN27" i="13"/>
  <c r="BWO27" i="13"/>
  <c r="BWP27" i="13"/>
  <c r="BWQ27" i="13"/>
  <c r="BWR27" i="13"/>
  <c r="BWS27" i="13"/>
  <c r="BWT27" i="13"/>
  <c r="BWU27" i="13"/>
  <c r="BWV27" i="13"/>
  <c r="BWW27" i="13"/>
  <c r="BWX27" i="13"/>
  <c r="BWY27" i="13"/>
  <c r="BWZ27" i="13"/>
  <c r="BXA27" i="13"/>
  <c r="BXB27" i="13"/>
  <c r="BXC27" i="13"/>
  <c r="BXD27" i="13"/>
  <c r="BXE27" i="13"/>
  <c r="BXF27" i="13"/>
  <c r="BXG27" i="13"/>
  <c r="BXH27" i="13"/>
  <c r="BXI27" i="13"/>
  <c r="BXJ27" i="13"/>
  <c r="BXK27" i="13"/>
  <c r="BXL27" i="13"/>
  <c r="BXM27" i="13"/>
  <c r="BXN27" i="13"/>
  <c r="BXO27" i="13"/>
  <c r="BXP27" i="13"/>
  <c r="BXQ27" i="13"/>
  <c r="BXR27" i="13"/>
  <c r="BXS27" i="13"/>
  <c r="BXT27" i="13"/>
  <c r="BXU27" i="13"/>
  <c r="BXV27" i="13"/>
  <c r="BXW27" i="13"/>
  <c r="BXX27" i="13"/>
  <c r="BXY27" i="13"/>
  <c r="BXZ27" i="13"/>
  <c r="BYA27" i="13"/>
  <c r="BYB27" i="13"/>
  <c r="BYC27" i="13"/>
  <c r="BYD27" i="13"/>
  <c r="BYE27" i="13"/>
  <c r="BYF27" i="13"/>
  <c r="BYG27" i="13"/>
  <c r="BYH27" i="13"/>
  <c r="BYI27" i="13"/>
  <c r="BYJ27" i="13"/>
  <c r="BYK27" i="13"/>
  <c r="BYL27" i="13"/>
  <c r="BYM27" i="13"/>
  <c r="BYN27" i="13"/>
  <c r="BYO27" i="13"/>
  <c r="BYP27" i="13"/>
  <c r="BYQ27" i="13"/>
  <c r="BYR27" i="13"/>
  <c r="BYS27" i="13"/>
  <c r="BYT27" i="13"/>
  <c r="BYU27" i="13"/>
  <c r="BYV27" i="13"/>
  <c r="BYW27" i="13"/>
  <c r="BYX27" i="13"/>
  <c r="BYY27" i="13"/>
  <c r="BYZ27" i="13"/>
  <c r="BZA27" i="13"/>
  <c r="BZB27" i="13"/>
  <c r="BZC27" i="13"/>
  <c r="BZD27" i="13"/>
  <c r="BZE27" i="13"/>
  <c r="BZF27" i="13"/>
  <c r="BZG27" i="13"/>
  <c r="BZH27" i="13"/>
  <c r="BZI27" i="13"/>
  <c r="BZJ27" i="13"/>
  <c r="BZK27" i="13"/>
  <c r="BZL27" i="13"/>
  <c r="BZM27" i="13"/>
  <c r="BZN27" i="13"/>
  <c r="BZO27" i="13"/>
  <c r="BZP27" i="13"/>
  <c r="BZQ27" i="13"/>
  <c r="BZR27" i="13"/>
  <c r="BZS27" i="13"/>
  <c r="BZT27" i="13"/>
  <c r="BZU27" i="13"/>
  <c r="BZV27" i="13"/>
  <c r="BZW27" i="13"/>
  <c r="BZX27" i="13"/>
  <c r="BZY27" i="13"/>
  <c r="BZZ27" i="13"/>
  <c r="CAA27" i="13"/>
  <c r="CAB27" i="13"/>
  <c r="CAC27" i="13"/>
  <c r="CAD27" i="13"/>
  <c r="CAE27" i="13"/>
  <c r="CAF27" i="13"/>
  <c r="CAG27" i="13"/>
  <c r="CAH27" i="13"/>
  <c r="CAI27" i="13"/>
  <c r="CAJ27" i="13"/>
  <c r="CAK27" i="13"/>
  <c r="CAL27" i="13"/>
  <c r="CAM27" i="13"/>
  <c r="CAN27" i="13"/>
  <c r="CAO27" i="13"/>
  <c r="CAP27" i="13"/>
  <c r="CAQ27" i="13"/>
  <c r="CAR27" i="13"/>
  <c r="CAS27" i="13"/>
  <c r="CAT27" i="13"/>
  <c r="CAU27" i="13"/>
  <c r="CAV27" i="13"/>
  <c r="CAW27" i="13"/>
  <c r="CAX27" i="13"/>
  <c r="CAY27" i="13"/>
  <c r="CAZ27" i="13"/>
  <c r="CBA27" i="13"/>
  <c r="CBB27" i="13"/>
  <c r="CBC27" i="13"/>
  <c r="CBD27" i="13"/>
  <c r="CBE27" i="13"/>
  <c r="CBF27" i="13"/>
  <c r="CBG27" i="13"/>
  <c r="CBH27" i="13"/>
  <c r="CBI27" i="13"/>
  <c r="CBJ27" i="13"/>
  <c r="CBK27" i="13"/>
  <c r="CBL27" i="13"/>
  <c r="CBM27" i="13"/>
  <c r="CBN27" i="13"/>
  <c r="CBO27" i="13"/>
  <c r="CBP27" i="13"/>
  <c r="CBQ27" i="13"/>
  <c r="CBR27" i="13"/>
  <c r="CBS27" i="13"/>
  <c r="CBT27" i="13"/>
  <c r="CBU27" i="13"/>
  <c r="CBV27" i="13"/>
  <c r="CBW27" i="13"/>
  <c r="CBX27" i="13"/>
  <c r="CBY27" i="13"/>
  <c r="CBZ27" i="13"/>
  <c r="CCA27" i="13"/>
  <c r="CCB27" i="13"/>
  <c r="CCC27" i="13"/>
  <c r="CCD27" i="13"/>
  <c r="CCE27" i="13"/>
  <c r="CCF27" i="13"/>
  <c r="CCG27" i="13"/>
  <c r="CCH27" i="13"/>
  <c r="CCI27" i="13"/>
  <c r="CCJ27" i="13"/>
  <c r="CCK27" i="13"/>
  <c r="CCL27" i="13"/>
  <c r="CCM27" i="13"/>
  <c r="CCN27" i="13"/>
  <c r="CCO27" i="13"/>
  <c r="CCP27" i="13"/>
  <c r="CCQ27" i="13"/>
  <c r="CCR27" i="13"/>
  <c r="CCS27" i="13"/>
  <c r="CCT27" i="13"/>
  <c r="CCU27" i="13"/>
  <c r="CCV27" i="13"/>
  <c r="CCW27" i="13"/>
  <c r="CCX27" i="13"/>
  <c r="CCY27" i="13"/>
  <c r="CCZ27" i="13"/>
  <c r="CDA27" i="13"/>
  <c r="CDB27" i="13"/>
  <c r="CDC27" i="13"/>
  <c r="CDD27" i="13"/>
  <c r="CDE27" i="13"/>
  <c r="CDF27" i="13"/>
  <c r="CDG27" i="13"/>
  <c r="CDH27" i="13"/>
  <c r="CDI27" i="13"/>
  <c r="CDJ27" i="13"/>
  <c r="CDK27" i="13"/>
  <c r="CDL27" i="13"/>
  <c r="CDM27" i="13"/>
  <c r="CDN27" i="13"/>
  <c r="CDO27" i="13"/>
  <c r="CDP27" i="13"/>
  <c r="CDQ27" i="13"/>
  <c r="CDR27" i="13"/>
  <c r="CDS27" i="13"/>
  <c r="CDT27" i="13"/>
  <c r="CDU27" i="13"/>
  <c r="CDV27" i="13"/>
  <c r="CDW27" i="13"/>
  <c r="CDX27" i="13"/>
  <c r="CDY27" i="13"/>
  <c r="CDZ27" i="13"/>
  <c r="CEA27" i="13"/>
  <c r="CEB27" i="13"/>
  <c r="CEC27" i="13"/>
  <c r="CED27" i="13"/>
  <c r="CEE27" i="13"/>
  <c r="CEF27" i="13"/>
  <c r="CEG27" i="13"/>
  <c r="CEH27" i="13"/>
  <c r="CEI27" i="13"/>
  <c r="CEJ27" i="13"/>
  <c r="CEK27" i="13"/>
  <c r="CEL27" i="13"/>
  <c r="CEM27" i="13"/>
  <c r="CEN27" i="13"/>
  <c r="CEO27" i="13"/>
  <c r="CEP27" i="13"/>
  <c r="CEQ27" i="13"/>
  <c r="CER27" i="13"/>
  <c r="CES27" i="13"/>
  <c r="CET27" i="13"/>
  <c r="CEU27" i="13"/>
  <c r="CEV27" i="13"/>
  <c r="CEW27" i="13"/>
  <c r="CEX27" i="13"/>
  <c r="CEY27" i="13"/>
  <c r="CEZ27" i="13"/>
  <c r="CFA27" i="13"/>
  <c r="CFB27" i="13"/>
  <c r="CFC27" i="13"/>
  <c r="CFD27" i="13"/>
  <c r="CFE27" i="13"/>
  <c r="CFF27" i="13"/>
  <c r="CFG27" i="13"/>
  <c r="CFH27" i="13"/>
  <c r="CFI27" i="13"/>
  <c r="CFJ27" i="13"/>
  <c r="CFK27" i="13"/>
  <c r="CFL27" i="13"/>
  <c r="CFM27" i="13"/>
  <c r="CFN27" i="13"/>
  <c r="CFO27" i="13"/>
  <c r="CFP27" i="13"/>
  <c r="CFQ27" i="13"/>
  <c r="CFR27" i="13"/>
  <c r="CFS27" i="13"/>
  <c r="CFT27" i="13"/>
  <c r="CFU27" i="13"/>
  <c r="CFV27" i="13"/>
  <c r="CFW27" i="13"/>
  <c r="CFX27" i="13"/>
  <c r="CFY27" i="13"/>
  <c r="CFZ27" i="13"/>
  <c r="CGA27" i="13"/>
  <c r="CGB27" i="13"/>
  <c r="CGC27" i="13"/>
  <c r="CGD27" i="13"/>
  <c r="CGE27" i="13"/>
  <c r="CGF27" i="13"/>
  <c r="CGG27" i="13"/>
  <c r="CGH27" i="13"/>
  <c r="CGI27" i="13"/>
  <c r="CGJ27" i="13"/>
  <c r="CGK27" i="13"/>
  <c r="CGL27" i="13"/>
  <c r="CGM27" i="13"/>
  <c r="CGN27" i="13"/>
  <c r="CGO27" i="13"/>
  <c r="CGP27" i="13"/>
  <c r="CGQ27" i="13"/>
  <c r="CGR27" i="13"/>
  <c r="CGS27" i="13"/>
  <c r="CGT27" i="13"/>
  <c r="CGU27" i="13"/>
  <c r="CGV27" i="13"/>
  <c r="CGW27" i="13"/>
  <c r="CGX27" i="13"/>
  <c r="CGY27" i="13"/>
  <c r="CGZ27" i="13"/>
  <c r="CHA27" i="13"/>
  <c r="CHB27" i="13"/>
  <c r="CHC27" i="13"/>
  <c r="CHD27" i="13"/>
  <c r="CHE27" i="13"/>
  <c r="CHF27" i="13"/>
  <c r="CHG27" i="13"/>
  <c r="CHH27" i="13"/>
  <c r="CHI27" i="13"/>
  <c r="CHJ27" i="13"/>
  <c r="CHK27" i="13"/>
  <c r="CHL27" i="13"/>
  <c r="CHM27" i="13"/>
  <c r="CHN27" i="13"/>
  <c r="CHO27" i="13"/>
  <c r="CHP27" i="13"/>
  <c r="CHQ27" i="13"/>
  <c r="CHR27" i="13"/>
  <c r="CHS27" i="13"/>
  <c r="CHT27" i="13"/>
  <c r="CHU27" i="13"/>
  <c r="CHV27" i="13"/>
  <c r="CHW27" i="13"/>
  <c r="CHX27" i="13"/>
  <c r="CHY27" i="13"/>
  <c r="CHZ27" i="13"/>
  <c r="CIA27" i="13"/>
  <c r="CIB27" i="13"/>
  <c r="CIC27" i="13"/>
  <c r="CID27" i="13"/>
  <c r="CIE27" i="13"/>
  <c r="CIF27" i="13"/>
  <c r="CIG27" i="13"/>
  <c r="CIH27" i="13"/>
  <c r="CII27" i="13"/>
  <c r="CIJ27" i="13"/>
  <c r="CIK27" i="13"/>
  <c r="CIL27" i="13"/>
  <c r="CIM27" i="13"/>
  <c r="CIN27" i="13"/>
  <c r="CIO27" i="13"/>
  <c r="CIP27" i="13"/>
  <c r="CIQ27" i="13"/>
  <c r="CIR27" i="13"/>
  <c r="CIS27" i="13"/>
  <c r="CIT27" i="13"/>
  <c r="CIU27" i="13"/>
  <c r="CIV27" i="13"/>
  <c r="CIW27" i="13"/>
  <c r="CIX27" i="13"/>
  <c r="CIY27" i="13"/>
  <c r="CIZ27" i="13"/>
  <c r="CJA27" i="13"/>
  <c r="CJB27" i="13"/>
  <c r="CJC27" i="13"/>
  <c r="CJD27" i="13"/>
  <c r="CJE27" i="13"/>
  <c r="CJF27" i="13"/>
  <c r="CJG27" i="13"/>
  <c r="CJH27" i="13"/>
  <c r="CJI27" i="13"/>
  <c r="CJJ27" i="13"/>
  <c r="CJK27" i="13"/>
  <c r="CJL27" i="13"/>
  <c r="CJM27" i="13"/>
  <c r="CJN27" i="13"/>
  <c r="CJO27" i="13"/>
  <c r="CJP27" i="13"/>
  <c r="CJQ27" i="13"/>
  <c r="CJR27" i="13"/>
  <c r="CJS27" i="13"/>
  <c r="CJT27" i="13"/>
  <c r="CJU27" i="13"/>
  <c r="CJV27" i="13"/>
  <c r="CJW27" i="13"/>
  <c r="CJX27" i="13"/>
  <c r="CJY27" i="13"/>
  <c r="CJZ27" i="13"/>
  <c r="CKA27" i="13"/>
  <c r="CKB27" i="13"/>
  <c r="CKC27" i="13"/>
  <c r="CKD27" i="13"/>
  <c r="CKE27" i="13"/>
  <c r="CKF27" i="13"/>
  <c r="CKG27" i="13"/>
  <c r="CKH27" i="13"/>
  <c r="CKI27" i="13"/>
  <c r="CKJ27" i="13"/>
  <c r="CKK27" i="13"/>
  <c r="CKL27" i="13"/>
  <c r="CKM27" i="13"/>
  <c r="CKN27" i="13"/>
  <c r="CKO27" i="13"/>
  <c r="CKP27" i="13"/>
  <c r="CKQ27" i="13"/>
  <c r="CKR27" i="13"/>
  <c r="CKS27" i="13"/>
  <c r="CKT27" i="13"/>
  <c r="CKU27" i="13"/>
  <c r="CKV27" i="13"/>
  <c r="CKW27" i="13"/>
  <c r="CKX27" i="13"/>
  <c r="CKY27" i="13"/>
  <c r="CKZ27" i="13"/>
  <c r="CLA27" i="13"/>
  <c r="CLB27" i="13"/>
  <c r="CLC27" i="13"/>
  <c r="CLD27" i="13"/>
  <c r="CLE27" i="13"/>
  <c r="CLF27" i="13"/>
  <c r="CLG27" i="13"/>
  <c r="CLH27" i="13"/>
  <c r="CLI27" i="13"/>
  <c r="CLJ27" i="13"/>
  <c r="CLK27" i="13"/>
  <c r="CLL27" i="13"/>
  <c r="CLM27" i="13"/>
  <c r="CLN27" i="13"/>
  <c r="CLO27" i="13"/>
  <c r="CLP27" i="13"/>
  <c r="CLQ27" i="13"/>
  <c r="CLR27" i="13"/>
  <c r="CLS27" i="13"/>
  <c r="CLT27" i="13"/>
  <c r="CLU27" i="13"/>
  <c r="CLV27" i="13"/>
  <c r="CLW27" i="13"/>
  <c r="CLX27" i="13"/>
  <c r="CLY27" i="13"/>
  <c r="CLZ27" i="13"/>
  <c r="CMA27" i="13"/>
  <c r="CMB27" i="13"/>
  <c r="CMC27" i="13"/>
  <c r="CMD27" i="13"/>
  <c r="CME27" i="13"/>
  <c r="CMF27" i="13"/>
  <c r="CMG27" i="13"/>
  <c r="CMH27" i="13"/>
  <c r="CMI27" i="13"/>
  <c r="CMJ27" i="13"/>
  <c r="CMK27" i="13"/>
  <c r="CML27" i="13"/>
  <c r="CMM27" i="13"/>
  <c r="CMN27" i="13"/>
  <c r="CMO27" i="13"/>
  <c r="CMP27" i="13"/>
  <c r="CMQ27" i="13"/>
  <c r="CMR27" i="13"/>
  <c r="CMS27" i="13"/>
  <c r="CMT27" i="13"/>
  <c r="CMU27" i="13"/>
  <c r="CMV27" i="13"/>
  <c r="CMW27" i="13"/>
  <c r="CMX27" i="13"/>
  <c r="CMY27" i="13"/>
  <c r="CMZ27" i="13"/>
  <c r="CNA27" i="13"/>
  <c r="CNB27" i="13"/>
  <c r="CNC27" i="13"/>
  <c r="CND27" i="13"/>
  <c r="CNE27" i="13"/>
  <c r="CNF27" i="13"/>
  <c r="CNG27" i="13"/>
  <c r="CNH27" i="13"/>
  <c r="CNI27" i="13"/>
  <c r="CNJ27" i="13"/>
  <c r="CNK27" i="13"/>
  <c r="CNL27" i="13"/>
  <c r="CNM27" i="13"/>
  <c r="CNN27" i="13"/>
  <c r="CNO27" i="13"/>
  <c r="CNP27" i="13"/>
  <c r="CNQ27" i="13"/>
  <c r="CNR27" i="13"/>
  <c r="CNS27" i="13"/>
  <c r="CNT27" i="13"/>
  <c r="CNU27" i="13"/>
  <c r="CNV27" i="13"/>
  <c r="CNW27" i="13"/>
  <c r="CNX27" i="13"/>
  <c r="CNY27" i="13"/>
  <c r="CNZ27" i="13"/>
  <c r="COA27" i="13"/>
  <c r="COB27" i="13"/>
  <c r="COC27" i="13"/>
  <c r="COD27" i="13"/>
  <c r="COE27" i="13"/>
  <c r="COF27" i="13"/>
  <c r="COG27" i="13"/>
  <c r="COH27" i="13"/>
  <c r="COI27" i="13"/>
  <c r="COJ27" i="13"/>
  <c r="COK27" i="13"/>
  <c r="COL27" i="13"/>
  <c r="COM27" i="13"/>
  <c r="CON27" i="13"/>
  <c r="COO27" i="13"/>
  <c r="COP27" i="13"/>
  <c r="COQ27" i="13"/>
  <c r="COR27" i="13"/>
  <c r="COS27" i="13"/>
  <c r="COT27" i="13"/>
  <c r="COU27" i="13"/>
  <c r="COV27" i="13"/>
  <c r="COW27" i="13"/>
  <c r="COX27" i="13"/>
  <c r="COY27" i="13"/>
  <c r="COZ27" i="13"/>
  <c r="CPA27" i="13"/>
  <c r="CPB27" i="13"/>
  <c r="CPC27" i="13"/>
  <c r="CPD27" i="13"/>
  <c r="CPE27" i="13"/>
  <c r="CPF27" i="13"/>
  <c r="CPG27" i="13"/>
  <c r="CPH27" i="13"/>
  <c r="CPI27" i="13"/>
  <c r="CPJ27" i="13"/>
  <c r="CPK27" i="13"/>
  <c r="CPL27" i="13"/>
  <c r="CPM27" i="13"/>
  <c r="CPN27" i="13"/>
  <c r="CPO27" i="13"/>
  <c r="CPP27" i="13"/>
  <c r="CPQ27" i="13"/>
  <c r="CPR27" i="13"/>
  <c r="CPS27" i="13"/>
  <c r="CPT27" i="13"/>
  <c r="CPU27" i="13"/>
  <c r="CPV27" i="13"/>
  <c r="CPW27" i="13"/>
  <c r="CPX27" i="13"/>
  <c r="CPY27" i="13"/>
  <c r="CPZ27" i="13"/>
  <c r="CQA27" i="13"/>
  <c r="CQB27" i="13"/>
  <c r="CQC27" i="13"/>
  <c r="CQD27" i="13"/>
  <c r="CQE27" i="13"/>
  <c r="CQF27" i="13"/>
  <c r="CQG27" i="13"/>
  <c r="CQH27" i="13"/>
  <c r="CQI27" i="13"/>
  <c r="CQJ27" i="13"/>
  <c r="CQK27" i="13"/>
  <c r="CQL27" i="13"/>
  <c r="CQM27" i="13"/>
  <c r="CQN27" i="13"/>
  <c r="CQO27" i="13"/>
  <c r="CQP27" i="13"/>
  <c r="CQQ27" i="13"/>
  <c r="CQR27" i="13"/>
  <c r="CQS27" i="13"/>
  <c r="CQT27" i="13"/>
  <c r="CQU27" i="13"/>
  <c r="CQV27" i="13"/>
  <c r="CQW27" i="13"/>
  <c r="CQX27" i="13"/>
  <c r="CQY27" i="13"/>
  <c r="CQZ27" i="13"/>
  <c r="CRA27" i="13"/>
  <c r="CRB27" i="13"/>
  <c r="CRC27" i="13"/>
  <c r="CRD27" i="13"/>
  <c r="CRE27" i="13"/>
  <c r="CRF27" i="13"/>
  <c r="CRG27" i="13"/>
  <c r="CRH27" i="13"/>
  <c r="CRI27" i="13"/>
  <c r="CRJ27" i="13"/>
  <c r="CRK27" i="13"/>
  <c r="CRL27" i="13"/>
  <c r="CRM27" i="13"/>
  <c r="CRN27" i="13"/>
  <c r="CRO27" i="13"/>
  <c r="CRP27" i="13"/>
  <c r="CRQ27" i="13"/>
  <c r="CRR27" i="13"/>
  <c r="CRS27" i="13"/>
  <c r="CRT27" i="13"/>
  <c r="CRU27" i="13"/>
  <c r="CRV27" i="13"/>
  <c r="CRW27" i="13"/>
  <c r="CRX27" i="13"/>
  <c r="CRY27" i="13"/>
  <c r="CRZ27" i="13"/>
  <c r="CSA27" i="13"/>
  <c r="CSB27" i="13"/>
  <c r="CSC27" i="13"/>
  <c r="CSD27" i="13"/>
  <c r="CSE27" i="13"/>
  <c r="CSF27" i="13"/>
  <c r="CSG27" i="13"/>
  <c r="CSH27" i="13"/>
  <c r="CSI27" i="13"/>
  <c r="CSJ27" i="13"/>
  <c r="CSK27" i="13"/>
  <c r="CSL27" i="13"/>
  <c r="CSM27" i="13"/>
  <c r="CSN27" i="13"/>
  <c r="CSO27" i="13"/>
  <c r="CSP27" i="13"/>
  <c r="CSQ27" i="13"/>
  <c r="CSR27" i="13"/>
  <c r="CSS27" i="13"/>
  <c r="CST27" i="13"/>
  <c r="CSU27" i="13"/>
  <c r="CSV27" i="13"/>
  <c r="CSW27" i="13"/>
  <c r="CSX27" i="13"/>
  <c r="CSY27" i="13"/>
  <c r="CSZ27" i="13"/>
  <c r="CTA27" i="13"/>
  <c r="CTB27" i="13"/>
  <c r="CTC27" i="13"/>
  <c r="CTD27" i="13"/>
  <c r="CTE27" i="13"/>
  <c r="CTF27" i="13"/>
  <c r="CTG27" i="13"/>
  <c r="CTH27" i="13"/>
  <c r="CTI27" i="13"/>
  <c r="CTJ27" i="13"/>
  <c r="CTK27" i="13"/>
  <c r="CTL27" i="13"/>
  <c r="CTM27" i="13"/>
  <c r="CTN27" i="13"/>
  <c r="CTO27" i="13"/>
  <c r="CTP27" i="13"/>
  <c r="CTQ27" i="13"/>
  <c r="CTR27" i="13"/>
  <c r="CTS27" i="13"/>
  <c r="CTT27" i="13"/>
  <c r="CTU27" i="13"/>
  <c r="CTV27" i="13"/>
  <c r="CTW27" i="13"/>
  <c r="CTX27" i="13"/>
  <c r="CTY27" i="13"/>
  <c r="CTZ27" i="13"/>
  <c r="CUA27" i="13"/>
  <c r="CUB27" i="13"/>
  <c r="CUC27" i="13"/>
  <c r="CUD27" i="13"/>
  <c r="CUE27" i="13"/>
  <c r="CUF27" i="13"/>
  <c r="CUG27" i="13"/>
  <c r="CUH27" i="13"/>
  <c r="CUI27" i="13"/>
  <c r="CUJ27" i="13"/>
  <c r="CUK27" i="13"/>
  <c r="CUL27" i="13"/>
  <c r="CUM27" i="13"/>
  <c r="CUN27" i="13"/>
  <c r="CUO27" i="13"/>
  <c r="CUP27" i="13"/>
  <c r="CUQ27" i="13"/>
  <c r="CUR27" i="13"/>
  <c r="CUS27" i="13"/>
  <c r="CUT27" i="13"/>
  <c r="CUU27" i="13"/>
  <c r="CUV27" i="13"/>
  <c r="CUW27" i="13"/>
  <c r="CUX27" i="13"/>
  <c r="CUY27" i="13"/>
  <c r="CUZ27" i="13"/>
  <c r="CVA27" i="13"/>
  <c r="CVB27" i="13"/>
  <c r="CVC27" i="13"/>
  <c r="CVD27" i="13"/>
  <c r="CVE27" i="13"/>
  <c r="CVF27" i="13"/>
  <c r="CVG27" i="13"/>
  <c r="CVH27" i="13"/>
  <c r="CVI27" i="13"/>
  <c r="CVJ27" i="13"/>
  <c r="CVK27" i="13"/>
  <c r="CVL27" i="13"/>
  <c r="CVM27" i="13"/>
  <c r="CVN27" i="13"/>
  <c r="CVO27" i="13"/>
  <c r="CVP27" i="13"/>
  <c r="CVQ27" i="13"/>
  <c r="CVR27" i="13"/>
  <c r="CVS27" i="13"/>
  <c r="CVT27" i="13"/>
  <c r="CVU27" i="13"/>
  <c r="CVV27" i="13"/>
  <c r="CVW27" i="13"/>
  <c r="CVX27" i="13"/>
  <c r="CVY27" i="13"/>
  <c r="CVZ27" i="13"/>
  <c r="CWA27" i="13"/>
  <c r="CWB27" i="13"/>
  <c r="CWC27" i="13"/>
  <c r="CWD27" i="13"/>
  <c r="CWE27" i="13"/>
  <c r="CWF27" i="13"/>
  <c r="CWG27" i="13"/>
  <c r="CWH27" i="13"/>
  <c r="CWI27" i="13"/>
  <c r="CWJ27" i="13"/>
  <c r="CWK27" i="13"/>
  <c r="CWL27" i="13"/>
  <c r="CWM27" i="13"/>
  <c r="CWN27" i="13"/>
  <c r="CWO27" i="13"/>
  <c r="CWP27" i="13"/>
  <c r="CWQ27" i="13"/>
  <c r="CWR27" i="13"/>
  <c r="CWS27" i="13"/>
  <c r="CWT27" i="13"/>
  <c r="CWU27" i="13"/>
  <c r="CWV27" i="13"/>
  <c r="CWW27" i="13"/>
  <c r="CWX27" i="13"/>
  <c r="CWY27" i="13"/>
  <c r="CWZ27" i="13"/>
  <c r="CXA27" i="13"/>
  <c r="CXB27" i="13"/>
  <c r="CXC27" i="13"/>
  <c r="CXD27" i="13"/>
  <c r="CXE27" i="13"/>
  <c r="CXF27" i="13"/>
  <c r="CXG27" i="13"/>
  <c r="CXH27" i="13"/>
  <c r="CXI27" i="13"/>
  <c r="CXJ27" i="13"/>
  <c r="CXK27" i="13"/>
  <c r="CXL27" i="13"/>
  <c r="CXM27" i="13"/>
  <c r="CXN27" i="13"/>
  <c r="CXO27" i="13"/>
  <c r="CXP27" i="13"/>
  <c r="CXQ27" i="13"/>
  <c r="CXR27" i="13"/>
  <c r="CXS27" i="13"/>
  <c r="CXT27" i="13"/>
  <c r="CXU27" i="13"/>
  <c r="CXV27" i="13"/>
  <c r="CXW27" i="13"/>
  <c r="CXX27" i="13"/>
  <c r="CXY27" i="13"/>
  <c r="CXZ27" i="13"/>
  <c r="CYA27" i="13"/>
  <c r="CYB27" i="13"/>
  <c r="CYC27" i="13"/>
  <c r="CYD27" i="13"/>
  <c r="CYE27" i="13"/>
  <c r="CYF27" i="13"/>
  <c r="CYG27" i="13"/>
  <c r="CYH27" i="13"/>
  <c r="CYI27" i="13"/>
  <c r="CYJ27" i="13"/>
  <c r="CYK27" i="13"/>
  <c r="CYL27" i="13"/>
  <c r="CYM27" i="13"/>
  <c r="CYN27" i="13"/>
  <c r="CYO27" i="13"/>
  <c r="CYP27" i="13"/>
  <c r="CYQ27" i="13"/>
  <c r="CYR27" i="13"/>
  <c r="CYS27" i="13"/>
  <c r="CYT27" i="13"/>
  <c r="CYU27" i="13"/>
  <c r="CYV27" i="13"/>
  <c r="CYW27" i="13"/>
  <c r="CYX27" i="13"/>
  <c r="CYY27" i="13"/>
  <c r="CYZ27" i="13"/>
  <c r="CZA27" i="13"/>
  <c r="CZB27" i="13"/>
  <c r="CZC27" i="13"/>
  <c r="CZD27" i="13"/>
  <c r="CZE27" i="13"/>
  <c r="CZF27" i="13"/>
  <c r="CZG27" i="13"/>
  <c r="CZH27" i="13"/>
  <c r="CZI27" i="13"/>
  <c r="CZJ27" i="13"/>
  <c r="CZK27" i="13"/>
  <c r="CZL27" i="13"/>
  <c r="CZM27" i="13"/>
  <c r="CZN27" i="13"/>
  <c r="CZO27" i="13"/>
  <c r="CZP27" i="13"/>
  <c r="CZQ27" i="13"/>
  <c r="CZR27" i="13"/>
  <c r="CZS27" i="13"/>
  <c r="CZT27" i="13"/>
  <c r="CZU27" i="13"/>
  <c r="CZV27" i="13"/>
  <c r="CZW27" i="13"/>
  <c r="CZX27" i="13"/>
  <c r="CZY27" i="13"/>
  <c r="CZZ27" i="13"/>
  <c r="DAA27" i="13"/>
  <c r="DAB27" i="13"/>
  <c r="DAC27" i="13"/>
  <c r="DAD27" i="13"/>
  <c r="DAE27" i="13"/>
  <c r="DAF27" i="13"/>
  <c r="DAG27" i="13"/>
  <c r="DAH27" i="13"/>
  <c r="DAI27" i="13"/>
  <c r="DAJ27" i="13"/>
  <c r="DAK27" i="13"/>
  <c r="DAL27" i="13"/>
  <c r="DAM27" i="13"/>
  <c r="DAN27" i="13"/>
  <c r="DAO27" i="13"/>
  <c r="DAP27" i="13"/>
  <c r="DAQ27" i="13"/>
  <c r="DAR27" i="13"/>
  <c r="DAS27" i="13"/>
  <c r="DAT27" i="13"/>
  <c r="DAU27" i="13"/>
  <c r="DAV27" i="13"/>
  <c r="DAW27" i="13"/>
  <c r="DAX27" i="13"/>
  <c r="DAY27" i="13"/>
  <c r="DAZ27" i="13"/>
  <c r="DBA27" i="13"/>
  <c r="DBB27" i="13"/>
  <c r="DBC27" i="13"/>
  <c r="DBD27" i="13"/>
  <c r="DBE27" i="13"/>
  <c r="DBF27" i="13"/>
  <c r="DBG27" i="13"/>
  <c r="DBH27" i="13"/>
  <c r="DBI27" i="13"/>
  <c r="DBJ27" i="13"/>
  <c r="DBK27" i="13"/>
  <c r="DBL27" i="13"/>
  <c r="DBM27" i="13"/>
  <c r="DBN27" i="13"/>
  <c r="DBO27" i="13"/>
  <c r="DBP27" i="13"/>
  <c r="DBQ27" i="13"/>
  <c r="DBR27" i="13"/>
  <c r="DBS27" i="13"/>
  <c r="DBT27" i="13"/>
  <c r="DBU27" i="13"/>
  <c r="DBV27" i="13"/>
  <c r="DBW27" i="13"/>
  <c r="DBX27" i="13"/>
  <c r="DBY27" i="13"/>
  <c r="DBZ27" i="13"/>
  <c r="DCA27" i="13"/>
  <c r="DCB27" i="13"/>
  <c r="DCC27" i="13"/>
  <c r="DCD27" i="13"/>
  <c r="DCE27" i="13"/>
  <c r="DCF27" i="13"/>
  <c r="DCG27" i="13"/>
  <c r="DCH27" i="13"/>
  <c r="DCI27" i="13"/>
  <c r="DCJ27" i="13"/>
  <c r="DCK27" i="13"/>
  <c r="DCL27" i="13"/>
  <c r="DCM27" i="13"/>
  <c r="DCN27" i="13"/>
  <c r="DCO27" i="13"/>
  <c r="DCP27" i="13"/>
  <c r="DCQ27" i="13"/>
  <c r="DCR27" i="13"/>
  <c r="DCS27" i="13"/>
  <c r="DCT27" i="13"/>
  <c r="DCU27" i="13"/>
  <c r="DCV27" i="13"/>
  <c r="DCW27" i="13"/>
  <c r="DCX27" i="13"/>
  <c r="DCY27" i="13"/>
  <c r="DCZ27" i="13"/>
  <c r="DDA27" i="13"/>
  <c r="DDB27" i="13"/>
  <c r="DDC27" i="13"/>
  <c r="DDD27" i="13"/>
  <c r="DDE27" i="13"/>
  <c r="DDF27" i="13"/>
  <c r="DDG27" i="13"/>
  <c r="DDH27" i="13"/>
  <c r="DDI27" i="13"/>
  <c r="DDJ27" i="13"/>
  <c r="DDK27" i="13"/>
  <c r="DDL27" i="13"/>
  <c r="DDM27" i="13"/>
  <c r="DDN27" i="13"/>
  <c r="DDO27" i="13"/>
  <c r="DDP27" i="13"/>
  <c r="DDQ27" i="13"/>
  <c r="DDR27" i="13"/>
  <c r="DDS27" i="13"/>
  <c r="DDT27" i="13"/>
  <c r="DDU27" i="13"/>
  <c r="DDV27" i="13"/>
  <c r="DDW27" i="13"/>
  <c r="DDX27" i="13"/>
  <c r="DDY27" i="13"/>
  <c r="DDZ27" i="13"/>
  <c r="DEA27" i="13"/>
  <c r="DEB27" i="13"/>
  <c r="DEC27" i="13"/>
  <c r="DED27" i="13"/>
  <c r="DEE27" i="13"/>
  <c r="DEF27" i="13"/>
  <c r="DEG27" i="13"/>
  <c r="DEH27" i="13"/>
  <c r="DEI27" i="13"/>
  <c r="DEJ27" i="13"/>
  <c r="DEK27" i="13"/>
  <c r="DEL27" i="13"/>
  <c r="DEM27" i="13"/>
  <c r="DEN27" i="13"/>
  <c r="DEO27" i="13"/>
  <c r="DEP27" i="13"/>
  <c r="DEQ27" i="13"/>
  <c r="DER27" i="13"/>
  <c r="DES27" i="13"/>
  <c r="DET27" i="13"/>
  <c r="DEU27" i="13"/>
  <c r="DEV27" i="13"/>
  <c r="DEW27" i="13"/>
  <c r="DEX27" i="13"/>
  <c r="DEY27" i="13"/>
  <c r="DEZ27" i="13"/>
  <c r="DFA27" i="13"/>
  <c r="DFB27" i="13"/>
  <c r="DFC27" i="13"/>
  <c r="DFD27" i="13"/>
  <c r="DFE27" i="13"/>
  <c r="DFF27" i="13"/>
  <c r="DFG27" i="13"/>
  <c r="DFH27" i="13"/>
  <c r="DFI27" i="13"/>
  <c r="DFJ27" i="13"/>
  <c r="DFK27" i="13"/>
  <c r="DFL27" i="13"/>
  <c r="DFM27" i="13"/>
  <c r="DFN27" i="13"/>
  <c r="DFO27" i="13"/>
  <c r="DFP27" i="13"/>
  <c r="DFQ27" i="13"/>
  <c r="DFR27" i="13"/>
  <c r="DFS27" i="13"/>
  <c r="DFT27" i="13"/>
  <c r="DFU27" i="13"/>
  <c r="DFV27" i="13"/>
  <c r="DFW27" i="13"/>
  <c r="DFX27" i="13"/>
  <c r="DFY27" i="13"/>
  <c r="DFZ27" i="13"/>
  <c r="DGA27" i="13"/>
  <c r="DGB27" i="13"/>
  <c r="DGC27" i="13"/>
  <c r="DGD27" i="13"/>
  <c r="DGE27" i="13"/>
  <c r="DGF27" i="13"/>
  <c r="DGG27" i="13"/>
  <c r="DGH27" i="13"/>
  <c r="DGI27" i="13"/>
  <c r="DGJ27" i="13"/>
  <c r="DGK27" i="13"/>
  <c r="DGL27" i="13"/>
  <c r="DGM27" i="13"/>
  <c r="DGN27" i="13"/>
  <c r="DGO27" i="13"/>
  <c r="DGP27" i="13"/>
  <c r="DGQ27" i="13"/>
  <c r="DGR27" i="13"/>
  <c r="DGS27" i="13"/>
  <c r="DGT27" i="13"/>
  <c r="DGU27" i="13"/>
  <c r="DGV27" i="13"/>
  <c r="DGW27" i="13"/>
  <c r="DGX27" i="13"/>
  <c r="DGY27" i="13"/>
  <c r="DGZ27" i="13"/>
  <c r="DHA27" i="13"/>
  <c r="DHB27" i="13"/>
  <c r="DHC27" i="13"/>
  <c r="DHD27" i="13"/>
  <c r="DHE27" i="13"/>
  <c r="DHF27" i="13"/>
  <c r="DHG27" i="13"/>
  <c r="DHH27" i="13"/>
  <c r="DHI27" i="13"/>
  <c r="DHJ27" i="13"/>
  <c r="DHK27" i="13"/>
  <c r="DHL27" i="13"/>
  <c r="DHM27" i="13"/>
  <c r="DHN27" i="13"/>
  <c r="DHO27" i="13"/>
  <c r="DHP27" i="13"/>
  <c r="DHQ27" i="13"/>
  <c r="DHR27" i="13"/>
  <c r="DHS27" i="13"/>
  <c r="DHT27" i="13"/>
  <c r="DHU27" i="13"/>
  <c r="DHV27" i="13"/>
  <c r="DHW27" i="13"/>
  <c r="DHX27" i="13"/>
  <c r="DHY27" i="13"/>
  <c r="DHZ27" i="13"/>
  <c r="DIA27" i="13"/>
  <c r="DIB27" i="13"/>
  <c r="DIC27" i="13"/>
  <c r="DID27" i="13"/>
  <c r="DIE27" i="13"/>
  <c r="DIF27" i="13"/>
  <c r="DIG27" i="13"/>
  <c r="DIH27" i="13"/>
  <c r="DII27" i="13"/>
  <c r="DIJ27" i="13"/>
  <c r="DIK27" i="13"/>
  <c r="DIL27" i="13"/>
  <c r="DIM27" i="13"/>
  <c r="DIN27" i="13"/>
  <c r="DIO27" i="13"/>
  <c r="DIP27" i="13"/>
  <c r="DIQ27" i="13"/>
  <c r="DIR27" i="13"/>
  <c r="DIS27" i="13"/>
  <c r="DIT27" i="13"/>
  <c r="DIU27" i="13"/>
  <c r="DIV27" i="13"/>
  <c r="DIW27" i="13"/>
  <c r="DIX27" i="13"/>
  <c r="DIY27" i="13"/>
  <c r="DIZ27" i="13"/>
  <c r="DJA27" i="13"/>
  <c r="DJB27" i="13"/>
  <c r="DJC27" i="13"/>
  <c r="DJD27" i="13"/>
  <c r="DJE27" i="13"/>
  <c r="DJF27" i="13"/>
  <c r="DJG27" i="13"/>
  <c r="DJH27" i="13"/>
  <c r="DJI27" i="13"/>
  <c r="DJJ27" i="13"/>
  <c r="DJK27" i="13"/>
  <c r="DJL27" i="13"/>
  <c r="DJM27" i="13"/>
  <c r="DJN27" i="13"/>
  <c r="DJO27" i="13"/>
  <c r="DJP27" i="13"/>
  <c r="DJQ27" i="13"/>
  <c r="DJR27" i="13"/>
  <c r="DJS27" i="13"/>
  <c r="DJT27" i="13"/>
  <c r="DJU27" i="13"/>
  <c r="DJV27" i="13"/>
  <c r="DJW27" i="13"/>
  <c r="DJX27" i="13"/>
  <c r="DJY27" i="13"/>
  <c r="DJZ27" i="13"/>
  <c r="DKA27" i="13"/>
  <c r="DKB27" i="13"/>
  <c r="DKC27" i="13"/>
  <c r="DKD27" i="13"/>
  <c r="DKE27" i="13"/>
  <c r="DKF27" i="13"/>
  <c r="DKG27" i="13"/>
  <c r="DKH27" i="13"/>
  <c r="DKI27" i="13"/>
  <c r="DKJ27" i="13"/>
  <c r="DKK27" i="13"/>
  <c r="DKL27" i="13"/>
  <c r="DKM27" i="13"/>
  <c r="DKN27" i="13"/>
  <c r="DKO27" i="13"/>
  <c r="DKP27" i="13"/>
  <c r="DKQ27" i="13"/>
  <c r="DKR27" i="13"/>
  <c r="DKS27" i="13"/>
  <c r="DKT27" i="13"/>
  <c r="DKU27" i="13"/>
  <c r="DKV27" i="13"/>
  <c r="DKW27" i="13"/>
  <c r="DKX27" i="13"/>
  <c r="DKY27" i="13"/>
  <c r="DKZ27" i="13"/>
  <c r="DLA27" i="13"/>
  <c r="DLB27" i="13"/>
  <c r="DLC27" i="13"/>
  <c r="DLD27" i="13"/>
  <c r="DLE27" i="13"/>
  <c r="DLF27" i="13"/>
  <c r="DLG27" i="13"/>
  <c r="DLH27" i="13"/>
  <c r="DLI27" i="13"/>
  <c r="DLJ27" i="13"/>
  <c r="DLK27" i="13"/>
  <c r="DLL27" i="13"/>
  <c r="DLM27" i="13"/>
  <c r="DLN27" i="13"/>
  <c r="DLO27" i="13"/>
  <c r="DLP27" i="13"/>
  <c r="DLQ27" i="13"/>
  <c r="DLR27" i="13"/>
  <c r="DLS27" i="13"/>
  <c r="DLT27" i="13"/>
  <c r="DLU27" i="13"/>
  <c r="DLV27" i="13"/>
  <c r="DLW27" i="13"/>
  <c r="DLX27" i="13"/>
  <c r="DLY27" i="13"/>
  <c r="DLZ27" i="13"/>
  <c r="DMA27" i="13"/>
  <c r="DMB27" i="13"/>
  <c r="DMC27" i="13"/>
  <c r="DMD27" i="13"/>
  <c r="DME27" i="13"/>
  <c r="DMF27" i="13"/>
  <c r="DMG27" i="13"/>
  <c r="DMH27" i="13"/>
  <c r="DMI27" i="13"/>
  <c r="DMJ27" i="13"/>
  <c r="DMK27" i="13"/>
  <c r="DML27" i="13"/>
  <c r="DMM27" i="13"/>
  <c r="DMN27" i="13"/>
  <c r="DMO27" i="13"/>
  <c r="DMP27" i="13"/>
  <c r="DMQ27" i="13"/>
  <c r="DMR27" i="13"/>
  <c r="DMS27" i="13"/>
  <c r="DMT27" i="13"/>
  <c r="DMU27" i="13"/>
  <c r="DMV27" i="13"/>
  <c r="DMW27" i="13"/>
  <c r="DMX27" i="13"/>
  <c r="DMY27" i="13"/>
  <c r="DMZ27" i="13"/>
  <c r="DNA27" i="13"/>
  <c r="DNB27" i="13"/>
  <c r="DNC27" i="13"/>
  <c r="DND27" i="13"/>
  <c r="DNE27" i="13"/>
  <c r="DNF27" i="13"/>
  <c r="DNG27" i="13"/>
  <c r="DNH27" i="13"/>
  <c r="DNI27" i="13"/>
  <c r="DNJ27" i="13"/>
  <c r="DNK27" i="13"/>
  <c r="DNL27" i="13"/>
  <c r="DNM27" i="13"/>
  <c r="DNN27" i="13"/>
  <c r="DNO27" i="13"/>
  <c r="DNP27" i="13"/>
  <c r="DNQ27" i="13"/>
  <c r="DNR27" i="13"/>
  <c r="DNS27" i="13"/>
  <c r="DNT27" i="13"/>
  <c r="DNU27" i="13"/>
  <c r="DNV27" i="13"/>
  <c r="DNW27" i="13"/>
  <c r="DNX27" i="13"/>
  <c r="DNY27" i="13"/>
  <c r="DNZ27" i="13"/>
  <c r="DOA27" i="13"/>
  <c r="DOB27" i="13"/>
  <c r="DOC27" i="13"/>
  <c r="DOD27" i="13"/>
  <c r="DOE27" i="13"/>
  <c r="DOF27" i="13"/>
  <c r="DOG27" i="13"/>
  <c r="DOH27" i="13"/>
  <c r="DOI27" i="13"/>
  <c r="DOJ27" i="13"/>
  <c r="DOK27" i="13"/>
  <c r="DOL27" i="13"/>
  <c r="DOM27" i="13"/>
  <c r="DON27" i="13"/>
  <c r="DOO27" i="13"/>
  <c r="DOP27" i="13"/>
  <c r="DOQ27" i="13"/>
  <c r="DOR27" i="13"/>
  <c r="DOS27" i="13"/>
  <c r="DOT27" i="13"/>
  <c r="DOU27" i="13"/>
  <c r="DOV27" i="13"/>
  <c r="DOW27" i="13"/>
  <c r="DOX27" i="13"/>
  <c r="DOY27" i="13"/>
  <c r="DOZ27" i="13"/>
  <c r="DPA27" i="13"/>
  <c r="DPB27" i="13"/>
  <c r="DPC27" i="13"/>
  <c r="DPD27" i="13"/>
  <c r="DPE27" i="13"/>
  <c r="DPF27" i="13"/>
  <c r="DPG27" i="13"/>
  <c r="DPH27" i="13"/>
  <c r="DPI27" i="13"/>
  <c r="DPJ27" i="13"/>
  <c r="DPK27" i="13"/>
  <c r="DPL27" i="13"/>
  <c r="DPM27" i="13"/>
  <c r="DPN27" i="13"/>
  <c r="DPO27" i="13"/>
  <c r="DPP27" i="13"/>
  <c r="DPQ27" i="13"/>
  <c r="DPR27" i="13"/>
  <c r="DPS27" i="13"/>
  <c r="DPT27" i="13"/>
  <c r="DPU27" i="13"/>
  <c r="DPV27" i="13"/>
  <c r="DPW27" i="13"/>
  <c r="DPX27" i="13"/>
  <c r="DPY27" i="13"/>
  <c r="DPZ27" i="13"/>
  <c r="DQA27" i="13"/>
  <c r="DQB27" i="13"/>
  <c r="DQC27" i="13"/>
  <c r="DQD27" i="13"/>
  <c r="DQE27" i="13"/>
  <c r="DQF27" i="13"/>
  <c r="DQG27" i="13"/>
  <c r="DQH27" i="13"/>
  <c r="DQI27" i="13"/>
  <c r="DQJ27" i="13"/>
  <c r="DQK27" i="13"/>
  <c r="DQL27" i="13"/>
  <c r="DQM27" i="13"/>
  <c r="DQN27" i="13"/>
  <c r="DQO27" i="13"/>
  <c r="DQP27" i="13"/>
  <c r="DQQ27" i="13"/>
  <c r="DQR27" i="13"/>
  <c r="DQS27" i="13"/>
  <c r="DQT27" i="13"/>
  <c r="DQU27" i="13"/>
  <c r="DQV27" i="13"/>
  <c r="DQW27" i="13"/>
  <c r="DQX27" i="13"/>
  <c r="DQY27" i="13"/>
  <c r="DQZ27" i="13"/>
  <c r="DRA27" i="13"/>
  <c r="DRB27" i="13"/>
  <c r="DRC27" i="13"/>
  <c r="DRD27" i="13"/>
  <c r="DRE27" i="13"/>
  <c r="DRF27" i="13"/>
  <c r="DRG27" i="13"/>
  <c r="DRH27" i="13"/>
  <c r="DRI27" i="13"/>
  <c r="DRJ27" i="13"/>
  <c r="DRK27" i="13"/>
  <c r="DRL27" i="13"/>
  <c r="DRM27" i="13"/>
  <c r="DRN27" i="13"/>
  <c r="DRO27" i="13"/>
  <c r="DRP27" i="13"/>
  <c r="DRQ27" i="13"/>
  <c r="DRR27" i="13"/>
  <c r="DRS27" i="13"/>
  <c r="DRT27" i="13"/>
  <c r="DRU27" i="13"/>
  <c r="DRV27" i="13"/>
  <c r="DRW27" i="13"/>
  <c r="DRX27" i="13"/>
  <c r="DRY27" i="13"/>
  <c r="DRZ27" i="13"/>
  <c r="DSA27" i="13"/>
  <c r="DSB27" i="13"/>
  <c r="DSC27" i="13"/>
  <c r="DSD27" i="13"/>
  <c r="DSE27" i="13"/>
  <c r="DSF27" i="13"/>
  <c r="DSG27" i="13"/>
  <c r="DSH27" i="13"/>
  <c r="DSI27" i="13"/>
  <c r="DSJ27" i="13"/>
  <c r="DSK27" i="13"/>
  <c r="DSL27" i="13"/>
  <c r="DSM27" i="13"/>
  <c r="DSN27" i="13"/>
  <c r="DSO27" i="13"/>
  <c r="DSP27" i="13"/>
  <c r="DSQ27" i="13"/>
  <c r="DSR27" i="13"/>
  <c r="DSS27" i="13"/>
  <c r="DST27" i="13"/>
  <c r="DSU27" i="13"/>
  <c r="DSV27" i="13"/>
  <c r="DSW27" i="13"/>
  <c r="DSX27" i="13"/>
  <c r="DSY27" i="13"/>
  <c r="DSZ27" i="13"/>
  <c r="DTA27" i="13"/>
  <c r="DTB27" i="13"/>
  <c r="DTC27" i="13"/>
  <c r="DTD27" i="13"/>
  <c r="DTE27" i="13"/>
  <c r="DTF27" i="13"/>
  <c r="DTG27" i="13"/>
  <c r="DTH27" i="13"/>
  <c r="DTI27" i="13"/>
  <c r="DTJ27" i="13"/>
  <c r="DTK27" i="13"/>
  <c r="DTL27" i="13"/>
  <c r="DTM27" i="13"/>
  <c r="DTN27" i="13"/>
  <c r="DTO27" i="13"/>
  <c r="DTP27" i="13"/>
  <c r="DTQ27" i="13"/>
  <c r="DTR27" i="13"/>
  <c r="DTS27" i="13"/>
  <c r="DTT27" i="13"/>
  <c r="DTU27" i="13"/>
  <c r="DTV27" i="13"/>
  <c r="DTW27" i="13"/>
  <c r="DTX27" i="13"/>
  <c r="DTY27" i="13"/>
  <c r="DTZ27" i="13"/>
  <c r="DUA27" i="13"/>
  <c r="DUB27" i="13"/>
  <c r="DUC27" i="13"/>
  <c r="DUD27" i="13"/>
  <c r="DUE27" i="13"/>
  <c r="DUF27" i="13"/>
  <c r="DUG27" i="13"/>
  <c r="DUH27" i="13"/>
  <c r="DUI27" i="13"/>
  <c r="DUJ27" i="13"/>
  <c r="DUK27" i="13"/>
  <c r="DUL27" i="13"/>
  <c r="DUM27" i="13"/>
  <c r="DUN27" i="13"/>
  <c r="DUO27" i="13"/>
  <c r="DUP27" i="13"/>
  <c r="DUQ27" i="13"/>
  <c r="DUR27" i="13"/>
  <c r="DUS27" i="13"/>
  <c r="DUT27" i="13"/>
  <c r="DUU27" i="13"/>
  <c r="DUV27" i="13"/>
  <c r="DUW27" i="13"/>
  <c r="DUX27" i="13"/>
  <c r="DUY27" i="13"/>
  <c r="DUZ27" i="13"/>
  <c r="DVA27" i="13"/>
  <c r="DVB27" i="13"/>
  <c r="DVC27" i="13"/>
  <c r="DVD27" i="13"/>
  <c r="DVE27" i="13"/>
  <c r="DVF27" i="13"/>
  <c r="DVG27" i="13"/>
  <c r="DVH27" i="13"/>
  <c r="DVI27" i="13"/>
  <c r="DVJ27" i="13"/>
  <c r="DVK27" i="13"/>
  <c r="DVL27" i="13"/>
  <c r="DVM27" i="13"/>
  <c r="DVN27" i="13"/>
  <c r="DVO27" i="13"/>
  <c r="DVP27" i="13"/>
  <c r="DVQ27" i="13"/>
  <c r="DVR27" i="13"/>
  <c r="DVS27" i="13"/>
  <c r="DVT27" i="13"/>
  <c r="DVU27" i="13"/>
  <c r="DVV27" i="13"/>
  <c r="DVW27" i="13"/>
  <c r="DVX27" i="13"/>
  <c r="DVY27" i="13"/>
  <c r="DVZ27" i="13"/>
  <c r="DWA27" i="13"/>
  <c r="DWB27" i="13"/>
  <c r="DWC27" i="13"/>
  <c r="DWD27" i="13"/>
  <c r="DWE27" i="13"/>
  <c r="DWF27" i="13"/>
  <c r="DWG27" i="13"/>
  <c r="DWH27" i="13"/>
  <c r="DWI27" i="13"/>
  <c r="DWJ27" i="13"/>
  <c r="DWK27" i="13"/>
  <c r="DWL27" i="13"/>
  <c r="DWM27" i="13"/>
  <c r="DWN27" i="13"/>
  <c r="DWO27" i="13"/>
  <c r="DWP27" i="13"/>
  <c r="DWQ27" i="13"/>
  <c r="DWR27" i="13"/>
  <c r="DWS27" i="13"/>
  <c r="DWT27" i="13"/>
  <c r="DWU27" i="13"/>
  <c r="DWV27" i="13"/>
  <c r="DWW27" i="13"/>
  <c r="DWX27" i="13"/>
  <c r="DWY27" i="13"/>
  <c r="DWZ27" i="13"/>
  <c r="DXA27" i="13"/>
  <c r="DXB27" i="13"/>
  <c r="DXC27" i="13"/>
  <c r="DXD27" i="13"/>
  <c r="DXE27" i="13"/>
  <c r="DXF27" i="13"/>
  <c r="DXG27" i="13"/>
  <c r="DXH27" i="13"/>
  <c r="DXI27" i="13"/>
  <c r="DXJ27" i="13"/>
  <c r="DXK27" i="13"/>
  <c r="DXL27" i="13"/>
  <c r="DXM27" i="13"/>
  <c r="DXN27" i="13"/>
  <c r="DXO27" i="13"/>
  <c r="DXP27" i="13"/>
  <c r="DXQ27" i="13"/>
  <c r="DXR27" i="13"/>
  <c r="DXS27" i="13"/>
  <c r="DXT27" i="13"/>
  <c r="DXU27" i="13"/>
  <c r="DXV27" i="13"/>
  <c r="DXW27" i="13"/>
  <c r="DXX27" i="13"/>
  <c r="DXY27" i="13"/>
  <c r="DXZ27" i="13"/>
  <c r="DYA27" i="13"/>
  <c r="DYB27" i="13"/>
  <c r="DYC27" i="13"/>
  <c r="DYD27" i="13"/>
  <c r="DYE27" i="13"/>
  <c r="DYF27" i="13"/>
  <c r="DYG27" i="13"/>
  <c r="DYH27" i="13"/>
  <c r="DYI27" i="13"/>
  <c r="DYJ27" i="13"/>
  <c r="DYK27" i="13"/>
  <c r="DYL27" i="13"/>
  <c r="DYM27" i="13"/>
  <c r="DYN27" i="13"/>
  <c r="DYO27" i="13"/>
  <c r="DYP27" i="13"/>
  <c r="DYQ27" i="13"/>
  <c r="DYR27" i="13"/>
  <c r="DYS27" i="13"/>
  <c r="DYT27" i="13"/>
  <c r="DYU27" i="13"/>
  <c r="DYV27" i="13"/>
  <c r="DYW27" i="13"/>
  <c r="DYX27" i="13"/>
  <c r="DYY27" i="13"/>
  <c r="DYZ27" i="13"/>
  <c r="DZA27" i="13"/>
  <c r="DZB27" i="13"/>
  <c r="DZC27" i="13"/>
  <c r="DZD27" i="13"/>
  <c r="DZE27" i="13"/>
  <c r="DZF27" i="13"/>
  <c r="DZG27" i="13"/>
  <c r="DZH27" i="13"/>
  <c r="DZI27" i="13"/>
  <c r="DZJ27" i="13"/>
  <c r="DZK27" i="13"/>
  <c r="DZL27" i="13"/>
  <c r="DZM27" i="13"/>
  <c r="DZN27" i="13"/>
  <c r="DZO27" i="13"/>
  <c r="DZP27" i="13"/>
  <c r="DZQ27" i="13"/>
  <c r="DZR27" i="13"/>
  <c r="DZS27" i="13"/>
  <c r="DZT27" i="13"/>
  <c r="DZU27" i="13"/>
  <c r="DZV27" i="13"/>
  <c r="DZW27" i="13"/>
  <c r="DZX27" i="13"/>
  <c r="DZY27" i="13"/>
  <c r="DZZ27" i="13"/>
  <c r="EAA27" i="13"/>
  <c r="EAB27" i="13"/>
  <c r="EAC27" i="13"/>
  <c r="EAD27" i="13"/>
  <c r="EAE27" i="13"/>
  <c r="EAF27" i="13"/>
  <c r="EAG27" i="13"/>
  <c r="EAH27" i="13"/>
  <c r="EAI27" i="13"/>
  <c r="EAJ27" i="13"/>
  <c r="EAK27" i="13"/>
  <c r="EAL27" i="13"/>
  <c r="EAM27" i="13"/>
  <c r="EAN27" i="13"/>
  <c r="EAO27" i="13"/>
  <c r="EAP27" i="13"/>
  <c r="EAQ27" i="13"/>
  <c r="EAR27" i="13"/>
  <c r="EAS27" i="13"/>
  <c r="EAT27" i="13"/>
  <c r="EAU27" i="13"/>
  <c r="EAV27" i="13"/>
  <c r="EAW27" i="13"/>
  <c r="EAX27" i="13"/>
  <c r="EAY27" i="13"/>
  <c r="EAZ27" i="13"/>
  <c r="EBA27" i="13"/>
  <c r="EBB27" i="13"/>
  <c r="EBC27" i="13"/>
  <c r="EBD27" i="13"/>
  <c r="EBE27" i="13"/>
  <c r="EBF27" i="13"/>
  <c r="EBG27" i="13"/>
  <c r="EBH27" i="13"/>
  <c r="EBI27" i="13"/>
  <c r="EBJ27" i="13"/>
  <c r="EBK27" i="13"/>
  <c r="EBL27" i="13"/>
  <c r="EBM27" i="13"/>
  <c r="EBN27" i="13"/>
  <c r="EBO27" i="13"/>
  <c r="EBP27" i="13"/>
  <c r="EBQ27" i="13"/>
  <c r="EBR27" i="13"/>
  <c r="EBS27" i="13"/>
  <c r="EBT27" i="13"/>
  <c r="EBU27" i="13"/>
  <c r="EBV27" i="13"/>
  <c r="EBW27" i="13"/>
  <c r="EBX27" i="13"/>
  <c r="EBY27" i="13"/>
  <c r="EBZ27" i="13"/>
  <c r="ECA27" i="13"/>
  <c r="ECB27" i="13"/>
  <c r="ECC27" i="13"/>
  <c r="ECD27" i="13"/>
  <c r="ECE27" i="13"/>
  <c r="ECF27" i="13"/>
  <c r="ECG27" i="13"/>
  <c r="ECH27" i="13"/>
  <c r="ECI27" i="13"/>
  <c r="ECJ27" i="13"/>
  <c r="ECK27" i="13"/>
  <c r="ECL27" i="13"/>
  <c r="ECM27" i="13"/>
  <c r="ECN27" i="13"/>
  <c r="ECO27" i="13"/>
  <c r="ECP27" i="13"/>
  <c r="ECQ27" i="13"/>
  <c r="ECR27" i="13"/>
  <c r="ECS27" i="13"/>
  <c r="ECT27" i="13"/>
  <c r="ECU27" i="13"/>
  <c r="ECV27" i="13"/>
  <c r="ECW27" i="13"/>
  <c r="ECX27" i="13"/>
  <c r="ECY27" i="13"/>
  <c r="ECZ27" i="13"/>
  <c r="EDA27" i="13"/>
  <c r="EDB27" i="13"/>
  <c r="EDC27" i="13"/>
  <c r="EDD27" i="13"/>
  <c r="EDE27" i="13"/>
  <c r="EDF27" i="13"/>
  <c r="EDG27" i="13"/>
  <c r="EDH27" i="13"/>
  <c r="EDI27" i="13"/>
  <c r="EDJ27" i="13"/>
  <c r="EDK27" i="13"/>
  <c r="EDL27" i="13"/>
  <c r="EDM27" i="13"/>
  <c r="EDN27" i="13"/>
  <c r="EDO27" i="13"/>
  <c r="EDP27" i="13"/>
  <c r="EDQ27" i="13"/>
  <c r="EDR27" i="13"/>
  <c r="EDS27" i="13"/>
  <c r="EDT27" i="13"/>
  <c r="EDU27" i="13"/>
  <c r="EDV27" i="13"/>
  <c r="EDW27" i="13"/>
  <c r="EDX27" i="13"/>
  <c r="EDY27" i="13"/>
  <c r="EDZ27" i="13"/>
  <c r="EEA27" i="13"/>
  <c r="EEB27" i="13"/>
  <c r="EEC27" i="13"/>
  <c r="EED27" i="13"/>
  <c r="EEE27" i="13"/>
  <c r="EEF27" i="13"/>
  <c r="EEG27" i="13"/>
  <c r="EEH27" i="13"/>
  <c r="EEI27" i="13"/>
  <c r="EEJ27" i="13"/>
  <c r="EEK27" i="13"/>
  <c r="EEL27" i="13"/>
  <c r="EEM27" i="13"/>
  <c r="EEN27" i="13"/>
  <c r="EEO27" i="13"/>
  <c r="EEP27" i="13"/>
  <c r="EEQ27" i="13"/>
  <c r="EER27" i="13"/>
  <c r="EES27" i="13"/>
  <c r="EET27" i="13"/>
  <c r="EEU27" i="13"/>
  <c r="EEV27" i="13"/>
  <c r="EEW27" i="13"/>
  <c r="EEX27" i="13"/>
  <c r="EEY27" i="13"/>
  <c r="EEZ27" i="13"/>
  <c r="EFA27" i="13"/>
  <c r="EFB27" i="13"/>
  <c r="EFC27" i="13"/>
  <c r="EFD27" i="13"/>
  <c r="EFE27" i="13"/>
  <c r="EFF27" i="13"/>
  <c r="EFG27" i="13"/>
  <c r="EFH27" i="13"/>
  <c r="EFI27" i="13"/>
  <c r="EFJ27" i="13"/>
  <c r="EFK27" i="13"/>
  <c r="EFL27" i="13"/>
  <c r="EFM27" i="13"/>
  <c r="EFN27" i="13"/>
  <c r="EFO27" i="13"/>
  <c r="EFP27" i="13"/>
  <c r="EFQ27" i="13"/>
  <c r="EFR27" i="13"/>
  <c r="EFS27" i="13"/>
  <c r="EFT27" i="13"/>
  <c r="EFU27" i="13"/>
  <c r="EFV27" i="13"/>
  <c r="EFW27" i="13"/>
  <c r="EFX27" i="13"/>
  <c r="EFY27" i="13"/>
  <c r="EFZ27" i="13"/>
  <c r="EGA27" i="13"/>
  <c r="EGB27" i="13"/>
  <c r="EGC27" i="13"/>
  <c r="EGD27" i="13"/>
  <c r="EGE27" i="13"/>
  <c r="EGF27" i="13"/>
  <c r="EGG27" i="13"/>
  <c r="EGH27" i="13"/>
  <c r="EGI27" i="13"/>
  <c r="EGJ27" i="13"/>
  <c r="EGK27" i="13"/>
  <c r="EGL27" i="13"/>
  <c r="EGM27" i="13"/>
  <c r="EGN27" i="13"/>
  <c r="EGO27" i="13"/>
  <c r="EGP27" i="13"/>
  <c r="EGQ27" i="13"/>
  <c r="EGR27" i="13"/>
  <c r="EGS27" i="13"/>
  <c r="EGT27" i="13"/>
  <c r="EGU27" i="13"/>
  <c r="EGV27" i="13"/>
  <c r="EGW27" i="13"/>
  <c r="EGX27" i="13"/>
  <c r="EGY27" i="13"/>
  <c r="EGZ27" i="13"/>
  <c r="EHA27" i="13"/>
  <c r="EHB27" i="13"/>
  <c r="EHC27" i="13"/>
  <c r="EHD27" i="13"/>
  <c r="EHE27" i="13"/>
  <c r="EHF27" i="13"/>
  <c r="EHG27" i="13"/>
  <c r="EHH27" i="13"/>
  <c r="EHI27" i="13"/>
  <c r="EHJ27" i="13"/>
  <c r="EHK27" i="13"/>
  <c r="EHL27" i="13"/>
  <c r="EHM27" i="13"/>
  <c r="EHN27" i="13"/>
  <c r="EHO27" i="13"/>
  <c r="EHP27" i="13"/>
  <c r="EHQ27" i="13"/>
  <c r="EHR27" i="13"/>
  <c r="EHS27" i="13"/>
  <c r="EHT27" i="13"/>
  <c r="EHU27" i="13"/>
  <c r="EHV27" i="13"/>
  <c r="EHW27" i="13"/>
  <c r="EHX27" i="13"/>
  <c r="EHY27" i="13"/>
  <c r="EHZ27" i="13"/>
  <c r="EIA27" i="13"/>
  <c r="EIB27" i="13"/>
  <c r="EIC27" i="13"/>
  <c r="EID27" i="13"/>
  <c r="EIE27" i="13"/>
  <c r="EIF27" i="13"/>
  <c r="EIG27" i="13"/>
  <c r="EIH27" i="13"/>
  <c r="EII27" i="13"/>
  <c r="EIJ27" i="13"/>
  <c r="EIK27" i="13"/>
  <c r="EIL27" i="13"/>
  <c r="EIM27" i="13"/>
  <c r="EIN27" i="13"/>
  <c r="EIO27" i="13"/>
  <c r="EIP27" i="13"/>
  <c r="EIQ27" i="13"/>
  <c r="EIR27" i="13"/>
  <c r="EIS27" i="13"/>
  <c r="EIT27" i="13"/>
  <c r="EIU27" i="13"/>
  <c r="EIV27" i="13"/>
  <c r="EIW27" i="13"/>
  <c r="EIX27" i="13"/>
  <c r="EIY27" i="13"/>
  <c r="EIZ27" i="13"/>
  <c r="EJA27" i="13"/>
  <c r="EJB27" i="13"/>
  <c r="EJC27" i="13"/>
  <c r="EJD27" i="13"/>
  <c r="EJE27" i="13"/>
  <c r="EJF27" i="13"/>
  <c r="EJG27" i="13"/>
  <c r="EJH27" i="13"/>
  <c r="EJI27" i="13"/>
  <c r="EJJ27" i="13"/>
  <c r="EJK27" i="13"/>
  <c r="EJL27" i="13"/>
  <c r="EJM27" i="13"/>
  <c r="EJN27" i="13"/>
  <c r="EJO27" i="13"/>
  <c r="EJP27" i="13"/>
  <c r="EJQ27" i="13"/>
  <c r="EJR27" i="13"/>
  <c r="EJS27" i="13"/>
  <c r="EJT27" i="13"/>
  <c r="EJU27" i="13"/>
  <c r="EJV27" i="13"/>
  <c r="EJW27" i="13"/>
  <c r="EJX27" i="13"/>
  <c r="EJY27" i="13"/>
  <c r="EJZ27" i="13"/>
  <c r="EKA27" i="13"/>
  <c r="EKB27" i="13"/>
  <c r="EKC27" i="13"/>
  <c r="EKD27" i="13"/>
  <c r="EKE27" i="13"/>
  <c r="EKF27" i="13"/>
  <c r="EKG27" i="13"/>
  <c r="EKH27" i="13"/>
  <c r="EKI27" i="13"/>
  <c r="EKJ27" i="13"/>
  <c r="EKK27" i="13"/>
  <c r="EKL27" i="13"/>
  <c r="EKM27" i="13"/>
  <c r="EKN27" i="13"/>
  <c r="EKO27" i="13"/>
  <c r="EKP27" i="13"/>
  <c r="EKQ27" i="13"/>
  <c r="EKR27" i="13"/>
  <c r="EKS27" i="13"/>
  <c r="EKT27" i="13"/>
  <c r="EKU27" i="13"/>
  <c r="EKV27" i="13"/>
  <c r="EKW27" i="13"/>
  <c r="EKX27" i="13"/>
  <c r="EKY27" i="13"/>
  <c r="EKZ27" i="13"/>
  <c r="ELA27" i="13"/>
  <c r="ELB27" i="13"/>
  <c r="ELC27" i="13"/>
  <c r="ELD27" i="13"/>
  <c r="ELE27" i="13"/>
  <c r="ELF27" i="13"/>
  <c r="ELG27" i="13"/>
  <c r="ELH27" i="13"/>
  <c r="ELI27" i="13"/>
  <c r="ELJ27" i="13"/>
  <c r="ELK27" i="13"/>
  <c r="ELL27" i="13"/>
  <c r="ELM27" i="13"/>
  <c r="ELN27" i="13"/>
  <c r="ELO27" i="13"/>
  <c r="ELP27" i="13"/>
  <c r="ELQ27" i="13"/>
  <c r="ELR27" i="13"/>
  <c r="ELS27" i="13"/>
  <c r="ELT27" i="13"/>
  <c r="ELU27" i="13"/>
  <c r="ELV27" i="13"/>
  <c r="ELW27" i="13"/>
  <c r="ELX27" i="13"/>
  <c r="ELY27" i="13"/>
  <c r="ELZ27" i="13"/>
  <c r="EMA27" i="13"/>
  <c r="EMB27" i="13"/>
  <c r="EMC27" i="13"/>
  <c r="EMD27" i="13"/>
  <c r="EME27" i="13"/>
  <c r="EMF27" i="13"/>
  <c r="EMG27" i="13"/>
  <c r="EMH27" i="13"/>
  <c r="EMI27" i="13"/>
  <c r="EMJ27" i="13"/>
  <c r="EMK27" i="13"/>
  <c r="EML27" i="13"/>
  <c r="EMM27" i="13"/>
  <c r="EMN27" i="13"/>
  <c r="EMO27" i="13"/>
  <c r="EMP27" i="13"/>
  <c r="EMQ27" i="13"/>
  <c r="EMR27" i="13"/>
  <c r="EMS27" i="13"/>
  <c r="EMT27" i="13"/>
  <c r="EMU27" i="13"/>
  <c r="EMV27" i="13"/>
  <c r="EMW27" i="13"/>
  <c r="EMX27" i="13"/>
  <c r="EMY27" i="13"/>
  <c r="EMZ27" i="13"/>
  <c r="ENA27" i="13"/>
  <c r="ENB27" i="13"/>
  <c r="ENC27" i="13"/>
  <c r="END27" i="13"/>
  <c r="ENE27" i="13"/>
  <c r="ENF27" i="13"/>
  <c r="ENG27" i="13"/>
  <c r="ENH27" i="13"/>
  <c r="ENI27" i="13"/>
  <c r="ENJ27" i="13"/>
  <c r="ENK27" i="13"/>
  <c r="ENL27" i="13"/>
  <c r="ENM27" i="13"/>
  <c r="ENN27" i="13"/>
  <c r="ENO27" i="13"/>
  <c r="ENP27" i="13"/>
  <c r="ENQ27" i="13"/>
  <c r="ENR27" i="13"/>
  <c r="ENS27" i="13"/>
  <c r="ENT27" i="13"/>
  <c r="ENU27" i="13"/>
  <c r="ENV27" i="13"/>
  <c r="ENW27" i="13"/>
  <c r="ENX27" i="13"/>
  <c r="ENY27" i="13"/>
  <c r="ENZ27" i="13"/>
  <c r="EOA27" i="13"/>
  <c r="EOB27" i="13"/>
  <c r="EOC27" i="13"/>
  <c r="EOD27" i="13"/>
  <c r="EOE27" i="13"/>
  <c r="EOF27" i="13"/>
  <c r="EOG27" i="13"/>
  <c r="EOH27" i="13"/>
  <c r="EOI27" i="13"/>
  <c r="EOJ27" i="13"/>
  <c r="EOK27" i="13"/>
  <c r="EOL27" i="13"/>
  <c r="EOM27" i="13"/>
  <c r="EON27" i="13"/>
  <c r="EOO27" i="13"/>
  <c r="EOP27" i="13"/>
  <c r="EOQ27" i="13"/>
  <c r="EOR27" i="13"/>
  <c r="EOS27" i="13"/>
  <c r="EOT27" i="13"/>
  <c r="EOU27" i="13"/>
  <c r="EOV27" i="13"/>
  <c r="EOW27" i="13"/>
  <c r="EOX27" i="13"/>
  <c r="EOY27" i="13"/>
  <c r="EOZ27" i="13"/>
  <c r="EPA27" i="13"/>
  <c r="EPB27" i="13"/>
  <c r="EPC27" i="13"/>
  <c r="EPD27" i="13"/>
  <c r="EPE27" i="13"/>
  <c r="EPF27" i="13"/>
  <c r="EPG27" i="13"/>
  <c r="EPH27" i="13"/>
  <c r="EPI27" i="13"/>
  <c r="EPJ27" i="13"/>
  <c r="EPK27" i="13"/>
  <c r="EPL27" i="13"/>
  <c r="EPM27" i="13"/>
  <c r="EPN27" i="13"/>
  <c r="EPO27" i="13"/>
  <c r="EPP27" i="13"/>
  <c r="EPQ27" i="13"/>
  <c r="EPR27" i="13"/>
  <c r="EPS27" i="13"/>
  <c r="EPT27" i="13"/>
  <c r="EPU27" i="13"/>
  <c r="EPV27" i="13"/>
  <c r="EPW27" i="13"/>
  <c r="EPX27" i="13"/>
  <c r="EPY27" i="13"/>
  <c r="EPZ27" i="13"/>
  <c r="EQA27" i="13"/>
  <c r="EQB27" i="13"/>
  <c r="EQC27" i="13"/>
  <c r="EQD27" i="13"/>
  <c r="EQE27" i="13"/>
  <c r="EQF27" i="13"/>
  <c r="EQG27" i="13"/>
  <c r="EQH27" i="13"/>
  <c r="EQI27" i="13"/>
  <c r="EQJ27" i="13"/>
  <c r="EQK27" i="13"/>
  <c r="EQL27" i="13"/>
  <c r="EQM27" i="13"/>
  <c r="EQN27" i="13"/>
  <c r="EQO27" i="13"/>
  <c r="EQP27" i="13"/>
  <c r="EQQ27" i="13"/>
  <c r="EQR27" i="13"/>
  <c r="EQS27" i="13"/>
  <c r="EQT27" i="13"/>
  <c r="EQU27" i="13"/>
  <c r="EQV27" i="13"/>
  <c r="EQW27" i="13"/>
  <c r="EQX27" i="13"/>
  <c r="EQY27" i="13"/>
  <c r="EQZ27" i="13"/>
  <c r="ERA27" i="13"/>
  <c r="ERB27" i="13"/>
  <c r="ERC27" i="13"/>
  <c r="ERD27" i="13"/>
  <c r="ERE27" i="13"/>
  <c r="ERF27" i="13"/>
  <c r="ERG27" i="13"/>
  <c r="ERH27" i="13"/>
  <c r="ERI27" i="13"/>
  <c r="ERJ27" i="13"/>
  <c r="ERK27" i="13"/>
  <c r="ERL27" i="13"/>
  <c r="ERM27" i="13"/>
  <c r="ERN27" i="13"/>
  <c r="ERO27" i="13"/>
  <c r="ERP27" i="13"/>
  <c r="ERQ27" i="13"/>
  <c r="ERR27" i="13"/>
  <c r="ERS27" i="13"/>
  <c r="ERT27" i="13"/>
  <c r="ERU27" i="13"/>
  <c r="ERV27" i="13"/>
  <c r="ERW27" i="13"/>
  <c r="ERX27" i="13"/>
  <c r="ERY27" i="13"/>
  <c r="ERZ27" i="13"/>
  <c r="ESA27" i="13"/>
  <c r="ESB27" i="13"/>
  <c r="ESC27" i="13"/>
  <c r="ESD27" i="13"/>
  <c r="ESE27" i="13"/>
  <c r="ESF27" i="13"/>
  <c r="ESG27" i="13"/>
  <c r="ESH27" i="13"/>
  <c r="ESI27" i="13"/>
  <c r="ESJ27" i="13"/>
  <c r="ESK27" i="13"/>
  <c r="ESL27" i="13"/>
  <c r="ESM27" i="13"/>
  <c r="ESN27" i="13"/>
  <c r="ESO27" i="13"/>
  <c r="ESP27" i="13"/>
  <c r="ESQ27" i="13"/>
  <c r="ESR27" i="13"/>
  <c r="ESS27" i="13"/>
  <c r="EST27" i="13"/>
  <c r="ESU27" i="13"/>
  <c r="ESV27" i="13"/>
  <c r="ESW27" i="13"/>
  <c r="ESX27" i="13"/>
  <c r="ESY27" i="13"/>
  <c r="ESZ27" i="13"/>
  <c r="ETA27" i="13"/>
  <c r="ETB27" i="13"/>
  <c r="ETC27" i="13"/>
  <c r="ETD27" i="13"/>
  <c r="ETE27" i="13"/>
  <c r="ETF27" i="13"/>
  <c r="ETG27" i="13"/>
  <c r="ETH27" i="13"/>
  <c r="ETI27" i="13"/>
  <c r="ETJ27" i="13"/>
  <c r="ETK27" i="13"/>
  <c r="ETL27" i="13"/>
  <c r="ETM27" i="13"/>
  <c r="ETN27" i="13"/>
  <c r="ETO27" i="13"/>
  <c r="ETP27" i="13"/>
  <c r="ETQ27" i="13"/>
  <c r="ETR27" i="13"/>
  <c r="ETS27" i="13"/>
  <c r="ETT27" i="13"/>
  <c r="ETU27" i="13"/>
  <c r="ETV27" i="13"/>
  <c r="ETW27" i="13"/>
  <c r="ETX27" i="13"/>
  <c r="ETY27" i="13"/>
  <c r="ETZ27" i="13"/>
  <c r="EUA27" i="13"/>
  <c r="EUB27" i="13"/>
  <c r="EUC27" i="13"/>
  <c r="EUD27" i="13"/>
  <c r="EUE27" i="13"/>
  <c r="EUF27" i="13"/>
  <c r="EUG27" i="13"/>
  <c r="EUH27" i="13"/>
  <c r="EUI27" i="13"/>
  <c r="EUJ27" i="13"/>
  <c r="EUK27" i="13"/>
  <c r="EUL27" i="13"/>
  <c r="EUM27" i="13"/>
  <c r="EUN27" i="13"/>
  <c r="EUO27" i="13"/>
  <c r="EUP27" i="13"/>
  <c r="EUQ27" i="13"/>
  <c r="EUR27" i="13"/>
  <c r="EUS27" i="13"/>
  <c r="EUT27" i="13"/>
  <c r="EUU27" i="13"/>
  <c r="EUV27" i="13"/>
  <c r="EUW27" i="13"/>
  <c r="EUX27" i="13"/>
  <c r="EUY27" i="13"/>
  <c r="EUZ27" i="13"/>
  <c r="EVA27" i="13"/>
  <c r="EVB27" i="13"/>
  <c r="EVC27" i="13"/>
  <c r="EVD27" i="13"/>
  <c r="EVE27" i="13"/>
  <c r="EVF27" i="13"/>
  <c r="EVG27" i="13"/>
  <c r="EVH27" i="13"/>
  <c r="EVI27" i="13"/>
  <c r="EVJ27" i="13"/>
  <c r="EVK27" i="13"/>
  <c r="EVL27" i="13"/>
  <c r="EVM27" i="13"/>
  <c r="EVN27" i="13"/>
  <c r="EVO27" i="13"/>
  <c r="EVP27" i="13"/>
  <c r="EVQ27" i="13"/>
  <c r="EVR27" i="13"/>
  <c r="EVS27" i="13"/>
  <c r="EVT27" i="13"/>
  <c r="EVU27" i="13"/>
  <c r="EVV27" i="13"/>
  <c r="EVW27" i="13"/>
  <c r="EVX27" i="13"/>
  <c r="EVY27" i="13"/>
  <c r="EVZ27" i="13"/>
  <c r="EWA27" i="13"/>
  <c r="EWB27" i="13"/>
  <c r="EWC27" i="13"/>
  <c r="EWD27" i="13"/>
  <c r="EWE27" i="13"/>
  <c r="EWF27" i="13"/>
  <c r="EWG27" i="13"/>
  <c r="EWH27" i="13"/>
  <c r="EWI27" i="13"/>
  <c r="EWJ27" i="13"/>
  <c r="EWK27" i="13"/>
  <c r="EWL27" i="13"/>
  <c r="EWM27" i="13"/>
  <c r="EWN27" i="13"/>
  <c r="EWO27" i="13"/>
  <c r="EWP27" i="13"/>
  <c r="EWQ27" i="13"/>
  <c r="EWR27" i="13"/>
  <c r="EWS27" i="13"/>
  <c r="EWT27" i="13"/>
  <c r="EWU27" i="13"/>
  <c r="EWV27" i="13"/>
  <c r="EWW27" i="13"/>
  <c r="EWX27" i="13"/>
  <c r="EWY27" i="13"/>
  <c r="EWZ27" i="13"/>
  <c r="EXA27" i="13"/>
  <c r="EXB27" i="13"/>
  <c r="EXC27" i="13"/>
  <c r="EXD27" i="13"/>
  <c r="EXE27" i="13"/>
  <c r="EXF27" i="13"/>
  <c r="EXG27" i="13"/>
  <c r="EXH27" i="13"/>
  <c r="EXI27" i="13"/>
  <c r="EXJ27" i="13"/>
  <c r="EXK27" i="13"/>
  <c r="EXL27" i="13"/>
  <c r="EXM27" i="13"/>
  <c r="EXN27" i="13"/>
  <c r="EXO27" i="13"/>
  <c r="EXP27" i="13"/>
  <c r="EXQ27" i="13"/>
  <c r="EXR27" i="13"/>
  <c r="EXS27" i="13"/>
  <c r="EXT27" i="13"/>
  <c r="EXU27" i="13"/>
  <c r="EXV27" i="13"/>
  <c r="EXW27" i="13"/>
  <c r="EXX27" i="13"/>
  <c r="EXY27" i="13"/>
  <c r="EXZ27" i="13"/>
  <c r="EYA27" i="13"/>
  <c r="EYB27" i="13"/>
  <c r="EYC27" i="13"/>
  <c r="EYD27" i="13"/>
  <c r="EYE27" i="13"/>
  <c r="EYF27" i="13"/>
  <c r="EYG27" i="13"/>
  <c r="EYH27" i="13"/>
  <c r="EYI27" i="13"/>
  <c r="EYJ27" i="13"/>
  <c r="EYK27" i="13"/>
  <c r="EYL27" i="13"/>
  <c r="EYM27" i="13"/>
  <c r="EYN27" i="13"/>
  <c r="EYO27" i="13"/>
  <c r="EYP27" i="13"/>
  <c r="EYQ27" i="13"/>
  <c r="EYR27" i="13"/>
  <c r="EYS27" i="13"/>
  <c r="EYT27" i="13"/>
  <c r="EYU27" i="13"/>
  <c r="EYV27" i="13"/>
  <c r="EYW27" i="13"/>
  <c r="EYX27" i="13"/>
  <c r="EYY27" i="13"/>
  <c r="EYZ27" i="13"/>
  <c r="EZA27" i="13"/>
  <c r="EZB27" i="13"/>
  <c r="EZC27" i="13"/>
  <c r="EZD27" i="13"/>
  <c r="EZE27" i="13"/>
  <c r="EZF27" i="13"/>
  <c r="EZG27" i="13"/>
  <c r="EZH27" i="13"/>
  <c r="EZI27" i="13"/>
  <c r="EZJ27" i="13"/>
  <c r="EZK27" i="13"/>
  <c r="EZL27" i="13"/>
  <c r="EZM27" i="13"/>
  <c r="EZN27" i="13"/>
  <c r="EZO27" i="13"/>
  <c r="EZP27" i="13"/>
  <c r="EZQ27" i="13"/>
  <c r="EZR27" i="13"/>
  <c r="EZS27" i="13"/>
  <c r="EZT27" i="13"/>
  <c r="EZU27" i="13"/>
  <c r="EZV27" i="13"/>
  <c r="EZW27" i="13"/>
  <c r="EZX27" i="13"/>
  <c r="EZY27" i="13"/>
  <c r="EZZ27" i="13"/>
  <c r="FAA27" i="13"/>
  <c r="FAB27" i="13"/>
  <c r="FAC27" i="13"/>
  <c r="FAD27" i="13"/>
  <c r="FAE27" i="13"/>
  <c r="FAF27" i="13"/>
  <c r="FAG27" i="13"/>
  <c r="FAH27" i="13"/>
  <c r="FAI27" i="13"/>
  <c r="FAJ27" i="13"/>
  <c r="FAK27" i="13"/>
  <c r="FAL27" i="13"/>
  <c r="FAM27" i="13"/>
  <c r="FAN27" i="13"/>
  <c r="FAO27" i="13"/>
  <c r="FAP27" i="13"/>
  <c r="FAQ27" i="13"/>
  <c r="FAR27" i="13"/>
  <c r="FAS27" i="13"/>
  <c r="FAT27" i="13"/>
  <c r="FAU27" i="13"/>
  <c r="FAV27" i="13"/>
  <c r="FAW27" i="13"/>
  <c r="FAX27" i="13"/>
  <c r="FAY27" i="13"/>
  <c r="FAZ27" i="13"/>
  <c r="FBA27" i="13"/>
  <c r="FBB27" i="13"/>
  <c r="FBC27" i="13"/>
  <c r="FBD27" i="13"/>
  <c r="FBE27" i="13"/>
  <c r="FBF27" i="13"/>
  <c r="FBG27" i="13"/>
  <c r="FBH27" i="13"/>
  <c r="FBI27" i="13"/>
  <c r="FBJ27" i="13"/>
  <c r="FBK27" i="13"/>
  <c r="FBL27" i="13"/>
  <c r="FBM27" i="13"/>
  <c r="FBN27" i="13"/>
  <c r="FBO27" i="13"/>
  <c r="FBP27" i="13"/>
  <c r="FBQ27" i="13"/>
  <c r="FBR27" i="13"/>
  <c r="FBS27" i="13"/>
  <c r="FBT27" i="13"/>
  <c r="FBU27" i="13"/>
  <c r="FBV27" i="13"/>
  <c r="FBW27" i="13"/>
  <c r="FBX27" i="13"/>
  <c r="FBY27" i="13"/>
  <c r="FBZ27" i="13"/>
  <c r="FCA27" i="13"/>
  <c r="FCB27" i="13"/>
  <c r="FCC27" i="13"/>
  <c r="FCD27" i="13"/>
  <c r="FCE27" i="13"/>
  <c r="FCF27" i="13"/>
  <c r="FCG27" i="13"/>
  <c r="FCH27" i="13"/>
  <c r="FCI27" i="13"/>
  <c r="FCJ27" i="13"/>
  <c r="FCK27" i="13"/>
  <c r="FCL27" i="13"/>
  <c r="FCM27" i="13"/>
  <c r="FCN27" i="13"/>
  <c r="FCO27" i="13"/>
  <c r="FCP27" i="13"/>
  <c r="FCQ27" i="13"/>
  <c r="FCR27" i="13"/>
  <c r="FCS27" i="13"/>
  <c r="FCT27" i="13"/>
  <c r="FCU27" i="13"/>
  <c r="FCV27" i="13"/>
  <c r="FCW27" i="13"/>
  <c r="FCX27" i="13"/>
  <c r="FCY27" i="13"/>
  <c r="FCZ27" i="13"/>
  <c r="FDA27" i="13"/>
  <c r="FDB27" i="13"/>
  <c r="FDC27" i="13"/>
  <c r="FDD27" i="13"/>
  <c r="FDE27" i="13"/>
  <c r="FDF27" i="13"/>
  <c r="FDG27" i="13"/>
  <c r="FDH27" i="13"/>
  <c r="FDI27" i="13"/>
  <c r="FDJ27" i="13"/>
  <c r="FDK27" i="13"/>
  <c r="FDL27" i="13"/>
  <c r="FDM27" i="13"/>
  <c r="FDN27" i="13"/>
  <c r="FDO27" i="13"/>
  <c r="FDP27" i="13"/>
  <c r="FDQ27" i="13"/>
  <c r="FDR27" i="13"/>
  <c r="FDS27" i="13"/>
  <c r="FDT27" i="13"/>
  <c r="FDU27" i="13"/>
  <c r="FDV27" i="13"/>
  <c r="FDW27" i="13"/>
  <c r="FDX27" i="13"/>
  <c r="FDY27" i="13"/>
  <c r="FDZ27" i="13"/>
  <c r="FEA27" i="13"/>
  <c r="FEB27" i="13"/>
  <c r="FEC27" i="13"/>
  <c r="FED27" i="13"/>
  <c r="FEE27" i="13"/>
  <c r="FEF27" i="13"/>
  <c r="FEG27" i="13"/>
  <c r="FEH27" i="13"/>
  <c r="FEI27" i="13"/>
  <c r="FEJ27" i="13"/>
  <c r="FEK27" i="13"/>
  <c r="FEL27" i="13"/>
  <c r="FEM27" i="13"/>
  <c r="FEN27" i="13"/>
  <c r="FEO27" i="13"/>
  <c r="FEP27" i="13"/>
  <c r="FEQ27" i="13"/>
  <c r="FER27" i="13"/>
  <c r="FES27" i="13"/>
  <c r="FET27" i="13"/>
  <c r="FEU27" i="13"/>
  <c r="FEV27" i="13"/>
  <c r="FEW27" i="13"/>
  <c r="FEX27" i="13"/>
  <c r="FEY27" i="13"/>
  <c r="FEZ27" i="13"/>
  <c r="FFA27" i="13"/>
  <c r="FFB27" i="13"/>
  <c r="FFC27" i="13"/>
  <c r="FFD27" i="13"/>
  <c r="FFE27" i="13"/>
  <c r="FFF27" i="13"/>
  <c r="FFG27" i="13"/>
  <c r="FFH27" i="13"/>
  <c r="FFI27" i="13"/>
  <c r="FFJ27" i="13"/>
  <c r="FFK27" i="13"/>
  <c r="FFL27" i="13"/>
  <c r="FFM27" i="13"/>
  <c r="FFN27" i="13"/>
  <c r="FFO27" i="13"/>
  <c r="FFP27" i="13"/>
  <c r="FFQ27" i="13"/>
  <c r="FFR27" i="13"/>
  <c r="FFS27" i="13"/>
  <c r="FFT27" i="13"/>
  <c r="FFU27" i="13"/>
  <c r="FFV27" i="13"/>
  <c r="FFW27" i="13"/>
  <c r="FFX27" i="13"/>
  <c r="FFY27" i="13"/>
  <c r="FFZ27" i="13"/>
  <c r="FGA27" i="13"/>
  <c r="FGB27" i="13"/>
  <c r="FGC27" i="13"/>
  <c r="FGD27" i="13"/>
  <c r="FGE27" i="13"/>
  <c r="FGF27" i="13"/>
  <c r="FGG27" i="13"/>
  <c r="FGH27" i="13"/>
  <c r="FGI27" i="13"/>
  <c r="FGJ27" i="13"/>
  <c r="FGK27" i="13"/>
  <c r="FGL27" i="13"/>
  <c r="FGM27" i="13"/>
  <c r="FGN27" i="13"/>
  <c r="FGO27" i="13"/>
  <c r="FGP27" i="13"/>
  <c r="FGQ27" i="13"/>
  <c r="FGR27" i="13"/>
  <c r="FGS27" i="13"/>
  <c r="FGT27" i="13"/>
  <c r="FGU27" i="13"/>
  <c r="FGV27" i="13"/>
  <c r="FGW27" i="13"/>
  <c r="FGX27" i="13"/>
  <c r="FGY27" i="13"/>
  <c r="FGZ27" i="13"/>
  <c r="FHA27" i="13"/>
  <c r="FHB27" i="13"/>
  <c r="FHC27" i="13"/>
  <c r="FHD27" i="13"/>
  <c r="FHE27" i="13"/>
  <c r="FHF27" i="13"/>
  <c r="FHG27" i="13"/>
  <c r="FHH27" i="13"/>
  <c r="FHI27" i="13"/>
  <c r="FHJ27" i="13"/>
  <c r="FHK27" i="13"/>
  <c r="FHL27" i="13"/>
  <c r="FHM27" i="13"/>
  <c r="FHN27" i="13"/>
  <c r="FHO27" i="13"/>
  <c r="FHP27" i="13"/>
  <c r="FHQ27" i="13"/>
  <c r="FHR27" i="13"/>
  <c r="FHS27" i="13"/>
  <c r="FHT27" i="13"/>
  <c r="FHU27" i="13"/>
  <c r="FHV27" i="13"/>
  <c r="FHW27" i="13"/>
  <c r="FHX27" i="13"/>
  <c r="FHY27" i="13"/>
  <c r="FHZ27" i="13"/>
  <c r="FIA27" i="13"/>
  <c r="FIB27" i="13"/>
  <c r="FIC27" i="13"/>
  <c r="FID27" i="13"/>
  <c r="FIE27" i="13"/>
  <c r="FIF27" i="13"/>
  <c r="FIG27" i="13"/>
  <c r="FIH27" i="13"/>
  <c r="FII27" i="13"/>
  <c r="FIJ27" i="13"/>
  <c r="FIK27" i="13"/>
  <c r="FIL27" i="13"/>
  <c r="FIM27" i="13"/>
  <c r="FIN27" i="13"/>
  <c r="FIO27" i="13"/>
  <c r="FIP27" i="13"/>
  <c r="FIQ27" i="13"/>
  <c r="FIR27" i="13"/>
  <c r="FIS27" i="13"/>
  <c r="FIT27" i="13"/>
  <c r="FIU27" i="13"/>
  <c r="FIV27" i="13"/>
  <c r="FIW27" i="13"/>
  <c r="FIX27" i="13"/>
  <c r="FIY27" i="13"/>
  <c r="FIZ27" i="13"/>
  <c r="FJA27" i="13"/>
  <c r="FJB27" i="13"/>
  <c r="FJC27" i="13"/>
  <c r="FJD27" i="13"/>
  <c r="FJE27" i="13"/>
  <c r="FJF27" i="13"/>
  <c r="FJG27" i="13"/>
  <c r="FJH27" i="13"/>
  <c r="FJI27" i="13"/>
  <c r="FJJ27" i="13"/>
  <c r="FJK27" i="13"/>
  <c r="FJL27" i="13"/>
  <c r="FJM27" i="13"/>
  <c r="FJN27" i="13"/>
  <c r="FJO27" i="13"/>
  <c r="FJP27" i="13"/>
  <c r="FJQ27" i="13"/>
  <c r="FJR27" i="13"/>
  <c r="FJS27" i="13"/>
  <c r="FJT27" i="13"/>
  <c r="FJU27" i="13"/>
  <c r="FJV27" i="13"/>
  <c r="FJW27" i="13"/>
  <c r="FJX27" i="13"/>
  <c r="FJY27" i="13"/>
  <c r="FJZ27" i="13"/>
  <c r="FKA27" i="13"/>
  <c r="FKB27" i="13"/>
  <c r="FKC27" i="13"/>
  <c r="FKD27" i="13"/>
  <c r="FKE27" i="13"/>
  <c r="FKF27" i="13"/>
  <c r="FKG27" i="13"/>
  <c r="FKH27" i="13"/>
  <c r="FKI27" i="13"/>
  <c r="FKJ27" i="13"/>
  <c r="FKK27" i="13"/>
  <c r="FKL27" i="13"/>
  <c r="FKM27" i="13"/>
  <c r="FKN27" i="13"/>
  <c r="FKO27" i="13"/>
  <c r="FKP27" i="13"/>
  <c r="FKQ27" i="13"/>
  <c r="FKR27" i="13"/>
  <c r="FKS27" i="13"/>
  <c r="FKT27" i="13"/>
  <c r="FKU27" i="13"/>
  <c r="FKV27" i="13"/>
  <c r="FKW27" i="13"/>
  <c r="FKX27" i="13"/>
  <c r="FKY27" i="13"/>
  <c r="FKZ27" i="13"/>
  <c r="FLA27" i="13"/>
  <c r="FLB27" i="13"/>
  <c r="FLC27" i="13"/>
  <c r="FLD27" i="13"/>
  <c r="FLE27" i="13"/>
  <c r="FLF27" i="13"/>
  <c r="FLG27" i="13"/>
  <c r="FLH27" i="13"/>
  <c r="FLI27" i="13"/>
  <c r="FLJ27" i="13"/>
  <c r="FLK27" i="13"/>
  <c r="FLL27" i="13"/>
  <c r="FLM27" i="13"/>
  <c r="FLN27" i="13"/>
  <c r="FLO27" i="13"/>
  <c r="FLP27" i="13"/>
  <c r="FLQ27" i="13"/>
  <c r="FLR27" i="13"/>
  <c r="FLS27" i="13"/>
  <c r="FLT27" i="13"/>
  <c r="FLU27" i="13"/>
  <c r="FLV27" i="13"/>
  <c r="FLW27" i="13"/>
  <c r="FLX27" i="13"/>
  <c r="FLY27" i="13"/>
  <c r="FLZ27" i="13"/>
  <c r="FMA27" i="13"/>
  <c r="FMB27" i="13"/>
  <c r="FMC27" i="13"/>
  <c r="FMD27" i="13"/>
  <c r="FME27" i="13"/>
  <c r="FMF27" i="13"/>
  <c r="FMG27" i="13"/>
  <c r="FMH27" i="13"/>
  <c r="FMI27" i="13"/>
  <c r="FMJ27" i="13"/>
  <c r="FMK27" i="13"/>
  <c r="FML27" i="13"/>
  <c r="FMM27" i="13"/>
  <c r="FMN27" i="13"/>
  <c r="FMO27" i="13"/>
  <c r="FMP27" i="13"/>
  <c r="FMQ27" i="13"/>
  <c r="FMR27" i="13"/>
  <c r="FMS27" i="13"/>
  <c r="FMT27" i="13"/>
  <c r="FMU27" i="13"/>
  <c r="FMV27" i="13"/>
  <c r="FMW27" i="13"/>
  <c r="FMX27" i="13"/>
  <c r="FMY27" i="13"/>
  <c r="FMZ27" i="13"/>
  <c r="FNA27" i="13"/>
  <c r="FNB27" i="13"/>
  <c r="FNC27" i="13"/>
  <c r="FND27" i="13"/>
  <c r="FNE27" i="13"/>
  <c r="FNF27" i="13"/>
  <c r="FNG27" i="13"/>
  <c r="FNH27" i="13"/>
  <c r="FNI27" i="13"/>
  <c r="FNJ27" i="13"/>
  <c r="FNK27" i="13"/>
  <c r="FNL27" i="13"/>
  <c r="FNM27" i="13"/>
  <c r="FNN27" i="13"/>
  <c r="FNO27" i="13"/>
  <c r="FNP27" i="13"/>
  <c r="FNQ27" i="13"/>
  <c r="FNR27" i="13"/>
  <c r="FNS27" i="13"/>
  <c r="FNT27" i="13"/>
  <c r="FNU27" i="13"/>
  <c r="FNV27" i="13"/>
  <c r="FNW27" i="13"/>
  <c r="FNX27" i="13"/>
  <c r="FNY27" i="13"/>
  <c r="FNZ27" i="13"/>
  <c r="FOA27" i="13"/>
  <c r="FOB27" i="13"/>
  <c r="FOC27" i="13"/>
  <c r="FOD27" i="13"/>
  <c r="FOE27" i="13"/>
  <c r="FOF27" i="13"/>
  <c r="FOG27" i="13"/>
  <c r="FOH27" i="13"/>
  <c r="FOI27" i="13"/>
  <c r="FOJ27" i="13"/>
  <c r="FOK27" i="13"/>
  <c r="FOL27" i="13"/>
  <c r="FOM27" i="13"/>
  <c r="FON27" i="13"/>
  <c r="FOO27" i="13"/>
  <c r="FOP27" i="13"/>
  <c r="FOQ27" i="13"/>
  <c r="FOR27" i="13"/>
  <c r="FOS27" i="13"/>
  <c r="FOT27" i="13"/>
  <c r="FOU27" i="13"/>
  <c r="FOV27" i="13"/>
  <c r="FOW27" i="13"/>
  <c r="FOX27" i="13"/>
  <c r="FOY27" i="13"/>
  <c r="FOZ27" i="13"/>
  <c r="FPA27" i="13"/>
  <c r="FPB27" i="13"/>
  <c r="FPC27" i="13"/>
  <c r="FPD27" i="13"/>
  <c r="FPE27" i="13"/>
  <c r="FPF27" i="13"/>
  <c r="FPG27" i="13"/>
  <c r="FPH27" i="13"/>
  <c r="FPI27" i="13"/>
  <c r="FPJ27" i="13"/>
  <c r="FPK27" i="13"/>
  <c r="FPL27" i="13"/>
  <c r="FPM27" i="13"/>
  <c r="FPN27" i="13"/>
  <c r="FPO27" i="13"/>
  <c r="FPP27" i="13"/>
  <c r="FPQ27" i="13"/>
  <c r="FPR27" i="13"/>
  <c r="FPS27" i="13"/>
  <c r="FPT27" i="13"/>
  <c r="FPU27" i="13"/>
  <c r="FPV27" i="13"/>
  <c r="FPW27" i="13"/>
  <c r="FPX27" i="13"/>
  <c r="FPY27" i="13"/>
  <c r="FPZ27" i="13"/>
  <c r="FQA27" i="13"/>
  <c r="FQB27" i="13"/>
  <c r="FQC27" i="13"/>
  <c r="FQD27" i="13"/>
  <c r="FQE27" i="13"/>
  <c r="FQF27" i="13"/>
  <c r="FQG27" i="13"/>
  <c r="FQH27" i="13"/>
  <c r="FQI27" i="13"/>
  <c r="FQJ27" i="13"/>
  <c r="FQK27" i="13"/>
  <c r="FQL27" i="13"/>
  <c r="FQM27" i="13"/>
  <c r="FQN27" i="13"/>
  <c r="FQO27" i="13"/>
  <c r="FQP27" i="13"/>
  <c r="FQQ27" i="13"/>
  <c r="FQR27" i="13"/>
  <c r="FQS27" i="13"/>
  <c r="FQT27" i="13"/>
  <c r="FQU27" i="13"/>
  <c r="FQV27" i="13"/>
  <c r="FQW27" i="13"/>
  <c r="FQX27" i="13"/>
  <c r="FQY27" i="13"/>
  <c r="FQZ27" i="13"/>
  <c r="FRA27" i="13"/>
  <c r="FRB27" i="13"/>
  <c r="FRC27" i="13"/>
  <c r="FRD27" i="13"/>
  <c r="FRE27" i="13"/>
  <c r="FRF27" i="13"/>
  <c r="FRG27" i="13"/>
  <c r="FRH27" i="13"/>
  <c r="FRI27" i="13"/>
  <c r="FRJ27" i="13"/>
  <c r="FRK27" i="13"/>
  <c r="FRL27" i="13"/>
  <c r="FRM27" i="13"/>
  <c r="FRN27" i="13"/>
  <c r="FRO27" i="13"/>
  <c r="FRP27" i="13"/>
  <c r="FRQ27" i="13"/>
  <c r="FRR27" i="13"/>
  <c r="FRS27" i="13"/>
  <c r="FRT27" i="13"/>
  <c r="FRU27" i="13"/>
  <c r="FRV27" i="13"/>
  <c r="FRW27" i="13"/>
  <c r="FRX27" i="13"/>
  <c r="FRY27" i="13"/>
  <c r="FRZ27" i="13"/>
  <c r="FSA27" i="13"/>
  <c r="FSB27" i="13"/>
  <c r="FSC27" i="13"/>
  <c r="FSD27" i="13"/>
  <c r="FSE27" i="13"/>
  <c r="FSF27" i="13"/>
  <c r="FSG27" i="13"/>
  <c r="FSH27" i="13"/>
  <c r="FSI27" i="13"/>
  <c r="FSJ27" i="13"/>
  <c r="FSK27" i="13"/>
  <c r="FSL27" i="13"/>
  <c r="FSM27" i="13"/>
  <c r="FSN27" i="13"/>
  <c r="FSO27" i="13"/>
  <c r="FSP27" i="13"/>
  <c r="FSQ27" i="13"/>
  <c r="FSR27" i="13"/>
  <c r="FSS27" i="13"/>
  <c r="FST27" i="13"/>
  <c r="FSU27" i="13"/>
  <c r="FSV27" i="13"/>
  <c r="FSW27" i="13"/>
  <c r="FSX27" i="13"/>
  <c r="FSY27" i="13"/>
  <c r="FSZ27" i="13"/>
  <c r="FTA27" i="13"/>
  <c r="FTB27" i="13"/>
  <c r="FTC27" i="13"/>
  <c r="FTD27" i="13"/>
  <c r="FTE27" i="13"/>
  <c r="FTF27" i="13"/>
  <c r="FTG27" i="13"/>
  <c r="FTH27" i="13"/>
  <c r="FTI27" i="13"/>
  <c r="FTJ27" i="13"/>
  <c r="FTK27" i="13"/>
  <c r="FTL27" i="13"/>
  <c r="FTM27" i="13"/>
  <c r="FTN27" i="13"/>
  <c r="FTO27" i="13"/>
  <c r="FTP27" i="13"/>
  <c r="FTQ27" i="13"/>
  <c r="FTR27" i="13"/>
  <c r="FTS27" i="13"/>
  <c r="FTT27" i="13"/>
  <c r="FTU27" i="13"/>
  <c r="FTV27" i="13"/>
  <c r="FTW27" i="13"/>
  <c r="FTX27" i="13"/>
  <c r="FTY27" i="13"/>
  <c r="FTZ27" i="13"/>
  <c r="FUA27" i="13"/>
  <c r="FUB27" i="13"/>
  <c r="FUC27" i="13"/>
  <c r="FUD27" i="13"/>
  <c r="FUE27" i="13"/>
  <c r="FUF27" i="13"/>
  <c r="FUG27" i="13"/>
  <c r="FUH27" i="13"/>
  <c r="FUI27" i="13"/>
  <c r="FUJ27" i="13"/>
  <c r="FUK27" i="13"/>
  <c r="FUL27" i="13"/>
  <c r="FUM27" i="13"/>
  <c r="FUN27" i="13"/>
  <c r="FUO27" i="13"/>
  <c r="FUP27" i="13"/>
  <c r="FUQ27" i="13"/>
  <c r="FUR27" i="13"/>
  <c r="FUS27" i="13"/>
  <c r="FUT27" i="13"/>
  <c r="FUU27" i="13"/>
  <c r="FUV27" i="13"/>
  <c r="FUW27" i="13"/>
  <c r="FUX27" i="13"/>
  <c r="FUY27" i="13"/>
  <c r="FUZ27" i="13"/>
  <c r="FVA27" i="13"/>
  <c r="FVB27" i="13"/>
  <c r="FVC27" i="13"/>
  <c r="FVD27" i="13"/>
  <c r="FVE27" i="13"/>
  <c r="FVF27" i="13"/>
  <c r="FVG27" i="13"/>
  <c r="FVH27" i="13"/>
  <c r="FVI27" i="13"/>
  <c r="FVJ27" i="13"/>
  <c r="FVK27" i="13"/>
  <c r="FVL27" i="13"/>
  <c r="FVM27" i="13"/>
  <c r="FVN27" i="13"/>
  <c r="FVO27" i="13"/>
  <c r="FVP27" i="13"/>
  <c r="FVQ27" i="13"/>
  <c r="FVR27" i="13"/>
  <c r="FVS27" i="13"/>
  <c r="FVT27" i="13"/>
  <c r="FVU27" i="13"/>
  <c r="FVV27" i="13"/>
  <c r="FVW27" i="13"/>
  <c r="FVX27" i="13"/>
  <c r="FVY27" i="13"/>
  <c r="FVZ27" i="13"/>
  <c r="FWA27" i="13"/>
  <c r="FWB27" i="13"/>
  <c r="FWC27" i="13"/>
  <c r="FWD27" i="13"/>
  <c r="FWE27" i="13"/>
  <c r="FWF27" i="13"/>
  <c r="FWG27" i="13"/>
  <c r="FWH27" i="13"/>
  <c r="FWI27" i="13"/>
  <c r="FWJ27" i="13"/>
  <c r="FWK27" i="13"/>
  <c r="FWL27" i="13"/>
  <c r="FWM27" i="13"/>
  <c r="FWN27" i="13"/>
  <c r="FWO27" i="13"/>
  <c r="FWP27" i="13"/>
  <c r="FWQ27" i="13"/>
  <c r="FWR27" i="13"/>
  <c r="FWS27" i="13"/>
  <c r="FWT27" i="13"/>
  <c r="FWU27" i="13"/>
  <c r="FWV27" i="13"/>
  <c r="FWW27" i="13"/>
  <c r="FWX27" i="13"/>
  <c r="FWY27" i="13"/>
  <c r="FWZ27" i="13"/>
  <c r="FXA27" i="13"/>
  <c r="FXB27" i="13"/>
  <c r="FXC27" i="13"/>
  <c r="FXD27" i="13"/>
  <c r="FXE27" i="13"/>
  <c r="FXF27" i="13"/>
  <c r="FXG27" i="13"/>
  <c r="FXH27" i="13"/>
  <c r="FXI27" i="13"/>
  <c r="FXJ27" i="13"/>
  <c r="FXK27" i="13"/>
  <c r="FXL27" i="13"/>
  <c r="FXM27" i="13"/>
  <c r="FXN27" i="13"/>
  <c r="FXO27" i="13"/>
  <c r="FXP27" i="13"/>
  <c r="FXQ27" i="13"/>
  <c r="FXR27" i="13"/>
  <c r="FXS27" i="13"/>
  <c r="FXT27" i="13"/>
  <c r="FXU27" i="13"/>
  <c r="FXV27" i="13"/>
  <c r="FXW27" i="13"/>
  <c r="FXX27" i="13"/>
  <c r="FXY27" i="13"/>
  <c r="FXZ27" i="13"/>
  <c r="FYA27" i="13"/>
  <c r="FYB27" i="13"/>
  <c r="FYC27" i="13"/>
  <c r="FYD27" i="13"/>
  <c r="FYE27" i="13"/>
  <c r="FYF27" i="13"/>
  <c r="FYG27" i="13"/>
  <c r="FYH27" i="13"/>
  <c r="FYI27" i="13"/>
  <c r="FYJ27" i="13"/>
  <c r="FYK27" i="13"/>
  <c r="FYL27" i="13"/>
  <c r="FYM27" i="13"/>
  <c r="FYN27" i="13"/>
  <c r="FYO27" i="13"/>
  <c r="FYP27" i="13"/>
  <c r="FYQ27" i="13"/>
  <c r="FYR27" i="13"/>
  <c r="FYS27" i="13"/>
  <c r="FYT27" i="13"/>
  <c r="FYU27" i="13"/>
  <c r="FYV27" i="13"/>
  <c r="FYW27" i="13"/>
  <c r="FYX27" i="13"/>
  <c r="FYY27" i="13"/>
  <c r="FYZ27" i="13"/>
  <c r="FZA27" i="13"/>
  <c r="FZB27" i="13"/>
  <c r="FZC27" i="13"/>
  <c r="FZD27" i="13"/>
  <c r="FZE27" i="13"/>
  <c r="FZF27" i="13"/>
  <c r="FZG27" i="13"/>
  <c r="FZH27" i="13"/>
  <c r="FZI27" i="13"/>
  <c r="FZJ27" i="13"/>
  <c r="FZK27" i="13"/>
  <c r="FZL27" i="13"/>
  <c r="FZM27" i="13"/>
  <c r="FZN27" i="13"/>
  <c r="FZO27" i="13"/>
  <c r="FZP27" i="13"/>
  <c r="FZQ27" i="13"/>
  <c r="FZR27" i="13"/>
  <c r="FZS27" i="13"/>
  <c r="FZT27" i="13"/>
  <c r="FZU27" i="13"/>
  <c r="FZV27" i="13"/>
  <c r="FZW27" i="13"/>
  <c r="FZX27" i="13"/>
  <c r="FZY27" i="13"/>
  <c r="FZZ27" i="13"/>
  <c r="GAA27" i="13"/>
  <c r="GAB27" i="13"/>
  <c r="GAC27" i="13"/>
  <c r="GAD27" i="13"/>
  <c r="GAE27" i="13"/>
  <c r="GAF27" i="13"/>
  <c r="GAG27" i="13"/>
  <c r="GAH27" i="13"/>
  <c r="GAI27" i="13"/>
  <c r="GAJ27" i="13"/>
  <c r="GAK27" i="13"/>
  <c r="GAL27" i="13"/>
  <c r="GAM27" i="13"/>
  <c r="GAN27" i="13"/>
  <c r="GAO27" i="13"/>
  <c r="GAP27" i="13"/>
  <c r="GAQ27" i="13"/>
  <c r="GAR27" i="13"/>
  <c r="GAS27" i="13"/>
  <c r="GAT27" i="13"/>
  <c r="GAU27" i="13"/>
  <c r="GAV27" i="13"/>
  <c r="GAW27" i="13"/>
  <c r="GAX27" i="13"/>
  <c r="GAY27" i="13"/>
  <c r="GAZ27" i="13"/>
  <c r="GBA27" i="13"/>
  <c r="GBB27" i="13"/>
  <c r="GBC27" i="13"/>
  <c r="GBD27" i="13"/>
  <c r="GBE27" i="13"/>
  <c r="GBF27" i="13"/>
  <c r="GBG27" i="13"/>
  <c r="GBH27" i="13"/>
  <c r="GBI27" i="13"/>
  <c r="GBJ27" i="13"/>
  <c r="GBK27" i="13"/>
  <c r="GBL27" i="13"/>
  <c r="GBM27" i="13"/>
  <c r="GBN27" i="13"/>
  <c r="GBO27" i="13"/>
  <c r="GBP27" i="13"/>
  <c r="GBQ27" i="13"/>
  <c r="GBR27" i="13"/>
  <c r="GBS27" i="13"/>
  <c r="GBT27" i="13"/>
  <c r="GBU27" i="13"/>
  <c r="GBV27" i="13"/>
  <c r="GBW27" i="13"/>
  <c r="GBX27" i="13"/>
  <c r="GBY27" i="13"/>
  <c r="GBZ27" i="13"/>
  <c r="GCA27" i="13"/>
  <c r="GCB27" i="13"/>
  <c r="GCC27" i="13"/>
  <c r="GCD27" i="13"/>
  <c r="GCE27" i="13"/>
  <c r="GCF27" i="13"/>
  <c r="GCG27" i="13"/>
  <c r="GCH27" i="13"/>
  <c r="GCI27" i="13"/>
  <c r="GCJ27" i="13"/>
  <c r="GCK27" i="13"/>
  <c r="GCL27" i="13"/>
  <c r="GCM27" i="13"/>
  <c r="GCN27" i="13"/>
  <c r="GCO27" i="13"/>
  <c r="GCP27" i="13"/>
  <c r="GCQ27" i="13"/>
  <c r="GCR27" i="13"/>
  <c r="GCS27" i="13"/>
  <c r="GCT27" i="13"/>
  <c r="GCU27" i="13"/>
  <c r="GCV27" i="13"/>
  <c r="GCW27" i="13"/>
  <c r="GCX27" i="13"/>
  <c r="GCY27" i="13"/>
  <c r="GCZ27" i="13"/>
  <c r="GDA27" i="13"/>
  <c r="GDB27" i="13"/>
  <c r="GDC27" i="13"/>
  <c r="GDD27" i="13"/>
  <c r="GDE27" i="13"/>
  <c r="GDF27" i="13"/>
  <c r="GDG27" i="13"/>
  <c r="GDH27" i="13"/>
  <c r="GDI27" i="13"/>
  <c r="GDJ27" i="13"/>
  <c r="GDK27" i="13"/>
  <c r="GDL27" i="13"/>
  <c r="GDM27" i="13"/>
  <c r="GDN27" i="13"/>
  <c r="GDO27" i="13"/>
  <c r="GDP27" i="13"/>
  <c r="GDQ27" i="13"/>
  <c r="GDR27" i="13"/>
  <c r="GDS27" i="13"/>
  <c r="GDT27" i="13"/>
  <c r="GDU27" i="13"/>
  <c r="GDV27" i="13"/>
  <c r="GDW27" i="13"/>
  <c r="GDX27" i="13"/>
  <c r="GDY27" i="13"/>
  <c r="GDZ27" i="13"/>
  <c r="GEA27" i="13"/>
  <c r="GEB27" i="13"/>
  <c r="GEC27" i="13"/>
  <c r="GED27" i="13"/>
  <c r="GEE27" i="13"/>
  <c r="GEF27" i="13"/>
  <c r="GEG27" i="13"/>
  <c r="GEH27" i="13"/>
  <c r="GEI27" i="13"/>
  <c r="GEJ27" i="13"/>
  <c r="GEK27" i="13"/>
  <c r="GEL27" i="13"/>
  <c r="GEM27" i="13"/>
  <c r="GEN27" i="13"/>
  <c r="GEO27" i="13"/>
  <c r="GEP27" i="13"/>
  <c r="GEQ27" i="13"/>
  <c r="GER27" i="13"/>
  <c r="GES27" i="13"/>
  <c r="GET27" i="13"/>
  <c r="GEU27" i="13"/>
  <c r="GEV27" i="13"/>
  <c r="GEW27" i="13"/>
  <c r="GEX27" i="13"/>
  <c r="GEY27" i="13"/>
  <c r="GEZ27" i="13"/>
  <c r="GFA27" i="13"/>
  <c r="GFB27" i="13"/>
  <c r="GFC27" i="13"/>
  <c r="GFD27" i="13"/>
  <c r="GFE27" i="13"/>
  <c r="GFF27" i="13"/>
  <c r="GFG27" i="13"/>
  <c r="GFH27" i="13"/>
  <c r="GFI27" i="13"/>
  <c r="GFJ27" i="13"/>
  <c r="GFK27" i="13"/>
  <c r="GFL27" i="13"/>
  <c r="GFM27" i="13"/>
  <c r="GFN27" i="13"/>
  <c r="GFO27" i="13"/>
  <c r="GFP27" i="13"/>
  <c r="GFQ27" i="13"/>
  <c r="GFR27" i="13"/>
  <c r="GFS27" i="13"/>
  <c r="GFT27" i="13"/>
  <c r="GFU27" i="13"/>
  <c r="GFV27" i="13"/>
  <c r="GFW27" i="13"/>
  <c r="GFX27" i="13"/>
  <c r="GFY27" i="13"/>
  <c r="GFZ27" i="13"/>
  <c r="GGA27" i="13"/>
  <c r="GGB27" i="13"/>
  <c r="GGC27" i="13"/>
  <c r="GGD27" i="13"/>
  <c r="GGE27" i="13"/>
  <c r="GGF27" i="13"/>
  <c r="GGG27" i="13"/>
  <c r="GGH27" i="13"/>
  <c r="GGI27" i="13"/>
  <c r="GGJ27" i="13"/>
  <c r="GGK27" i="13"/>
  <c r="GGL27" i="13"/>
  <c r="GGM27" i="13"/>
  <c r="GGN27" i="13"/>
  <c r="GGO27" i="13"/>
  <c r="GGP27" i="13"/>
  <c r="GGQ27" i="13"/>
  <c r="GGR27" i="13"/>
  <c r="GGS27" i="13"/>
  <c r="GGT27" i="13"/>
  <c r="GGU27" i="13"/>
  <c r="GGV27" i="13"/>
  <c r="GGW27" i="13"/>
  <c r="GGX27" i="13"/>
  <c r="GGY27" i="13"/>
  <c r="GGZ27" i="13"/>
  <c r="GHA27" i="13"/>
  <c r="GHB27" i="13"/>
  <c r="GHC27" i="13"/>
  <c r="GHD27" i="13"/>
  <c r="GHE27" i="13"/>
  <c r="GHF27" i="13"/>
  <c r="GHG27" i="13"/>
  <c r="GHH27" i="13"/>
  <c r="GHI27" i="13"/>
  <c r="GHJ27" i="13"/>
  <c r="GHK27" i="13"/>
  <c r="GHL27" i="13"/>
  <c r="GHM27" i="13"/>
  <c r="GHN27" i="13"/>
  <c r="GHO27" i="13"/>
  <c r="GHP27" i="13"/>
  <c r="GHQ27" i="13"/>
  <c r="GHR27" i="13"/>
  <c r="GHS27" i="13"/>
  <c r="GHT27" i="13"/>
  <c r="GHU27" i="13"/>
  <c r="GHV27" i="13"/>
  <c r="GHW27" i="13"/>
  <c r="GHX27" i="13"/>
  <c r="GHY27" i="13"/>
  <c r="GHZ27" i="13"/>
  <c r="GIA27" i="13"/>
  <c r="GIB27" i="13"/>
  <c r="GIC27" i="13"/>
  <c r="GID27" i="13"/>
  <c r="GIE27" i="13"/>
  <c r="GIF27" i="13"/>
  <c r="GIG27" i="13"/>
  <c r="GIH27" i="13"/>
  <c r="GII27" i="13"/>
  <c r="GIJ27" i="13"/>
  <c r="GIK27" i="13"/>
  <c r="GIL27" i="13"/>
  <c r="GIM27" i="13"/>
  <c r="GIN27" i="13"/>
  <c r="GIO27" i="13"/>
  <c r="GIP27" i="13"/>
  <c r="GIQ27" i="13"/>
  <c r="GIR27" i="13"/>
  <c r="GIS27" i="13"/>
  <c r="GIT27" i="13"/>
  <c r="GIU27" i="13"/>
  <c r="GIV27" i="13"/>
  <c r="GIW27" i="13"/>
  <c r="GIX27" i="13"/>
  <c r="GIY27" i="13"/>
  <c r="GIZ27" i="13"/>
  <c r="GJA27" i="13"/>
  <c r="GJB27" i="13"/>
  <c r="GJC27" i="13"/>
  <c r="GJD27" i="13"/>
  <c r="GJE27" i="13"/>
  <c r="GJF27" i="13"/>
  <c r="GJG27" i="13"/>
  <c r="GJH27" i="13"/>
  <c r="GJI27" i="13"/>
  <c r="GJJ27" i="13"/>
  <c r="GJK27" i="13"/>
  <c r="GJL27" i="13"/>
  <c r="GJM27" i="13"/>
  <c r="GJN27" i="13"/>
  <c r="GJO27" i="13"/>
  <c r="GJP27" i="13"/>
  <c r="GJQ27" i="13"/>
  <c r="GJR27" i="13"/>
  <c r="GJS27" i="13"/>
  <c r="GJT27" i="13"/>
  <c r="GJU27" i="13"/>
  <c r="GJV27" i="13"/>
  <c r="GJW27" i="13"/>
  <c r="GJX27" i="13"/>
  <c r="GJY27" i="13"/>
  <c r="GJZ27" i="13"/>
  <c r="GKA27" i="13"/>
  <c r="GKB27" i="13"/>
  <c r="GKC27" i="13"/>
  <c r="GKD27" i="13"/>
  <c r="GKE27" i="13"/>
  <c r="GKF27" i="13"/>
  <c r="GKG27" i="13"/>
  <c r="GKH27" i="13"/>
  <c r="GKI27" i="13"/>
  <c r="GKJ27" i="13"/>
  <c r="GKK27" i="13"/>
  <c r="GKL27" i="13"/>
  <c r="GKM27" i="13"/>
  <c r="GKN27" i="13"/>
  <c r="GKO27" i="13"/>
  <c r="GKP27" i="13"/>
  <c r="GKQ27" i="13"/>
  <c r="GKR27" i="13"/>
  <c r="GKS27" i="13"/>
  <c r="GKT27" i="13"/>
  <c r="GKU27" i="13"/>
  <c r="GKV27" i="13"/>
  <c r="GKW27" i="13"/>
  <c r="GKX27" i="13"/>
  <c r="GKY27" i="13"/>
  <c r="GKZ27" i="13"/>
  <c r="GLA27" i="13"/>
  <c r="GLB27" i="13"/>
  <c r="GLC27" i="13"/>
  <c r="GLD27" i="13"/>
  <c r="GLE27" i="13"/>
  <c r="GLF27" i="13"/>
  <c r="GLG27" i="13"/>
  <c r="GLH27" i="13"/>
  <c r="GLI27" i="13"/>
  <c r="GLJ27" i="13"/>
  <c r="GLK27" i="13"/>
  <c r="GLL27" i="13"/>
  <c r="GLM27" i="13"/>
  <c r="GLN27" i="13"/>
  <c r="GLO27" i="13"/>
  <c r="GLP27" i="13"/>
  <c r="GLQ27" i="13"/>
  <c r="GLR27" i="13"/>
  <c r="GLS27" i="13"/>
  <c r="GLT27" i="13"/>
  <c r="GLU27" i="13"/>
  <c r="GLV27" i="13"/>
  <c r="GLW27" i="13"/>
  <c r="GLX27" i="13"/>
  <c r="GLY27" i="13"/>
  <c r="GLZ27" i="13"/>
  <c r="GMA27" i="13"/>
  <c r="GMB27" i="13"/>
  <c r="GMC27" i="13"/>
  <c r="GMD27" i="13"/>
  <c r="GME27" i="13"/>
  <c r="GMF27" i="13"/>
  <c r="GMG27" i="13"/>
  <c r="GMH27" i="13"/>
  <c r="GMI27" i="13"/>
  <c r="GMJ27" i="13"/>
  <c r="GMK27" i="13"/>
  <c r="GML27" i="13"/>
  <c r="GMM27" i="13"/>
  <c r="GMN27" i="13"/>
  <c r="GMO27" i="13"/>
  <c r="GMP27" i="13"/>
  <c r="GMQ27" i="13"/>
  <c r="GMR27" i="13"/>
  <c r="GMS27" i="13"/>
  <c r="GMT27" i="13"/>
  <c r="GMU27" i="13"/>
  <c r="GMV27" i="13"/>
  <c r="GMW27" i="13"/>
  <c r="GMX27" i="13"/>
  <c r="GMY27" i="13"/>
  <c r="GMZ27" i="13"/>
  <c r="GNA27" i="13"/>
  <c r="GNB27" i="13"/>
  <c r="GNC27" i="13"/>
  <c r="GND27" i="13"/>
  <c r="GNE27" i="13"/>
  <c r="GNF27" i="13"/>
  <c r="GNG27" i="13"/>
  <c r="GNH27" i="13"/>
  <c r="GNI27" i="13"/>
  <c r="GNJ27" i="13"/>
  <c r="GNK27" i="13"/>
  <c r="GNL27" i="13"/>
  <c r="GNM27" i="13"/>
  <c r="GNN27" i="13"/>
  <c r="GNO27" i="13"/>
  <c r="GNP27" i="13"/>
  <c r="GNQ27" i="13"/>
  <c r="GNR27" i="13"/>
  <c r="GNS27" i="13"/>
  <c r="GNT27" i="13"/>
  <c r="GNU27" i="13"/>
  <c r="GNV27" i="13"/>
  <c r="GNW27" i="13"/>
  <c r="GNX27" i="13"/>
  <c r="GNY27" i="13"/>
  <c r="GNZ27" i="13"/>
  <c r="GOA27" i="13"/>
  <c r="GOB27" i="13"/>
  <c r="GOC27" i="13"/>
  <c r="GOD27" i="13"/>
  <c r="GOE27" i="13"/>
  <c r="GOF27" i="13"/>
  <c r="GOG27" i="13"/>
  <c r="GOH27" i="13"/>
  <c r="GOI27" i="13"/>
  <c r="GOJ27" i="13"/>
  <c r="GOK27" i="13"/>
  <c r="GOL27" i="13"/>
  <c r="GOM27" i="13"/>
  <c r="GON27" i="13"/>
  <c r="GOO27" i="13"/>
  <c r="GOP27" i="13"/>
  <c r="GOQ27" i="13"/>
  <c r="GOR27" i="13"/>
  <c r="GOS27" i="13"/>
  <c r="GOT27" i="13"/>
  <c r="GOU27" i="13"/>
  <c r="GOV27" i="13"/>
  <c r="GOW27" i="13"/>
  <c r="GOX27" i="13"/>
  <c r="GOY27" i="13"/>
  <c r="GOZ27" i="13"/>
  <c r="GPA27" i="13"/>
  <c r="GPB27" i="13"/>
  <c r="GPC27" i="13"/>
  <c r="GPD27" i="13"/>
  <c r="GPE27" i="13"/>
  <c r="GPF27" i="13"/>
  <c r="GPG27" i="13"/>
  <c r="GPH27" i="13"/>
  <c r="GPI27" i="13"/>
  <c r="GPJ27" i="13"/>
  <c r="GPK27" i="13"/>
  <c r="GPL27" i="13"/>
  <c r="GPM27" i="13"/>
  <c r="GPN27" i="13"/>
  <c r="GPO27" i="13"/>
  <c r="GPP27" i="13"/>
  <c r="GPQ27" i="13"/>
  <c r="GPR27" i="13"/>
  <c r="GPS27" i="13"/>
  <c r="GPT27" i="13"/>
  <c r="GPU27" i="13"/>
  <c r="GPV27" i="13"/>
  <c r="GPW27" i="13"/>
  <c r="GPX27" i="13"/>
  <c r="GPY27" i="13"/>
  <c r="GPZ27" i="13"/>
  <c r="GQA27" i="13"/>
  <c r="GQB27" i="13"/>
  <c r="GQC27" i="13"/>
  <c r="GQD27" i="13"/>
  <c r="GQE27" i="13"/>
  <c r="GQF27" i="13"/>
  <c r="GQG27" i="13"/>
  <c r="GQH27" i="13"/>
  <c r="GQI27" i="13"/>
  <c r="GQJ27" i="13"/>
  <c r="GQK27" i="13"/>
  <c r="GQL27" i="13"/>
  <c r="GQM27" i="13"/>
  <c r="GQN27" i="13"/>
  <c r="GQO27" i="13"/>
  <c r="GQP27" i="13"/>
  <c r="GQQ27" i="13"/>
  <c r="GQR27" i="13"/>
  <c r="GQS27" i="13"/>
  <c r="GQT27" i="13"/>
  <c r="GQU27" i="13"/>
  <c r="GQV27" i="13"/>
  <c r="GQW27" i="13"/>
  <c r="GQX27" i="13"/>
  <c r="GQY27" i="13"/>
  <c r="GQZ27" i="13"/>
  <c r="GRA27" i="13"/>
  <c r="GRB27" i="13"/>
  <c r="GRC27" i="13"/>
  <c r="GRD27" i="13"/>
  <c r="GRE27" i="13"/>
  <c r="GRF27" i="13"/>
  <c r="GRG27" i="13"/>
  <c r="GRH27" i="13"/>
  <c r="GRI27" i="13"/>
  <c r="GRJ27" i="13"/>
  <c r="GRK27" i="13"/>
  <c r="GRL27" i="13"/>
  <c r="GRM27" i="13"/>
  <c r="GRN27" i="13"/>
  <c r="GRO27" i="13"/>
  <c r="GRP27" i="13"/>
  <c r="GRQ27" i="13"/>
  <c r="GRR27" i="13"/>
  <c r="GRS27" i="13"/>
  <c r="GRT27" i="13"/>
  <c r="GRU27" i="13"/>
  <c r="GRV27" i="13"/>
  <c r="GRW27" i="13"/>
  <c r="GRX27" i="13"/>
  <c r="GRY27" i="13"/>
  <c r="GRZ27" i="13"/>
  <c r="GSA27" i="13"/>
  <c r="GSB27" i="13"/>
  <c r="GSC27" i="13"/>
  <c r="GSD27" i="13"/>
  <c r="GSE27" i="13"/>
  <c r="GSF27" i="13"/>
  <c r="GSG27" i="13"/>
  <c r="GSH27" i="13"/>
  <c r="GSI27" i="13"/>
  <c r="GSJ27" i="13"/>
  <c r="GSK27" i="13"/>
  <c r="GSL27" i="13"/>
  <c r="GSM27" i="13"/>
  <c r="GSN27" i="13"/>
  <c r="GSO27" i="13"/>
  <c r="GSP27" i="13"/>
  <c r="GSQ27" i="13"/>
  <c r="GSR27" i="13"/>
  <c r="GSS27" i="13"/>
  <c r="GST27" i="13"/>
  <c r="GSU27" i="13"/>
  <c r="GSV27" i="13"/>
  <c r="GSW27" i="13"/>
  <c r="GSX27" i="13"/>
  <c r="GSY27" i="13"/>
  <c r="GSZ27" i="13"/>
  <c r="GTA27" i="13"/>
  <c r="GTB27" i="13"/>
  <c r="GTC27" i="13"/>
  <c r="GTD27" i="13"/>
  <c r="GTE27" i="13"/>
  <c r="GTF27" i="13"/>
  <c r="GTG27" i="13"/>
  <c r="GTH27" i="13"/>
  <c r="GTI27" i="13"/>
  <c r="GTJ27" i="13"/>
  <c r="GTK27" i="13"/>
  <c r="GTL27" i="13"/>
  <c r="GTM27" i="13"/>
  <c r="GTN27" i="13"/>
  <c r="GTO27" i="13"/>
  <c r="GTP27" i="13"/>
  <c r="GTQ27" i="13"/>
  <c r="GTR27" i="13"/>
  <c r="GTS27" i="13"/>
  <c r="GTT27" i="13"/>
  <c r="GTU27" i="13"/>
  <c r="GTV27" i="13"/>
  <c r="GTW27" i="13"/>
  <c r="GTX27" i="13"/>
  <c r="GTY27" i="13"/>
  <c r="GTZ27" i="13"/>
  <c r="GUA27" i="13"/>
  <c r="GUB27" i="13"/>
  <c r="GUC27" i="13"/>
  <c r="GUD27" i="13"/>
  <c r="GUE27" i="13"/>
  <c r="GUF27" i="13"/>
  <c r="GUG27" i="13"/>
  <c r="GUH27" i="13"/>
  <c r="GUI27" i="13"/>
  <c r="GUJ27" i="13"/>
  <c r="GUK27" i="13"/>
  <c r="GUL27" i="13"/>
  <c r="GUM27" i="13"/>
  <c r="GUN27" i="13"/>
  <c r="GUO27" i="13"/>
  <c r="GUP27" i="13"/>
  <c r="GUQ27" i="13"/>
  <c r="GUR27" i="13"/>
  <c r="GUS27" i="13"/>
  <c r="GUT27" i="13"/>
  <c r="GUU27" i="13"/>
  <c r="GUV27" i="13"/>
  <c r="GUW27" i="13"/>
  <c r="GUX27" i="13"/>
  <c r="GUY27" i="13"/>
  <c r="GUZ27" i="13"/>
  <c r="GVA27" i="13"/>
  <c r="GVB27" i="13"/>
  <c r="GVC27" i="13"/>
  <c r="GVD27" i="13"/>
  <c r="GVE27" i="13"/>
  <c r="GVF27" i="13"/>
  <c r="GVG27" i="13"/>
  <c r="GVH27" i="13"/>
  <c r="GVI27" i="13"/>
  <c r="GVJ27" i="13"/>
  <c r="GVK27" i="13"/>
  <c r="GVL27" i="13"/>
  <c r="GVM27" i="13"/>
  <c r="GVN27" i="13"/>
  <c r="GVO27" i="13"/>
  <c r="GVP27" i="13"/>
  <c r="GVQ27" i="13"/>
  <c r="GVR27" i="13"/>
  <c r="GVS27" i="13"/>
  <c r="GVT27" i="13"/>
  <c r="GVU27" i="13"/>
  <c r="GVV27" i="13"/>
  <c r="GVW27" i="13"/>
  <c r="GVX27" i="13"/>
  <c r="GVY27" i="13"/>
  <c r="GVZ27" i="13"/>
  <c r="GWA27" i="13"/>
  <c r="GWB27" i="13"/>
  <c r="GWC27" i="13"/>
  <c r="GWD27" i="13"/>
  <c r="GWE27" i="13"/>
  <c r="GWF27" i="13"/>
  <c r="GWG27" i="13"/>
  <c r="GWH27" i="13"/>
  <c r="GWI27" i="13"/>
  <c r="GWJ27" i="13"/>
  <c r="GWK27" i="13"/>
  <c r="GWL27" i="13"/>
  <c r="GWM27" i="13"/>
  <c r="GWN27" i="13"/>
  <c r="GWO27" i="13"/>
  <c r="GWP27" i="13"/>
  <c r="GWQ27" i="13"/>
  <c r="GWR27" i="13"/>
  <c r="GWS27" i="13"/>
  <c r="GWT27" i="13"/>
  <c r="GWU27" i="13"/>
  <c r="GWV27" i="13"/>
  <c r="GWW27" i="13"/>
  <c r="GWX27" i="13"/>
  <c r="GWY27" i="13"/>
  <c r="GWZ27" i="13"/>
  <c r="GXA27" i="13"/>
  <c r="GXB27" i="13"/>
  <c r="GXC27" i="13"/>
  <c r="GXD27" i="13"/>
  <c r="GXE27" i="13"/>
  <c r="GXF27" i="13"/>
  <c r="GXG27" i="13"/>
  <c r="GXH27" i="13"/>
  <c r="GXI27" i="13"/>
  <c r="GXJ27" i="13"/>
  <c r="GXK27" i="13"/>
  <c r="GXL27" i="13"/>
  <c r="GXM27" i="13"/>
  <c r="GXN27" i="13"/>
  <c r="GXO27" i="13"/>
  <c r="GXP27" i="13"/>
  <c r="GXQ27" i="13"/>
  <c r="GXR27" i="13"/>
  <c r="GXS27" i="13"/>
  <c r="GXT27" i="13"/>
  <c r="GXU27" i="13"/>
  <c r="GXV27" i="13"/>
  <c r="GXW27" i="13"/>
  <c r="GXX27" i="13"/>
  <c r="GXY27" i="13"/>
  <c r="GXZ27" i="13"/>
  <c r="GYA27" i="13"/>
  <c r="GYB27" i="13"/>
  <c r="GYC27" i="13"/>
  <c r="GYD27" i="13"/>
  <c r="GYE27" i="13"/>
  <c r="GYF27" i="13"/>
  <c r="GYG27" i="13"/>
  <c r="GYH27" i="13"/>
  <c r="GYI27" i="13"/>
  <c r="GYJ27" i="13"/>
  <c r="GYK27" i="13"/>
  <c r="GYL27" i="13"/>
  <c r="GYM27" i="13"/>
  <c r="GYN27" i="13"/>
  <c r="GYO27" i="13"/>
  <c r="GYP27" i="13"/>
  <c r="GYQ27" i="13"/>
  <c r="GYR27" i="13"/>
  <c r="GYS27" i="13"/>
  <c r="GYT27" i="13"/>
  <c r="GYU27" i="13"/>
  <c r="GYV27" i="13"/>
  <c r="GYW27" i="13"/>
  <c r="GYX27" i="13"/>
  <c r="GYY27" i="13"/>
  <c r="GYZ27" i="13"/>
  <c r="GZA27" i="13"/>
  <c r="GZB27" i="13"/>
  <c r="GZC27" i="13"/>
  <c r="GZD27" i="13"/>
  <c r="GZE27" i="13"/>
  <c r="GZF27" i="13"/>
  <c r="GZG27" i="13"/>
  <c r="GZH27" i="13"/>
  <c r="GZI27" i="13"/>
  <c r="GZJ27" i="13"/>
  <c r="GZK27" i="13"/>
  <c r="GZL27" i="13"/>
  <c r="GZM27" i="13"/>
  <c r="GZN27" i="13"/>
  <c r="GZO27" i="13"/>
  <c r="GZP27" i="13"/>
  <c r="GZQ27" i="13"/>
  <c r="GZR27" i="13"/>
  <c r="GZS27" i="13"/>
  <c r="GZT27" i="13"/>
  <c r="GZU27" i="13"/>
  <c r="GZV27" i="13"/>
  <c r="GZW27" i="13"/>
  <c r="GZX27" i="13"/>
  <c r="GZY27" i="13"/>
  <c r="GZZ27" i="13"/>
  <c r="HAA27" i="13"/>
  <c r="HAB27" i="13"/>
  <c r="HAC27" i="13"/>
  <c r="HAD27" i="13"/>
  <c r="HAE27" i="13"/>
  <c r="HAF27" i="13"/>
  <c r="HAG27" i="13"/>
  <c r="HAH27" i="13"/>
  <c r="HAI27" i="13"/>
  <c r="HAJ27" i="13"/>
  <c r="HAK27" i="13"/>
  <c r="HAL27" i="13"/>
  <c r="HAM27" i="13"/>
  <c r="HAN27" i="13"/>
  <c r="HAO27" i="13"/>
  <c r="HAP27" i="13"/>
  <c r="HAQ27" i="13"/>
  <c r="HAR27" i="13"/>
  <c r="HAS27" i="13"/>
  <c r="HAT27" i="13"/>
  <c r="HAU27" i="13"/>
  <c r="HAV27" i="13"/>
  <c r="HAW27" i="13"/>
  <c r="HAX27" i="13"/>
  <c r="HAY27" i="13"/>
  <c r="HAZ27" i="13"/>
  <c r="HBA27" i="13"/>
  <c r="HBB27" i="13"/>
  <c r="HBC27" i="13"/>
  <c r="HBD27" i="13"/>
  <c r="HBE27" i="13"/>
  <c r="HBF27" i="13"/>
  <c r="HBG27" i="13"/>
  <c r="HBH27" i="13"/>
  <c r="HBI27" i="13"/>
  <c r="HBJ27" i="13"/>
  <c r="HBK27" i="13"/>
  <c r="HBL27" i="13"/>
  <c r="HBM27" i="13"/>
  <c r="HBN27" i="13"/>
  <c r="HBO27" i="13"/>
  <c r="HBP27" i="13"/>
  <c r="HBQ27" i="13"/>
  <c r="HBR27" i="13"/>
  <c r="HBS27" i="13"/>
  <c r="HBT27" i="13"/>
  <c r="HBU27" i="13"/>
  <c r="HBV27" i="13"/>
  <c r="HBW27" i="13"/>
  <c r="HBX27" i="13"/>
  <c r="HBY27" i="13"/>
  <c r="HBZ27" i="13"/>
  <c r="HCA27" i="13"/>
  <c r="HCB27" i="13"/>
  <c r="HCC27" i="13"/>
  <c r="HCD27" i="13"/>
  <c r="HCE27" i="13"/>
  <c r="HCF27" i="13"/>
  <c r="HCG27" i="13"/>
  <c r="HCH27" i="13"/>
  <c r="HCI27" i="13"/>
  <c r="HCJ27" i="13"/>
  <c r="HCK27" i="13"/>
  <c r="HCL27" i="13"/>
  <c r="HCM27" i="13"/>
  <c r="HCN27" i="13"/>
  <c r="HCO27" i="13"/>
  <c r="HCP27" i="13"/>
  <c r="HCQ27" i="13"/>
  <c r="HCR27" i="13"/>
  <c r="HCS27" i="13"/>
  <c r="HCT27" i="13"/>
  <c r="HCU27" i="13"/>
  <c r="HCV27" i="13"/>
  <c r="HCW27" i="13"/>
  <c r="HCX27" i="13"/>
  <c r="HCY27" i="13"/>
  <c r="HCZ27" i="13"/>
  <c r="HDA27" i="13"/>
  <c r="HDB27" i="13"/>
  <c r="HDC27" i="13"/>
  <c r="HDD27" i="13"/>
  <c r="HDE27" i="13"/>
  <c r="HDF27" i="13"/>
  <c r="HDG27" i="13"/>
  <c r="HDH27" i="13"/>
  <c r="HDI27" i="13"/>
  <c r="HDJ27" i="13"/>
  <c r="HDK27" i="13"/>
  <c r="HDL27" i="13"/>
  <c r="HDM27" i="13"/>
  <c r="HDN27" i="13"/>
  <c r="HDO27" i="13"/>
  <c r="HDP27" i="13"/>
  <c r="HDQ27" i="13"/>
  <c r="HDR27" i="13"/>
  <c r="HDS27" i="13"/>
  <c r="HDT27" i="13"/>
  <c r="HDU27" i="13"/>
  <c r="HDV27" i="13"/>
  <c r="HDW27" i="13"/>
  <c r="HDX27" i="13"/>
  <c r="HDY27" i="13"/>
  <c r="HDZ27" i="13"/>
  <c r="HEA27" i="13"/>
  <c r="HEB27" i="13"/>
  <c r="HEC27" i="13"/>
  <c r="HED27" i="13"/>
  <c r="HEE27" i="13"/>
  <c r="HEF27" i="13"/>
  <c r="HEG27" i="13"/>
  <c r="HEH27" i="13"/>
  <c r="HEI27" i="13"/>
  <c r="HEJ27" i="13"/>
  <c r="HEK27" i="13"/>
  <c r="HEL27" i="13"/>
  <c r="HEM27" i="13"/>
  <c r="HEN27" i="13"/>
  <c r="HEO27" i="13"/>
  <c r="HEP27" i="13"/>
  <c r="HEQ27" i="13"/>
  <c r="HER27" i="13"/>
  <c r="HES27" i="13"/>
  <c r="HET27" i="13"/>
  <c r="HEU27" i="13"/>
  <c r="HEV27" i="13"/>
  <c r="HEW27" i="13"/>
  <c r="HEX27" i="13"/>
  <c r="HEY27" i="13"/>
  <c r="HEZ27" i="13"/>
  <c r="HFA27" i="13"/>
  <c r="HFB27" i="13"/>
  <c r="HFC27" i="13"/>
  <c r="HFD27" i="13"/>
  <c r="HFE27" i="13"/>
  <c r="HFF27" i="13"/>
  <c r="HFG27" i="13"/>
  <c r="HFH27" i="13"/>
  <c r="HFI27" i="13"/>
  <c r="HFJ27" i="13"/>
  <c r="HFK27" i="13"/>
  <c r="HFL27" i="13"/>
  <c r="HFM27" i="13"/>
  <c r="HFN27" i="13"/>
  <c r="HFO27" i="13"/>
  <c r="HFP27" i="13"/>
  <c r="HFQ27" i="13"/>
  <c r="HFR27" i="13"/>
  <c r="HFS27" i="13"/>
  <c r="HFT27" i="13"/>
  <c r="HFU27" i="13"/>
  <c r="HFV27" i="13"/>
  <c r="HFW27" i="13"/>
  <c r="HFX27" i="13"/>
  <c r="HFY27" i="13"/>
  <c r="HFZ27" i="13"/>
  <c r="HGA27" i="13"/>
  <c r="HGB27" i="13"/>
  <c r="HGC27" i="13"/>
  <c r="HGD27" i="13"/>
  <c r="HGE27" i="13"/>
  <c r="HGF27" i="13"/>
  <c r="HGG27" i="13"/>
  <c r="HGH27" i="13"/>
  <c r="HGI27" i="13"/>
  <c r="HGJ27" i="13"/>
  <c r="HGK27" i="13"/>
  <c r="HGL27" i="13"/>
  <c r="HGM27" i="13"/>
  <c r="HGN27" i="13"/>
  <c r="HGO27" i="13"/>
  <c r="HGP27" i="13"/>
  <c r="HGQ27" i="13"/>
  <c r="HGR27" i="13"/>
  <c r="HGS27" i="13"/>
  <c r="HGT27" i="13"/>
  <c r="HGU27" i="13"/>
  <c r="HGV27" i="13"/>
  <c r="HGW27" i="13"/>
  <c r="HGX27" i="13"/>
  <c r="HGY27" i="13"/>
  <c r="HGZ27" i="13"/>
  <c r="HHA27" i="13"/>
  <c r="HHB27" i="13"/>
  <c r="HHC27" i="13"/>
  <c r="HHD27" i="13"/>
  <c r="HHE27" i="13"/>
  <c r="HHF27" i="13"/>
  <c r="HHG27" i="13"/>
  <c r="HHH27" i="13"/>
  <c r="HHI27" i="13"/>
  <c r="HHJ27" i="13"/>
  <c r="HHK27" i="13"/>
  <c r="HHL27" i="13"/>
  <c r="HHM27" i="13"/>
  <c r="HHN27" i="13"/>
  <c r="HHO27" i="13"/>
  <c r="HHP27" i="13"/>
  <c r="HHQ27" i="13"/>
  <c r="HHR27" i="13"/>
  <c r="HHS27" i="13"/>
  <c r="HHT27" i="13"/>
  <c r="HHU27" i="13"/>
  <c r="HHV27" i="13"/>
  <c r="HHW27" i="13"/>
  <c r="HHX27" i="13"/>
  <c r="HHY27" i="13"/>
  <c r="HHZ27" i="13"/>
  <c r="HIA27" i="13"/>
  <c r="HIB27" i="13"/>
  <c r="HIC27" i="13"/>
  <c r="HID27" i="13"/>
  <c r="HIE27" i="13"/>
  <c r="HIF27" i="13"/>
  <c r="HIG27" i="13"/>
  <c r="HIH27" i="13"/>
  <c r="HII27" i="13"/>
  <c r="HIJ27" i="13"/>
  <c r="HIK27" i="13"/>
  <c r="HIL27" i="13"/>
  <c r="HIM27" i="13"/>
  <c r="HIN27" i="13"/>
  <c r="HIO27" i="13"/>
  <c r="HIP27" i="13"/>
  <c r="HIQ27" i="13"/>
  <c r="HIR27" i="13"/>
  <c r="HIS27" i="13"/>
  <c r="HIT27" i="13"/>
  <c r="HIU27" i="13"/>
  <c r="HIV27" i="13"/>
  <c r="HIW27" i="13"/>
  <c r="HIX27" i="13"/>
  <c r="HIY27" i="13"/>
  <c r="HIZ27" i="13"/>
  <c r="HJA27" i="13"/>
  <c r="HJB27" i="13"/>
  <c r="HJC27" i="13"/>
  <c r="HJD27" i="13"/>
  <c r="HJE27" i="13"/>
  <c r="HJF27" i="13"/>
  <c r="HJG27" i="13"/>
  <c r="HJH27" i="13"/>
  <c r="HJI27" i="13"/>
  <c r="HJJ27" i="13"/>
  <c r="HJK27" i="13"/>
  <c r="HJL27" i="13"/>
  <c r="HJM27" i="13"/>
  <c r="HJN27" i="13"/>
  <c r="HJO27" i="13"/>
  <c r="HJP27" i="13"/>
  <c r="HJQ27" i="13"/>
  <c r="HJR27" i="13"/>
  <c r="HJS27" i="13"/>
  <c r="HJT27" i="13"/>
  <c r="HJU27" i="13"/>
  <c r="HJV27" i="13"/>
  <c r="HJW27" i="13"/>
  <c r="HJX27" i="13"/>
  <c r="HJY27" i="13"/>
  <c r="HJZ27" i="13"/>
  <c r="HKA27" i="13"/>
  <c r="HKB27" i="13"/>
  <c r="HKC27" i="13"/>
  <c r="HKD27" i="13"/>
  <c r="HKE27" i="13"/>
  <c r="HKF27" i="13"/>
  <c r="HKG27" i="13"/>
  <c r="HKH27" i="13"/>
  <c r="HKI27" i="13"/>
  <c r="HKJ27" i="13"/>
  <c r="HKK27" i="13"/>
  <c r="HKL27" i="13"/>
  <c r="HKM27" i="13"/>
  <c r="HKN27" i="13"/>
  <c r="HKO27" i="13"/>
  <c r="HKP27" i="13"/>
  <c r="HKQ27" i="13"/>
  <c r="HKR27" i="13"/>
  <c r="HKS27" i="13"/>
  <c r="HKT27" i="13"/>
  <c r="HKU27" i="13"/>
  <c r="HKV27" i="13"/>
  <c r="HKW27" i="13"/>
  <c r="HKX27" i="13"/>
  <c r="HKY27" i="13"/>
  <c r="HKZ27" i="13"/>
  <c r="HLA27" i="13"/>
  <c r="HLB27" i="13"/>
  <c r="HLC27" i="13"/>
  <c r="HLD27" i="13"/>
  <c r="HLE27" i="13"/>
  <c r="HLF27" i="13"/>
  <c r="HLG27" i="13"/>
  <c r="HLH27" i="13"/>
  <c r="HLI27" i="13"/>
  <c r="HLJ27" i="13"/>
  <c r="HLK27" i="13"/>
  <c r="HLL27" i="13"/>
  <c r="HLM27" i="13"/>
  <c r="HLN27" i="13"/>
  <c r="HLO27" i="13"/>
  <c r="HLP27" i="13"/>
  <c r="HLQ27" i="13"/>
  <c r="HLR27" i="13"/>
  <c r="HLS27" i="13"/>
  <c r="HLT27" i="13"/>
  <c r="HLU27" i="13"/>
  <c r="HLV27" i="13"/>
  <c r="HLW27" i="13"/>
  <c r="HLX27" i="13"/>
  <c r="HLY27" i="13"/>
  <c r="HLZ27" i="13"/>
  <c r="HMA27" i="13"/>
  <c r="HMB27" i="13"/>
  <c r="HMC27" i="13"/>
  <c r="HMD27" i="13"/>
  <c r="HME27" i="13"/>
  <c r="HMF27" i="13"/>
  <c r="HMG27" i="13"/>
  <c r="HMH27" i="13"/>
  <c r="HMI27" i="13"/>
  <c r="HMJ27" i="13"/>
  <c r="HMK27" i="13"/>
  <c r="HML27" i="13"/>
  <c r="HMM27" i="13"/>
  <c r="HMN27" i="13"/>
  <c r="HMO27" i="13"/>
  <c r="HMP27" i="13"/>
  <c r="HMQ27" i="13"/>
  <c r="HMR27" i="13"/>
  <c r="HMS27" i="13"/>
  <c r="HMT27" i="13"/>
  <c r="HMU27" i="13"/>
  <c r="HMV27" i="13"/>
  <c r="HMW27" i="13"/>
  <c r="HMX27" i="13"/>
  <c r="HMY27" i="13"/>
  <c r="HMZ27" i="13"/>
  <c r="HNA27" i="13"/>
  <c r="HNB27" i="13"/>
  <c r="HNC27" i="13"/>
  <c r="HND27" i="13"/>
  <c r="HNE27" i="13"/>
  <c r="HNF27" i="13"/>
  <c r="HNG27" i="13"/>
  <c r="HNH27" i="13"/>
  <c r="HNI27" i="13"/>
  <c r="HNJ27" i="13"/>
  <c r="HNK27" i="13"/>
  <c r="HNL27" i="13"/>
  <c r="HNM27" i="13"/>
  <c r="HNN27" i="13"/>
  <c r="HNO27" i="13"/>
  <c r="HNP27" i="13"/>
  <c r="HNQ27" i="13"/>
  <c r="HNR27" i="13"/>
  <c r="HNS27" i="13"/>
  <c r="HNT27" i="13"/>
  <c r="HNU27" i="13"/>
  <c r="HNV27" i="13"/>
  <c r="HNW27" i="13"/>
  <c r="HNX27" i="13"/>
  <c r="HNY27" i="13"/>
  <c r="HNZ27" i="13"/>
  <c r="HOA27" i="13"/>
  <c r="HOB27" i="13"/>
  <c r="HOC27" i="13"/>
  <c r="HOD27" i="13"/>
  <c r="HOE27" i="13"/>
  <c r="HOF27" i="13"/>
  <c r="HOG27" i="13"/>
  <c r="HOH27" i="13"/>
  <c r="HOI27" i="13"/>
  <c r="HOJ27" i="13"/>
  <c r="HOK27" i="13"/>
  <c r="HOL27" i="13"/>
  <c r="HOM27" i="13"/>
  <c r="HON27" i="13"/>
  <c r="HOO27" i="13"/>
  <c r="HOP27" i="13"/>
  <c r="HOQ27" i="13"/>
  <c r="HOR27" i="13"/>
  <c r="HOS27" i="13"/>
  <c r="HOT27" i="13"/>
  <c r="HOU27" i="13"/>
  <c r="HOV27" i="13"/>
  <c r="HOW27" i="13"/>
  <c r="HOX27" i="13"/>
  <c r="HOY27" i="13"/>
  <c r="HOZ27" i="13"/>
  <c r="HPA27" i="13"/>
  <c r="HPB27" i="13"/>
  <c r="HPC27" i="13"/>
  <c r="HPD27" i="13"/>
  <c r="HPE27" i="13"/>
  <c r="HPF27" i="13"/>
  <c r="HPG27" i="13"/>
  <c r="HPH27" i="13"/>
  <c r="HPI27" i="13"/>
  <c r="HPJ27" i="13"/>
  <c r="HPK27" i="13"/>
  <c r="HPL27" i="13"/>
  <c r="HPM27" i="13"/>
  <c r="HPN27" i="13"/>
  <c r="HPO27" i="13"/>
  <c r="HPP27" i="13"/>
  <c r="HPQ27" i="13"/>
  <c r="HPR27" i="13"/>
  <c r="HPS27" i="13"/>
  <c r="HPT27" i="13"/>
  <c r="HPU27" i="13"/>
  <c r="HPV27" i="13"/>
  <c r="HPW27" i="13"/>
  <c r="HPX27" i="13"/>
  <c r="HPY27" i="13"/>
  <c r="HPZ27" i="13"/>
  <c r="HQA27" i="13"/>
  <c r="HQB27" i="13"/>
  <c r="HQC27" i="13"/>
  <c r="HQD27" i="13"/>
  <c r="HQE27" i="13"/>
  <c r="HQF27" i="13"/>
  <c r="HQG27" i="13"/>
  <c r="HQH27" i="13"/>
  <c r="HQI27" i="13"/>
  <c r="HQJ27" i="13"/>
  <c r="HQK27" i="13"/>
  <c r="HQL27" i="13"/>
  <c r="HQM27" i="13"/>
  <c r="HQN27" i="13"/>
  <c r="HQO27" i="13"/>
  <c r="HQP27" i="13"/>
  <c r="HQQ27" i="13"/>
  <c r="HQR27" i="13"/>
  <c r="HQS27" i="13"/>
  <c r="HQT27" i="13"/>
  <c r="HQU27" i="13"/>
  <c r="HQV27" i="13"/>
  <c r="HQW27" i="13"/>
  <c r="HQX27" i="13"/>
  <c r="HQY27" i="13"/>
  <c r="HQZ27" i="13"/>
  <c r="HRA27" i="13"/>
  <c r="HRB27" i="13"/>
  <c r="HRC27" i="13"/>
  <c r="HRD27" i="13"/>
  <c r="HRE27" i="13"/>
  <c r="HRF27" i="13"/>
  <c r="HRG27" i="13"/>
  <c r="HRH27" i="13"/>
  <c r="HRI27" i="13"/>
  <c r="HRJ27" i="13"/>
  <c r="HRK27" i="13"/>
  <c r="HRL27" i="13"/>
  <c r="HRM27" i="13"/>
  <c r="HRN27" i="13"/>
  <c r="HRO27" i="13"/>
  <c r="HRP27" i="13"/>
  <c r="HRQ27" i="13"/>
  <c r="HRR27" i="13"/>
  <c r="HRS27" i="13"/>
  <c r="HRT27" i="13"/>
  <c r="HRU27" i="13"/>
  <c r="HRV27" i="13"/>
  <c r="HRW27" i="13"/>
  <c r="HRX27" i="13"/>
  <c r="HRY27" i="13"/>
  <c r="HRZ27" i="13"/>
  <c r="HSA27" i="13"/>
  <c r="HSB27" i="13"/>
  <c r="HSC27" i="13"/>
  <c r="HSD27" i="13"/>
  <c r="HSE27" i="13"/>
  <c r="HSF27" i="13"/>
  <c r="HSG27" i="13"/>
  <c r="HSH27" i="13"/>
  <c r="HSI27" i="13"/>
  <c r="HSJ27" i="13"/>
  <c r="HSK27" i="13"/>
  <c r="HSL27" i="13"/>
  <c r="HSM27" i="13"/>
  <c r="HSN27" i="13"/>
  <c r="HSO27" i="13"/>
  <c r="HSP27" i="13"/>
  <c r="HSQ27" i="13"/>
  <c r="HSR27" i="13"/>
  <c r="HSS27" i="13"/>
  <c r="HST27" i="13"/>
  <c r="HSU27" i="13"/>
  <c r="HSV27" i="13"/>
  <c r="HSW27" i="13"/>
  <c r="HSX27" i="13"/>
  <c r="HSY27" i="13"/>
  <c r="HSZ27" i="13"/>
  <c r="HTA27" i="13"/>
  <c r="HTB27" i="13"/>
  <c r="HTC27" i="13"/>
  <c r="HTD27" i="13"/>
  <c r="HTE27" i="13"/>
  <c r="HTF27" i="13"/>
  <c r="HTG27" i="13"/>
  <c r="HTH27" i="13"/>
  <c r="HTI27" i="13"/>
  <c r="HTJ27" i="13"/>
  <c r="HTK27" i="13"/>
  <c r="HTL27" i="13"/>
  <c r="HTM27" i="13"/>
  <c r="HTN27" i="13"/>
  <c r="HTO27" i="13"/>
  <c r="HTP27" i="13"/>
  <c r="HTQ27" i="13"/>
  <c r="HTR27" i="13"/>
  <c r="HTS27" i="13"/>
  <c r="HTT27" i="13"/>
  <c r="HTU27" i="13"/>
  <c r="HTV27" i="13"/>
  <c r="HTW27" i="13"/>
  <c r="HTX27" i="13"/>
  <c r="HTY27" i="13"/>
  <c r="HTZ27" i="13"/>
  <c r="HUA27" i="13"/>
  <c r="HUB27" i="13"/>
  <c r="HUC27" i="13"/>
  <c r="HUD27" i="13"/>
  <c r="HUE27" i="13"/>
  <c r="HUF27" i="13"/>
  <c r="HUG27" i="13"/>
  <c r="HUH27" i="13"/>
  <c r="HUI27" i="13"/>
  <c r="HUJ27" i="13"/>
  <c r="HUK27" i="13"/>
  <c r="HUL27" i="13"/>
  <c r="HUM27" i="13"/>
  <c r="HUN27" i="13"/>
  <c r="HUO27" i="13"/>
  <c r="HUP27" i="13"/>
  <c r="HUQ27" i="13"/>
  <c r="HUR27" i="13"/>
  <c r="HUS27" i="13"/>
  <c r="HUT27" i="13"/>
  <c r="HUU27" i="13"/>
  <c r="HUV27" i="13"/>
  <c r="HUW27" i="13"/>
  <c r="HUX27" i="13"/>
  <c r="HUY27" i="13"/>
  <c r="HUZ27" i="13"/>
  <c r="HVA27" i="13"/>
  <c r="HVB27" i="13"/>
  <c r="HVC27" i="13"/>
  <c r="HVD27" i="13"/>
  <c r="HVE27" i="13"/>
  <c r="HVF27" i="13"/>
  <c r="HVG27" i="13"/>
  <c r="HVH27" i="13"/>
  <c r="HVI27" i="13"/>
  <c r="HVJ27" i="13"/>
  <c r="HVK27" i="13"/>
  <c r="HVL27" i="13"/>
  <c r="HVM27" i="13"/>
  <c r="HVN27" i="13"/>
  <c r="HVO27" i="13"/>
  <c r="HVP27" i="13"/>
  <c r="HVQ27" i="13"/>
  <c r="HVR27" i="13"/>
  <c r="HVS27" i="13"/>
  <c r="HVT27" i="13"/>
  <c r="HVU27" i="13"/>
  <c r="HVV27" i="13"/>
  <c r="HVW27" i="13"/>
  <c r="HVX27" i="13"/>
  <c r="HVY27" i="13"/>
  <c r="HVZ27" i="13"/>
  <c r="HWA27" i="13"/>
  <c r="HWB27" i="13"/>
  <c r="HWC27" i="13"/>
  <c r="HWD27" i="13"/>
  <c r="HWE27" i="13"/>
  <c r="HWF27" i="13"/>
  <c r="HWG27" i="13"/>
  <c r="HWH27" i="13"/>
  <c r="HWI27" i="13"/>
  <c r="HWJ27" i="13"/>
  <c r="HWK27" i="13"/>
  <c r="HWL27" i="13"/>
  <c r="HWM27" i="13"/>
  <c r="HWN27" i="13"/>
  <c r="HWO27" i="13"/>
  <c r="HWP27" i="13"/>
  <c r="HWQ27" i="13"/>
  <c r="HWR27" i="13"/>
  <c r="HWS27" i="13"/>
  <c r="HWT27" i="13"/>
  <c r="HWU27" i="13"/>
  <c r="HWV27" i="13"/>
  <c r="HWW27" i="13"/>
  <c r="HWX27" i="13"/>
  <c r="HWY27" i="13"/>
  <c r="HWZ27" i="13"/>
  <c r="HXA27" i="13"/>
  <c r="HXB27" i="13"/>
  <c r="HXC27" i="13"/>
  <c r="HXD27" i="13"/>
  <c r="HXE27" i="13"/>
  <c r="HXF27" i="13"/>
  <c r="HXG27" i="13"/>
  <c r="HXH27" i="13"/>
  <c r="HXI27" i="13"/>
  <c r="HXJ27" i="13"/>
  <c r="HXK27" i="13"/>
  <c r="HXL27" i="13"/>
  <c r="HXM27" i="13"/>
  <c r="HXN27" i="13"/>
  <c r="HXO27" i="13"/>
  <c r="HXP27" i="13"/>
  <c r="HXQ27" i="13"/>
  <c r="HXR27" i="13"/>
  <c r="HXS27" i="13"/>
  <c r="HXT27" i="13"/>
  <c r="HXU27" i="13"/>
  <c r="HXV27" i="13"/>
  <c r="HXW27" i="13"/>
  <c r="HXX27" i="13"/>
  <c r="HXY27" i="13"/>
  <c r="HXZ27" i="13"/>
  <c r="HYA27" i="13"/>
  <c r="HYB27" i="13"/>
  <c r="HYC27" i="13"/>
  <c r="HYD27" i="13"/>
  <c r="HYE27" i="13"/>
  <c r="HYF27" i="13"/>
  <c r="HYG27" i="13"/>
  <c r="HYH27" i="13"/>
  <c r="HYI27" i="13"/>
  <c r="HYJ27" i="13"/>
  <c r="HYK27" i="13"/>
  <c r="HYL27" i="13"/>
  <c r="HYM27" i="13"/>
  <c r="HYN27" i="13"/>
  <c r="HYO27" i="13"/>
  <c r="HYP27" i="13"/>
  <c r="HYQ27" i="13"/>
  <c r="HYR27" i="13"/>
  <c r="HYS27" i="13"/>
  <c r="HYT27" i="13"/>
  <c r="HYU27" i="13"/>
  <c r="HYV27" i="13"/>
  <c r="HYW27" i="13"/>
  <c r="HYX27" i="13"/>
  <c r="HYY27" i="13"/>
  <c r="HYZ27" i="13"/>
  <c r="HZA27" i="13"/>
  <c r="HZB27" i="13"/>
  <c r="HZC27" i="13"/>
  <c r="HZD27" i="13"/>
  <c r="HZE27" i="13"/>
  <c r="HZF27" i="13"/>
  <c r="HZG27" i="13"/>
  <c r="HZH27" i="13"/>
  <c r="HZI27" i="13"/>
  <c r="HZJ27" i="13"/>
  <c r="HZK27" i="13"/>
  <c r="HZL27" i="13"/>
  <c r="HZM27" i="13"/>
  <c r="HZN27" i="13"/>
  <c r="HZO27" i="13"/>
  <c r="HZP27" i="13"/>
  <c r="HZQ27" i="13"/>
  <c r="HZR27" i="13"/>
  <c r="HZS27" i="13"/>
  <c r="HZT27" i="13"/>
  <c r="HZU27" i="13"/>
  <c r="HZV27" i="13"/>
  <c r="HZW27" i="13"/>
  <c r="HZX27" i="13"/>
  <c r="HZY27" i="13"/>
  <c r="HZZ27" i="13"/>
  <c r="IAA27" i="13"/>
  <c r="IAB27" i="13"/>
  <c r="IAC27" i="13"/>
  <c r="IAD27" i="13"/>
  <c r="IAE27" i="13"/>
  <c r="IAF27" i="13"/>
  <c r="IAG27" i="13"/>
  <c r="IAH27" i="13"/>
  <c r="IAI27" i="13"/>
  <c r="IAJ27" i="13"/>
  <c r="IAK27" i="13"/>
  <c r="IAL27" i="13"/>
  <c r="IAM27" i="13"/>
  <c r="IAN27" i="13"/>
  <c r="IAO27" i="13"/>
  <c r="IAP27" i="13"/>
  <c r="IAQ27" i="13"/>
  <c r="IAR27" i="13"/>
  <c r="IAS27" i="13"/>
  <c r="IAT27" i="13"/>
  <c r="IAU27" i="13"/>
  <c r="IAV27" i="13"/>
  <c r="IAW27" i="13"/>
  <c r="IAX27" i="13"/>
  <c r="IAY27" i="13"/>
  <c r="IAZ27" i="13"/>
  <c r="IBA27" i="13"/>
  <c r="IBB27" i="13"/>
  <c r="IBC27" i="13"/>
  <c r="IBD27" i="13"/>
  <c r="IBE27" i="13"/>
  <c r="IBF27" i="13"/>
  <c r="IBG27" i="13"/>
  <c r="IBH27" i="13"/>
  <c r="IBI27" i="13"/>
  <c r="IBJ27" i="13"/>
  <c r="IBK27" i="13"/>
  <c r="IBL27" i="13"/>
  <c r="IBM27" i="13"/>
  <c r="IBN27" i="13"/>
  <c r="IBO27" i="13"/>
  <c r="IBP27" i="13"/>
  <c r="IBQ27" i="13"/>
  <c r="IBR27" i="13"/>
  <c r="IBS27" i="13"/>
  <c r="IBT27" i="13"/>
  <c r="IBU27" i="13"/>
  <c r="IBV27" i="13"/>
  <c r="IBW27" i="13"/>
  <c r="IBX27" i="13"/>
  <c r="IBY27" i="13"/>
  <c r="IBZ27" i="13"/>
  <c r="ICA27" i="13"/>
  <c r="ICB27" i="13"/>
  <c r="ICC27" i="13"/>
  <c r="ICD27" i="13"/>
  <c r="ICE27" i="13"/>
  <c r="ICF27" i="13"/>
  <c r="ICG27" i="13"/>
  <c r="ICH27" i="13"/>
  <c r="ICI27" i="13"/>
  <c r="ICJ27" i="13"/>
  <c r="ICK27" i="13"/>
  <c r="ICL27" i="13"/>
  <c r="ICM27" i="13"/>
  <c r="ICN27" i="13"/>
  <c r="ICO27" i="13"/>
  <c r="ICP27" i="13"/>
  <c r="ICQ27" i="13"/>
  <c r="ICR27" i="13"/>
  <c r="ICS27" i="13"/>
  <c r="ICT27" i="13"/>
  <c r="ICU27" i="13"/>
  <c r="ICV27" i="13"/>
  <c r="ICW27" i="13"/>
  <c r="ICX27" i="13"/>
  <c r="ICY27" i="13"/>
  <c r="ICZ27" i="13"/>
  <c r="IDA27" i="13"/>
  <c r="IDB27" i="13"/>
  <c r="IDC27" i="13"/>
  <c r="IDD27" i="13"/>
  <c r="IDE27" i="13"/>
  <c r="IDF27" i="13"/>
  <c r="IDG27" i="13"/>
  <c r="IDH27" i="13"/>
  <c r="IDI27" i="13"/>
  <c r="IDJ27" i="13"/>
  <c r="IDK27" i="13"/>
  <c r="IDL27" i="13"/>
  <c r="IDM27" i="13"/>
  <c r="IDN27" i="13"/>
  <c r="IDO27" i="13"/>
  <c r="IDP27" i="13"/>
  <c r="IDQ27" i="13"/>
  <c r="IDR27" i="13"/>
  <c r="IDS27" i="13"/>
  <c r="IDT27" i="13"/>
  <c r="IDU27" i="13"/>
  <c r="IDV27" i="13"/>
  <c r="IDW27" i="13"/>
  <c r="IDX27" i="13"/>
  <c r="IDY27" i="13"/>
  <c r="IDZ27" i="13"/>
  <c r="IEA27" i="13"/>
  <c r="IEB27" i="13"/>
  <c r="IEC27" i="13"/>
  <c r="IED27" i="13"/>
  <c r="IEE27" i="13"/>
  <c r="IEF27" i="13"/>
  <c r="IEG27" i="13"/>
  <c r="IEH27" i="13"/>
  <c r="IEI27" i="13"/>
  <c r="IEJ27" i="13"/>
  <c r="IEK27" i="13"/>
  <c r="IEL27" i="13"/>
  <c r="IEM27" i="13"/>
  <c r="IEN27" i="13"/>
  <c r="IEO27" i="13"/>
  <c r="IEP27" i="13"/>
  <c r="IEQ27" i="13"/>
  <c r="IER27" i="13"/>
  <c r="IES27" i="13"/>
  <c r="IET27" i="13"/>
  <c r="IEU27" i="13"/>
  <c r="IEV27" i="13"/>
  <c r="IEW27" i="13"/>
  <c r="IEX27" i="13"/>
  <c r="IEY27" i="13"/>
  <c r="IEZ27" i="13"/>
  <c r="IFA27" i="13"/>
  <c r="IFB27" i="13"/>
  <c r="IFC27" i="13"/>
  <c r="IFD27" i="13"/>
  <c r="IFE27" i="13"/>
  <c r="IFF27" i="13"/>
  <c r="IFG27" i="13"/>
  <c r="IFH27" i="13"/>
  <c r="IFI27" i="13"/>
  <c r="IFJ27" i="13"/>
  <c r="IFK27" i="13"/>
  <c r="IFL27" i="13"/>
  <c r="IFM27" i="13"/>
  <c r="IFN27" i="13"/>
  <c r="IFO27" i="13"/>
  <c r="IFP27" i="13"/>
  <c r="IFQ27" i="13"/>
  <c r="IFR27" i="13"/>
  <c r="IFS27" i="13"/>
  <c r="IFT27" i="13"/>
  <c r="IFU27" i="13"/>
  <c r="IFV27" i="13"/>
  <c r="IFW27" i="13"/>
  <c r="IFX27" i="13"/>
  <c r="IFY27" i="13"/>
  <c r="IFZ27" i="13"/>
  <c r="IGA27" i="13"/>
  <c r="IGB27" i="13"/>
  <c r="IGC27" i="13"/>
  <c r="IGD27" i="13"/>
  <c r="IGE27" i="13"/>
  <c r="IGF27" i="13"/>
  <c r="IGG27" i="13"/>
  <c r="IGH27" i="13"/>
  <c r="IGI27" i="13"/>
  <c r="IGJ27" i="13"/>
  <c r="IGK27" i="13"/>
  <c r="IGL27" i="13"/>
  <c r="IGM27" i="13"/>
  <c r="IGN27" i="13"/>
  <c r="IGO27" i="13"/>
  <c r="IGP27" i="13"/>
  <c r="IGQ27" i="13"/>
  <c r="IGR27" i="13"/>
  <c r="IGS27" i="13"/>
  <c r="IGT27" i="13"/>
  <c r="IGU27" i="13"/>
  <c r="IGV27" i="13"/>
  <c r="IGW27" i="13"/>
  <c r="IGX27" i="13"/>
  <c r="IGY27" i="13"/>
  <c r="IGZ27" i="13"/>
  <c r="IHA27" i="13"/>
  <c r="IHB27" i="13"/>
  <c r="IHC27" i="13"/>
  <c r="IHD27" i="13"/>
  <c r="IHE27" i="13"/>
  <c r="IHF27" i="13"/>
  <c r="IHG27" i="13"/>
  <c r="IHH27" i="13"/>
  <c r="IHI27" i="13"/>
  <c r="IHJ27" i="13"/>
  <c r="IHK27" i="13"/>
  <c r="IHL27" i="13"/>
  <c r="IHM27" i="13"/>
  <c r="IHN27" i="13"/>
  <c r="IHO27" i="13"/>
  <c r="IHP27" i="13"/>
  <c r="IHQ27" i="13"/>
  <c r="IHR27" i="13"/>
  <c r="IHS27" i="13"/>
  <c r="IHT27" i="13"/>
  <c r="IHU27" i="13"/>
  <c r="IHV27" i="13"/>
  <c r="IHW27" i="13"/>
  <c r="IHX27" i="13"/>
  <c r="IHY27" i="13"/>
  <c r="IHZ27" i="13"/>
  <c r="IIA27" i="13"/>
  <c r="IIB27" i="13"/>
  <c r="IIC27" i="13"/>
  <c r="IID27" i="13"/>
  <c r="IIE27" i="13"/>
  <c r="IIF27" i="13"/>
  <c r="IIG27" i="13"/>
  <c r="IIH27" i="13"/>
  <c r="III27" i="13"/>
  <c r="IIJ27" i="13"/>
  <c r="IIK27" i="13"/>
  <c r="IIL27" i="13"/>
  <c r="IIM27" i="13"/>
  <c r="IIN27" i="13"/>
  <c r="IIO27" i="13"/>
  <c r="IIP27" i="13"/>
  <c r="IIQ27" i="13"/>
  <c r="IIR27" i="13"/>
  <c r="IIS27" i="13"/>
  <c r="IIT27" i="13"/>
  <c r="IIU27" i="13"/>
  <c r="IIV27" i="13"/>
  <c r="IIW27" i="13"/>
  <c r="IIX27" i="13"/>
  <c r="IIY27" i="13"/>
  <c r="IIZ27" i="13"/>
  <c r="IJA27" i="13"/>
  <c r="IJB27" i="13"/>
  <c r="IJC27" i="13"/>
  <c r="IJD27" i="13"/>
  <c r="IJE27" i="13"/>
  <c r="IJF27" i="13"/>
  <c r="IJG27" i="13"/>
  <c r="IJH27" i="13"/>
  <c r="IJI27" i="13"/>
  <c r="IJJ27" i="13"/>
  <c r="IJK27" i="13"/>
  <c r="IJL27" i="13"/>
  <c r="IJM27" i="13"/>
  <c r="IJN27" i="13"/>
  <c r="IJO27" i="13"/>
  <c r="IJP27" i="13"/>
  <c r="IJQ27" i="13"/>
  <c r="IJR27" i="13"/>
  <c r="IJS27" i="13"/>
  <c r="IJT27" i="13"/>
  <c r="IJU27" i="13"/>
  <c r="IJV27" i="13"/>
  <c r="IJW27" i="13"/>
  <c r="IJX27" i="13"/>
  <c r="IJY27" i="13"/>
  <c r="IJZ27" i="13"/>
  <c r="IKA27" i="13"/>
  <c r="IKB27" i="13"/>
  <c r="IKC27" i="13"/>
  <c r="IKD27" i="13"/>
  <c r="IKE27" i="13"/>
  <c r="IKF27" i="13"/>
  <c r="IKG27" i="13"/>
  <c r="IKH27" i="13"/>
  <c r="IKI27" i="13"/>
  <c r="IKJ27" i="13"/>
  <c r="IKK27" i="13"/>
  <c r="IKL27" i="13"/>
  <c r="IKM27" i="13"/>
  <c r="IKN27" i="13"/>
  <c r="IKO27" i="13"/>
  <c r="IKP27" i="13"/>
  <c r="IKQ27" i="13"/>
  <c r="IKR27" i="13"/>
  <c r="IKS27" i="13"/>
  <c r="IKT27" i="13"/>
  <c r="IKU27" i="13"/>
  <c r="IKV27" i="13"/>
  <c r="IKW27" i="13"/>
  <c r="IKX27" i="13"/>
  <c r="IKY27" i="13"/>
  <c r="IKZ27" i="13"/>
  <c r="ILA27" i="13"/>
  <c r="ILB27" i="13"/>
  <c r="ILC27" i="13"/>
  <c r="ILD27" i="13"/>
  <c r="ILE27" i="13"/>
  <c r="ILF27" i="13"/>
  <c r="ILG27" i="13"/>
  <c r="ILH27" i="13"/>
  <c r="ILI27" i="13"/>
  <c r="ILJ27" i="13"/>
  <c r="ILK27" i="13"/>
  <c r="ILL27" i="13"/>
  <c r="ILM27" i="13"/>
  <c r="ILN27" i="13"/>
  <c r="ILO27" i="13"/>
  <c r="ILP27" i="13"/>
  <c r="ILQ27" i="13"/>
  <c r="ILR27" i="13"/>
  <c r="ILS27" i="13"/>
  <c r="ILT27" i="13"/>
  <c r="ILU27" i="13"/>
  <c r="ILV27" i="13"/>
  <c r="ILW27" i="13"/>
  <c r="ILX27" i="13"/>
  <c r="ILY27" i="13"/>
  <c r="ILZ27" i="13"/>
  <c r="IMA27" i="13"/>
  <c r="IMB27" i="13"/>
  <c r="IMC27" i="13"/>
  <c r="IMD27" i="13"/>
  <c r="IME27" i="13"/>
  <c r="IMF27" i="13"/>
  <c r="IMG27" i="13"/>
  <c r="IMH27" i="13"/>
  <c r="IMI27" i="13"/>
  <c r="IMJ27" i="13"/>
  <c r="IMK27" i="13"/>
  <c r="IML27" i="13"/>
  <c r="IMM27" i="13"/>
  <c r="IMN27" i="13"/>
  <c r="IMO27" i="13"/>
  <c r="IMP27" i="13"/>
  <c r="IMQ27" i="13"/>
  <c r="IMR27" i="13"/>
  <c r="IMS27" i="13"/>
  <c r="IMT27" i="13"/>
  <c r="IMU27" i="13"/>
  <c r="IMV27" i="13"/>
  <c r="IMW27" i="13"/>
  <c r="IMX27" i="13"/>
  <c r="IMY27" i="13"/>
  <c r="IMZ27" i="13"/>
  <c r="INA27" i="13"/>
  <c r="INB27" i="13"/>
  <c r="INC27" i="13"/>
  <c r="IND27" i="13"/>
  <c r="INE27" i="13"/>
  <c r="INF27" i="13"/>
  <c r="ING27" i="13"/>
  <c r="INH27" i="13"/>
  <c r="INI27" i="13"/>
  <c r="INJ27" i="13"/>
  <c r="INK27" i="13"/>
  <c r="INL27" i="13"/>
  <c r="INM27" i="13"/>
  <c r="INN27" i="13"/>
  <c r="INO27" i="13"/>
  <c r="INP27" i="13"/>
  <c r="INQ27" i="13"/>
  <c r="INR27" i="13"/>
  <c r="INS27" i="13"/>
  <c r="INT27" i="13"/>
  <c r="INU27" i="13"/>
  <c r="INV27" i="13"/>
  <c r="INW27" i="13"/>
  <c r="INX27" i="13"/>
  <c r="INY27" i="13"/>
  <c r="INZ27" i="13"/>
  <c r="IOA27" i="13"/>
  <c r="IOB27" i="13"/>
  <c r="IOC27" i="13"/>
  <c r="IOD27" i="13"/>
  <c r="IOE27" i="13"/>
  <c r="IOF27" i="13"/>
  <c r="IOG27" i="13"/>
  <c r="IOH27" i="13"/>
  <c r="IOI27" i="13"/>
  <c r="IOJ27" i="13"/>
  <c r="IOK27" i="13"/>
  <c r="IOL27" i="13"/>
  <c r="IOM27" i="13"/>
  <c r="ION27" i="13"/>
  <c r="IOO27" i="13"/>
  <c r="IOP27" i="13"/>
  <c r="IOQ27" i="13"/>
  <c r="IOR27" i="13"/>
  <c r="IOS27" i="13"/>
  <c r="IOT27" i="13"/>
  <c r="IOU27" i="13"/>
  <c r="IOV27" i="13"/>
  <c r="IOW27" i="13"/>
  <c r="IOX27" i="13"/>
  <c r="IOY27" i="13"/>
  <c r="IOZ27" i="13"/>
  <c r="IPA27" i="13"/>
  <c r="IPB27" i="13"/>
  <c r="IPC27" i="13"/>
  <c r="IPD27" i="13"/>
  <c r="IPE27" i="13"/>
  <c r="IPF27" i="13"/>
  <c r="IPG27" i="13"/>
  <c r="IPH27" i="13"/>
  <c r="IPI27" i="13"/>
  <c r="IPJ27" i="13"/>
  <c r="IPK27" i="13"/>
  <c r="IPL27" i="13"/>
  <c r="IPM27" i="13"/>
  <c r="IPN27" i="13"/>
  <c r="IPO27" i="13"/>
  <c r="IPP27" i="13"/>
  <c r="IPQ27" i="13"/>
  <c r="IPR27" i="13"/>
  <c r="IPS27" i="13"/>
  <c r="IPT27" i="13"/>
  <c r="IPU27" i="13"/>
  <c r="IPV27" i="13"/>
  <c r="IPW27" i="13"/>
  <c r="IPX27" i="13"/>
  <c r="IPY27" i="13"/>
  <c r="IPZ27" i="13"/>
  <c r="IQA27" i="13"/>
  <c r="IQB27" i="13"/>
  <c r="IQC27" i="13"/>
  <c r="IQD27" i="13"/>
  <c r="IQE27" i="13"/>
  <c r="IQF27" i="13"/>
  <c r="IQG27" i="13"/>
  <c r="IQH27" i="13"/>
  <c r="IQI27" i="13"/>
  <c r="IQJ27" i="13"/>
  <c r="IQK27" i="13"/>
  <c r="IQL27" i="13"/>
  <c r="IQM27" i="13"/>
  <c r="IQN27" i="13"/>
  <c r="IQO27" i="13"/>
  <c r="IQP27" i="13"/>
  <c r="IQQ27" i="13"/>
  <c r="IQR27" i="13"/>
  <c r="IQS27" i="13"/>
  <c r="IQT27" i="13"/>
  <c r="IQU27" i="13"/>
  <c r="IQV27" i="13"/>
  <c r="IQW27" i="13"/>
  <c r="IQX27" i="13"/>
  <c r="IQY27" i="13"/>
  <c r="IQZ27" i="13"/>
  <c r="IRA27" i="13"/>
  <c r="IRB27" i="13"/>
  <c r="IRC27" i="13"/>
  <c r="IRD27" i="13"/>
  <c r="IRE27" i="13"/>
  <c r="IRF27" i="13"/>
  <c r="IRG27" i="13"/>
  <c r="IRH27" i="13"/>
  <c r="IRI27" i="13"/>
  <c r="IRJ27" i="13"/>
  <c r="IRK27" i="13"/>
  <c r="IRL27" i="13"/>
  <c r="IRM27" i="13"/>
  <c r="IRN27" i="13"/>
  <c r="IRO27" i="13"/>
  <c r="IRP27" i="13"/>
  <c r="IRQ27" i="13"/>
  <c r="IRR27" i="13"/>
  <c r="IRS27" i="13"/>
  <c r="IRT27" i="13"/>
  <c r="IRU27" i="13"/>
  <c r="IRV27" i="13"/>
  <c r="IRW27" i="13"/>
  <c r="IRX27" i="13"/>
  <c r="IRY27" i="13"/>
  <c r="IRZ27" i="13"/>
  <c r="ISA27" i="13"/>
  <c r="ISB27" i="13"/>
  <c r="ISC27" i="13"/>
  <c r="ISD27" i="13"/>
  <c r="ISE27" i="13"/>
  <c r="ISF27" i="13"/>
  <c r="ISG27" i="13"/>
  <c r="ISH27" i="13"/>
  <c r="ISI27" i="13"/>
  <c r="ISJ27" i="13"/>
  <c r="ISK27" i="13"/>
  <c r="ISL27" i="13"/>
  <c r="ISM27" i="13"/>
  <c r="ISN27" i="13"/>
  <c r="ISO27" i="13"/>
  <c r="ISP27" i="13"/>
  <c r="ISQ27" i="13"/>
  <c r="ISR27" i="13"/>
  <c r="ISS27" i="13"/>
  <c r="IST27" i="13"/>
  <c r="ISU27" i="13"/>
  <c r="ISV27" i="13"/>
  <c r="ISW27" i="13"/>
  <c r="ISX27" i="13"/>
  <c r="ISY27" i="13"/>
  <c r="ISZ27" i="13"/>
  <c r="ITA27" i="13"/>
  <c r="ITB27" i="13"/>
  <c r="ITC27" i="13"/>
  <c r="ITD27" i="13"/>
  <c r="ITE27" i="13"/>
  <c r="ITF27" i="13"/>
  <c r="ITG27" i="13"/>
  <c r="ITH27" i="13"/>
  <c r="ITI27" i="13"/>
  <c r="ITJ27" i="13"/>
  <c r="ITK27" i="13"/>
  <c r="ITL27" i="13"/>
  <c r="ITM27" i="13"/>
  <c r="ITN27" i="13"/>
  <c r="ITO27" i="13"/>
  <c r="ITP27" i="13"/>
  <c r="ITQ27" i="13"/>
  <c r="ITR27" i="13"/>
  <c r="ITS27" i="13"/>
  <c r="ITT27" i="13"/>
  <c r="ITU27" i="13"/>
  <c r="ITV27" i="13"/>
  <c r="ITW27" i="13"/>
  <c r="ITX27" i="13"/>
  <c r="ITY27" i="13"/>
  <c r="ITZ27" i="13"/>
  <c r="IUA27" i="13"/>
  <c r="IUB27" i="13"/>
  <c r="IUC27" i="13"/>
  <c r="IUD27" i="13"/>
  <c r="IUE27" i="13"/>
  <c r="IUF27" i="13"/>
  <c r="IUG27" i="13"/>
  <c r="IUH27" i="13"/>
  <c r="IUI27" i="13"/>
  <c r="IUJ27" i="13"/>
  <c r="IUK27" i="13"/>
  <c r="IUL27" i="13"/>
  <c r="IUM27" i="13"/>
  <c r="IUN27" i="13"/>
  <c r="IUO27" i="13"/>
  <c r="IUP27" i="13"/>
  <c r="IUQ27" i="13"/>
  <c r="IUR27" i="13"/>
  <c r="IUS27" i="13"/>
  <c r="IUT27" i="13"/>
  <c r="IUU27" i="13"/>
  <c r="IUV27" i="13"/>
  <c r="IUW27" i="13"/>
  <c r="IUX27" i="13"/>
  <c r="IUY27" i="13"/>
  <c r="IUZ27" i="13"/>
  <c r="IVA27" i="13"/>
  <c r="IVB27" i="13"/>
  <c r="IVC27" i="13"/>
  <c r="IVD27" i="13"/>
  <c r="IVE27" i="13"/>
  <c r="IVF27" i="13"/>
  <c r="IVG27" i="13"/>
  <c r="IVH27" i="13"/>
  <c r="IVI27" i="13"/>
  <c r="IVJ27" i="13"/>
  <c r="IVK27" i="13"/>
  <c r="IVL27" i="13"/>
  <c r="IVM27" i="13"/>
  <c r="IVN27" i="13"/>
  <c r="IVO27" i="13"/>
  <c r="IVP27" i="13"/>
  <c r="IVQ27" i="13"/>
  <c r="IVR27" i="13"/>
  <c r="IVS27" i="13"/>
  <c r="IVT27" i="13"/>
  <c r="IVU27" i="13"/>
  <c r="IVV27" i="13"/>
  <c r="IVW27" i="13"/>
  <c r="IVX27" i="13"/>
  <c r="IVY27" i="13"/>
  <c r="IVZ27" i="13"/>
  <c r="IWA27" i="13"/>
  <c r="IWB27" i="13"/>
  <c r="IWC27" i="13"/>
  <c r="IWD27" i="13"/>
  <c r="IWE27" i="13"/>
  <c r="IWF27" i="13"/>
  <c r="IWG27" i="13"/>
  <c r="IWH27" i="13"/>
  <c r="IWI27" i="13"/>
  <c r="IWJ27" i="13"/>
  <c r="IWK27" i="13"/>
  <c r="IWL27" i="13"/>
  <c r="IWM27" i="13"/>
  <c r="IWN27" i="13"/>
  <c r="IWO27" i="13"/>
  <c r="IWP27" i="13"/>
  <c r="IWQ27" i="13"/>
  <c r="IWR27" i="13"/>
  <c r="IWS27" i="13"/>
  <c r="IWT27" i="13"/>
  <c r="IWU27" i="13"/>
  <c r="IWV27" i="13"/>
  <c r="IWW27" i="13"/>
  <c r="IWX27" i="13"/>
  <c r="IWY27" i="13"/>
  <c r="IWZ27" i="13"/>
  <c r="IXA27" i="13"/>
  <c r="IXB27" i="13"/>
  <c r="IXC27" i="13"/>
  <c r="IXD27" i="13"/>
  <c r="IXE27" i="13"/>
  <c r="IXF27" i="13"/>
  <c r="IXG27" i="13"/>
  <c r="IXH27" i="13"/>
  <c r="IXI27" i="13"/>
  <c r="IXJ27" i="13"/>
  <c r="IXK27" i="13"/>
  <c r="IXL27" i="13"/>
  <c r="IXM27" i="13"/>
  <c r="IXN27" i="13"/>
  <c r="IXO27" i="13"/>
  <c r="IXP27" i="13"/>
  <c r="IXQ27" i="13"/>
  <c r="IXR27" i="13"/>
  <c r="IXS27" i="13"/>
  <c r="IXT27" i="13"/>
  <c r="IXU27" i="13"/>
  <c r="IXV27" i="13"/>
  <c r="IXW27" i="13"/>
  <c r="IXX27" i="13"/>
  <c r="IXY27" i="13"/>
  <c r="IXZ27" i="13"/>
  <c r="IYA27" i="13"/>
  <c r="IYB27" i="13"/>
  <c r="IYC27" i="13"/>
  <c r="IYD27" i="13"/>
  <c r="IYE27" i="13"/>
  <c r="IYF27" i="13"/>
  <c r="IYG27" i="13"/>
  <c r="IYH27" i="13"/>
  <c r="IYI27" i="13"/>
  <c r="IYJ27" i="13"/>
  <c r="IYK27" i="13"/>
  <c r="IYL27" i="13"/>
  <c r="IYM27" i="13"/>
  <c r="IYN27" i="13"/>
  <c r="IYO27" i="13"/>
  <c r="IYP27" i="13"/>
  <c r="IYQ27" i="13"/>
  <c r="IYR27" i="13"/>
  <c r="IYS27" i="13"/>
  <c r="IYT27" i="13"/>
  <c r="IYU27" i="13"/>
  <c r="IYV27" i="13"/>
  <c r="IYW27" i="13"/>
  <c r="IYX27" i="13"/>
  <c r="IYY27" i="13"/>
  <c r="IYZ27" i="13"/>
  <c r="IZA27" i="13"/>
  <c r="IZB27" i="13"/>
  <c r="IZC27" i="13"/>
  <c r="IZD27" i="13"/>
  <c r="IZE27" i="13"/>
  <c r="IZF27" i="13"/>
  <c r="IZG27" i="13"/>
  <c r="IZH27" i="13"/>
  <c r="IZI27" i="13"/>
  <c r="IZJ27" i="13"/>
  <c r="IZK27" i="13"/>
  <c r="IZL27" i="13"/>
  <c r="IZM27" i="13"/>
  <c r="IZN27" i="13"/>
  <c r="IZO27" i="13"/>
  <c r="IZP27" i="13"/>
  <c r="IZQ27" i="13"/>
  <c r="IZR27" i="13"/>
  <c r="IZS27" i="13"/>
  <c r="IZT27" i="13"/>
  <c r="IZU27" i="13"/>
  <c r="IZV27" i="13"/>
  <c r="IZW27" i="13"/>
  <c r="IZX27" i="13"/>
  <c r="IZY27" i="13"/>
  <c r="IZZ27" i="13"/>
  <c r="JAA27" i="13"/>
  <c r="JAB27" i="13"/>
  <c r="JAC27" i="13"/>
  <c r="JAD27" i="13"/>
  <c r="JAE27" i="13"/>
  <c r="JAF27" i="13"/>
  <c r="JAG27" i="13"/>
  <c r="JAH27" i="13"/>
  <c r="JAI27" i="13"/>
  <c r="JAJ27" i="13"/>
  <c r="JAK27" i="13"/>
  <c r="JAL27" i="13"/>
  <c r="JAM27" i="13"/>
  <c r="JAN27" i="13"/>
  <c r="JAO27" i="13"/>
  <c r="JAP27" i="13"/>
  <c r="JAQ27" i="13"/>
  <c r="JAR27" i="13"/>
  <c r="JAS27" i="13"/>
  <c r="JAT27" i="13"/>
  <c r="JAU27" i="13"/>
  <c r="JAV27" i="13"/>
  <c r="JAW27" i="13"/>
  <c r="JAX27" i="13"/>
  <c r="JAY27" i="13"/>
  <c r="JAZ27" i="13"/>
  <c r="JBA27" i="13"/>
  <c r="JBB27" i="13"/>
  <c r="JBC27" i="13"/>
  <c r="JBD27" i="13"/>
  <c r="JBE27" i="13"/>
  <c r="JBF27" i="13"/>
  <c r="JBG27" i="13"/>
  <c r="JBH27" i="13"/>
  <c r="JBI27" i="13"/>
  <c r="JBJ27" i="13"/>
  <c r="JBK27" i="13"/>
  <c r="JBL27" i="13"/>
  <c r="JBM27" i="13"/>
  <c r="JBN27" i="13"/>
  <c r="JBO27" i="13"/>
  <c r="JBP27" i="13"/>
  <c r="JBQ27" i="13"/>
  <c r="JBR27" i="13"/>
  <c r="JBS27" i="13"/>
  <c r="JBT27" i="13"/>
  <c r="JBU27" i="13"/>
  <c r="JBV27" i="13"/>
  <c r="JBW27" i="13"/>
  <c r="JBX27" i="13"/>
  <c r="JBY27" i="13"/>
  <c r="JBZ27" i="13"/>
  <c r="JCA27" i="13"/>
  <c r="JCB27" i="13"/>
  <c r="JCC27" i="13"/>
  <c r="JCD27" i="13"/>
  <c r="JCE27" i="13"/>
  <c r="JCF27" i="13"/>
  <c r="JCG27" i="13"/>
  <c r="JCH27" i="13"/>
  <c r="JCI27" i="13"/>
  <c r="JCJ27" i="13"/>
  <c r="JCK27" i="13"/>
  <c r="JCL27" i="13"/>
  <c r="JCM27" i="13"/>
  <c r="JCN27" i="13"/>
  <c r="JCO27" i="13"/>
  <c r="JCP27" i="13"/>
  <c r="JCQ27" i="13"/>
  <c r="JCR27" i="13"/>
  <c r="JCS27" i="13"/>
  <c r="JCT27" i="13"/>
  <c r="JCU27" i="13"/>
  <c r="JCV27" i="13"/>
  <c r="JCW27" i="13"/>
  <c r="JCX27" i="13"/>
  <c r="JCY27" i="13"/>
  <c r="JCZ27" i="13"/>
  <c r="JDA27" i="13"/>
  <c r="JDB27" i="13"/>
  <c r="JDC27" i="13"/>
  <c r="JDD27" i="13"/>
  <c r="JDE27" i="13"/>
  <c r="JDF27" i="13"/>
  <c r="JDG27" i="13"/>
  <c r="JDH27" i="13"/>
  <c r="JDI27" i="13"/>
  <c r="JDJ27" i="13"/>
  <c r="JDK27" i="13"/>
  <c r="JDL27" i="13"/>
  <c r="JDM27" i="13"/>
  <c r="JDN27" i="13"/>
  <c r="JDO27" i="13"/>
  <c r="JDP27" i="13"/>
  <c r="JDQ27" i="13"/>
  <c r="JDR27" i="13"/>
  <c r="JDS27" i="13"/>
  <c r="JDT27" i="13"/>
  <c r="JDU27" i="13"/>
  <c r="JDV27" i="13"/>
  <c r="JDW27" i="13"/>
  <c r="JDX27" i="13"/>
  <c r="JDY27" i="13"/>
  <c r="JDZ27" i="13"/>
  <c r="JEA27" i="13"/>
  <c r="JEB27" i="13"/>
  <c r="JEC27" i="13"/>
  <c r="JED27" i="13"/>
  <c r="JEE27" i="13"/>
  <c r="JEF27" i="13"/>
  <c r="JEG27" i="13"/>
  <c r="JEH27" i="13"/>
  <c r="JEI27" i="13"/>
  <c r="JEJ27" i="13"/>
  <c r="JEK27" i="13"/>
  <c r="JEL27" i="13"/>
  <c r="JEM27" i="13"/>
  <c r="JEN27" i="13"/>
  <c r="JEO27" i="13"/>
  <c r="JEP27" i="13"/>
  <c r="JEQ27" i="13"/>
  <c r="JER27" i="13"/>
  <c r="JES27" i="13"/>
  <c r="JET27" i="13"/>
  <c r="JEU27" i="13"/>
  <c r="JEV27" i="13"/>
  <c r="JEW27" i="13"/>
  <c r="JEX27" i="13"/>
  <c r="JEY27" i="13"/>
  <c r="JEZ27" i="13"/>
  <c r="JFA27" i="13"/>
  <c r="JFB27" i="13"/>
  <c r="JFC27" i="13"/>
  <c r="JFD27" i="13"/>
  <c r="JFE27" i="13"/>
  <c r="JFF27" i="13"/>
  <c r="JFG27" i="13"/>
  <c r="JFH27" i="13"/>
  <c r="JFI27" i="13"/>
  <c r="JFJ27" i="13"/>
  <c r="JFK27" i="13"/>
  <c r="JFL27" i="13"/>
  <c r="JFM27" i="13"/>
  <c r="JFN27" i="13"/>
  <c r="JFO27" i="13"/>
  <c r="JFP27" i="13"/>
  <c r="JFQ27" i="13"/>
  <c r="JFR27" i="13"/>
  <c r="JFS27" i="13"/>
  <c r="JFT27" i="13"/>
  <c r="JFU27" i="13"/>
  <c r="JFV27" i="13"/>
  <c r="JFW27" i="13"/>
  <c r="JFX27" i="13"/>
  <c r="JFY27" i="13"/>
  <c r="JFZ27" i="13"/>
  <c r="JGA27" i="13"/>
  <c r="JGB27" i="13"/>
  <c r="JGC27" i="13"/>
  <c r="JGD27" i="13"/>
  <c r="JGE27" i="13"/>
  <c r="JGF27" i="13"/>
  <c r="JGG27" i="13"/>
  <c r="JGH27" i="13"/>
  <c r="JGI27" i="13"/>
  <c r="JGJ27" i="13"/>
  <c r="JGK27" i="13"/>
  <c r="JGL27" i="13"/>
  <c r="JGM27" i="13"/>
  <c r="JGN27" i="13"/>
  <c r="JGO27" i="13"/>
  <c r="JGP27" i="13"/>
  <c r="JGQ27" i="13"/>
  <c r="JGR27" i="13"/>
  <c r="JGS27" i="13"/>
  <c r="JGT27" i="13"/>
  <c r="JGU27" i="13"/>
  <c r="JGV27" i="13"/>
  <c r="JGW27" i="13"/>
  <c r="JGX27" i="13"/>
  <c r="JGY27" i="13"/>
  <c r="JGZ27" i="13"/>
  <c r="JHA27" i="13"/>
  <c r="JHB27" i="13"/>
  <c r="JHC27" i="13"/>
  <c r="JHD27" i="13"/>
  <c r="JHE27" i="13"/>
  <c r="JHF27" i="13"/>
  <c r="JHG27" i="13"/>
  <c r="JHH27" i="13"/>
  <c r="JHI27" i="13"/>
  <c r="JHJ27" i="13"/>
  <c r="JHK27" i="13"/>
  <c r="JHL27" i="13"/>
  <c r="JHM27" i="13"/>
  <c r="JHN27" i="13"/>
  <c r="JHO27" i="13"/>
  <c r="JHP27" i="13"/>
  <c r="JHQ27" i="13"/>
  <c r="JHR27" i="13"/>
  <c r="JHS27" i="13"/>
  <c r="JHT27" i="13"/>
  <c r="JHU27" i="13"/>
  <c r="JHV27" i="13"/>
  <c r="JHW27" i="13"/>
  <c r="JHX27" i="13"/>
  <c r="JHY27" i="13"/>
  <c r="JHZ27" i="13"/>
  <c r="JIA27" i="13"/>
  <c r="JIB27" i="13"/>
  <c r="JIC27" i="13"/>
  <c r="JID27" i="13"/>
  <c r="JIE27" i="13"/>
  <c r="JIF27" i="13"/>
  <c r="JIG27" i="13"/>
  <c r="JIH27" i="13"/>
  <c r="JII27" i="13"/>
  <c r="JIJ27" i="13"/>
  <c r="JIK27" i="13"/>
  <c r="JIL27" i="13"/>
  <c r="JIM27" i="13"/>
  <c r="JIN27" i="13"/>
  <c r="JIO27" i="13"/>
  <c r="JIP27" i="13"/>
  <c r="JIQ27" i="13"/>
  <c r="JIR27" i="13"/>
  <c r="JIS27" i="13"/>
  <c r="JIT27" i="13"/>
  <c r="JIU27" i="13"/>
  <c r="JIV27" i="13"/>
  <c r="JIW27" i="13"/>
  <c r="JIX27" i="13"/>
  <c r="JIY27" i="13"/>
  <c r="JIZ27" i="13"/>
  <c r="JJA27" i="13"/>
  <c r="JJB27" i="13"/>
  <c r="JJC27" i="13"/>
  <c r="JJD27" i="13"/>
  <c r="JJE27" i="13"/>
  <c r="JJF27" i="13"/>
  <c r="JJG27" i="13"/>
  <c r="JJH27" i="13"/>
  <c r="JJI27" i="13"/>
  <c r="JJJ27" i="13"/>
  <c r="JJK27" i="13"/>
  <c r="JJL27" i="13"/>
  <c r="JJM27" i="13"/>
  <c r="JJN27" i="13"/>
  <c r="JJO27" i="13"/>
  <c r="JJP27" i="13"/>
  <c r="JJQ27" i="13"/>
  <c r="JJR27" i="13"/>
  <c r="JJS27" i="13"/>
  <c r="JJT27" i="13"/>
  <c r="JJU27" i="13"/>
  <c r="JJV27" i="13"/>
  <c r="JJW27" i="13"/>
  <c r="JJX27" i="13"/>
  <c r="JJY27" i="13"/>
  <c r="JJZ27" i="13"/>
  <c r="JKA27" i="13"/>
  <c r="JKB27" i="13"/>
  <c r="JKC27" i="13"/>
  <c r="JKD27" i="13"/>
  <c r="JKE27" i="13"/>
  <c r="JKF27" i="13"/>
  <c r="JKG27" i="13"/>
  <c r="JKH27" i="13"/>
  <c r="JKI27" i="13"/>
  <c r="JKJ27" i="13"/>
  <c r="JKK27" i="13"/>
  <c r="JKL27" i="13"/>
  <c r="JKM27" i="13"/>
  <c r="JKN27" i="13"/>
  <c r="JKO27" i="13"/>
  <c r="JKP27" i="13"/>
  <c r="JKQ27" i="13"/>
  <c r="JKR27" i="13"/>
  <c r="JKS27" i="13"/>
  <c r="JKT27" i="13"/>
  <c r="JKU27" i="13"/>
  <c r="JKV27" i="13"/>
  <c r="JKW27" i="13"/>
  <c r="JKX27" i="13"/>
  <c r="JKY27" i="13"/>
  <c r="JKZ27" i="13"/>
  <c r="JLA27" i="13"/>
  <c r="JLB27" i="13"/>
  <c r="JLC27" i="13"/>
  <c r="JLD27" i="13"/>
  <c r="JLE27" i="13"/>
  <c r="JLF27" i="13"/>
  <c r="JLG27" i="13"/>
  <c r="JLH27" i="13"/>
  <c r="JLI27" i="13"/>
  <c r="JLJ27" i="13"/>
  <c r="JLK27" i="13"/>
  <c r="JLL27" i="13"/>
  <c r="JLM27" i="13"/>
  <c r="JLN27" i="13"/>
  <c r="JLO27" i="13"/>
  <c r="JLP27" i="13"/>
  <c r="JLQ27" i="13"/>
  <c r="JLR27" i="13"/>
  <c r="JLS27" i="13"/>
  <c r="JLT27" i="13"/>
  <c r="JLU27" i="13"/>
  <c r="JLV27" i="13"/>
  <c r="JLW27" i="13"/>
  <c r="JLX27" i="13"/>
  <c r="JLY27" i="13"/>
  <c r="JLZ27" i="13"/>
  <c r="JMA27" i="13"/>
  <c r="JMB27" i="13"/>
  <c r="JMC27" i="13"/>
  <c r="JMD27" i="13"/>
  <c r="JME27" i="13"/>
  <c r="JMF27" i="13"/>
  <c r="JMG27" i="13"/>
  <c r="JMH27" i="13"/>
  <c r="JMI27" i="13"/>
  <c r="JMJ27" i="13"/>
  <c r="JMK27" i="13"/>
  <c r="JML27" i="13"/>
  <c r="JMM27" i="13"/>
  <c r="JMN27" i="13"/>
  <c r="JMO27" i="13"/>
  <c r="JMP27" i="13"/>
  <c r="JMQ27" i="13"/>
  <c r="JMR27" i="13"/>
  <c r="JMS27" i="13"/>
  <c r="JMT27" i="13"/>
  <c r="JMU27" i="13"/>
  <c r="JMV27" i="13"/>
  <c r="JMW27" i="13"/>
  <c r="JMX27" i="13"/>
  <c r="JMY27" i="13"/>
  <c r="JMZ27" i="13"/>
  <c r="JNA27" i="13"/>
  <c r="JNB27" i="13"/>
  <c r="JNC27" i="13"/>
  <c r="JND27" i="13"/>
  <c r="JNE27" i="13"/>
  <c r="JNF27" i="13"/>
  <c r="JNG27" i="13"/>
  <c r="JNH27" i="13"/>
  <c r="JNI27" i="13"/>
  <c r="JNJ27" i="13"/>
  <c r="JNK27" i="13"/>
  <c r="JNL27" i="13"/>
  <c r="JNM27" i="13"/>
  <c r="JNN27" i="13"/>
  <c r="JNO27" i="13"/>
  <c r="JNP27" i="13"/>
  <c r="JNQ27" i="13"/>
  <c r="JNR27" i="13"/>
  <c r="JNS27" i="13"/>
  <c r="JNT27" i="13"/>
  <c r="JNU27" i="13"/>
  <c r="JNV27" i="13"/>
  <c r="JNW27" i="13"/>
  <c r="JNX27" i="13"/>
  <c r="JNY27" i="13"/>
  <c r="JNZ27" i="13"/>
  <c r="JOA27" i="13"/>
  <c r="JOB27" i="13"/>
  <c r="JOC27" i="13"/>
  <c r="JOD27" i="13"/>
  <c r="JOE27" i="13"/>
  <c r="JOF27" i="13"/>
  <c r="JOG27" i="13"/>
  <c r="JOH27" i="13"/>
  <c r="JOI27" i="13"/>
  <c r="JOJ27" i="13"/>
  <c r="JOK27" i="13"/>
  <c r="JOL27" i="13"/>
  <c r="JOM27" i="13"/>
  <c r="JON27" i="13"/>
  <c r="JOO27" i="13"/>
  <c r="JOP27" i="13"/>
  <c r="JOQ27" i="13"/>
  <c r="JOR27" i="13"/>
  <c r="JOS27" i="13"/>
  <c r="JOT27" i="13"/>
  <c r="JOU27" i="13"/>
  <c r="JOV27" i="13"/>
  <c r="JOW27" i="13"/>
  <c r="JOX27" i="13"/>
  <c r="JOY27" i="13"/>
  <c r="JOZ27" i="13"/>
  <c r="JPA27" i="13"/>
  <c r="JPB27" i="13"/>
  <c r="JPC27" i="13"/>
  <c r="JPD27" i="13"/>
  <c r="JPE27" i="13"/>
  <c r="JPF27" i="13"/>
  <c r="JPG27" i="13"/>
  <c r="JPH27" i="13"/>
  <c r="JPI27" i="13"/>
  <c r="JPJ27" i="13"/>
  <c r="JPK27" i="13"/>
  <c r="JPL27" i="13"/>
  <c r="JPM27" i="13"/>
  <c r="JPN27" i="13"/>
  <c r="JPO27" i="13"/>
  <c r="JPP27" i="13"/>
  <c r="JPQ27" i="13"/>
  <c r="JPR27" i="13"/>
  <c r="JPS27" i="13"/>
  <c r="JPT27" i="13"/>
  <c r="JPU27" i="13"/>
  <c r="JPV27" i="13"/>
  <c r="JPW27" i="13"/>
  <c r="JPX27" i="13"/>
  <c r="JPY27" i="13"/>
  <c r="JPZ27" i="13"/>
  <c r="JQA27" i="13"/>
  <c r="JQB27" i="13"/>
  <c r="JQC27" i="13"/>
  <c r="JQD27" i="13"/>
  <c r="JQE27" i="13"/>
  <c r="JQF27" i="13"/>
  <c r="JQG27" i="13"/>
  <c r="JQH27" i="13"/>
  <c r="JQI27" i="13"/>
  <c r="JQJ27" i="13"/>
  <c r="JQK27" i="13"/>
  <c r="JQL27" i="13"/>
  <c r="JQM27" i="13"/>
  <c r="JQN27" i="13"/>
  <c r="JQO27" i="13"/>
  <c r="JQP27" i="13"/>
  <c r="JQQ27" i="13"/>
  <c r="JQR27" i="13"/>
  <c r="JQS27" i="13"/>
  <c r="JQT27" i="13"/>
  <c r="JQU27" i="13"/>
  <c r="JQV27" i="13"/>
  <c r="JQW27" i="13"/>
  <c r="JQX27" i="13"/>
  <c r="JQY27" i="13"/>
  <c r="JQZ27" i="13"/>
  <c r="JRA27" i="13"/>
  <c r="JRB27" i="13"/>
  <c r="JRC27" i="13"/>
  <c r="JRD27" i="13"/>
  <c r="JRE27" i="13"/>
  <c r="JRF27" i="13"/>
  <c r="JRG27" i="13"/>
  <c r="JRH27" i="13"/>
  <c r="JRI27" i="13"/>
  <c r="JRJ27" i="13"/>
  <c r="JRK27" i="13"/>
  <c r="JRL27" i="13"/>
  <c r="JRM27" i="13"/>
  <c r="JRN27" i="13"/>
  <c r="JRO27" i="13"/>
  <c r="JRP27" i="13"/>
  <c r="JRQ27" i="13"/>
  <c r="JRR27" i="13"/>
  <c r="JRS27" i="13"/>
  <c r="JRT27" i="13"/>
  <c r="JRU27" i="13"/>
  <c r="JRV27" i="13"/>
  <c r="JRW27" i="13"/>
  <c r="JRX27" i="13"/>
  <c r="JRY27" i="13"/>
  <c r="JRZ27" i="13"/>
  <c r="JSA27" i="13"/>
  <c r="JSB27" i="13"/>
  <c r="JSC27" i="13"/>
  <c r="JSD27" i="13"/>
  <c r="JSE27" i="13"/>
  <c r="JSF27" i="13"/>
  <c r="JSG27" i="13"/>
  <c r="JSH27" i="13"/>
  <c r="JSI27" i="13"/>
  <c r="JSJ27" i="13"/>
  <c r="JSK27" i="13"/>
  <c r="JSL27" i="13"/>
  <c r="JSM27" i="13"/>
  <c r="JSN27" i="13"/>
  <c r="JSO27" i="13"/>
  <c r="JSP27" i="13"/>
  <c r="JSQ27" i="13"/>
  <c r="JSR27" i="13"/>
  <c r="JSS27" i="13"/>
  <c r="JST27" i="13"/>
  <c r="JSU27" i="13"/>
  <c r="JSV27" i="13"/>
  <c r="JSW27" i="13"/>
  <c r="JSX27" i="13"/>
  <c r="JSY27" i="13"/>
  <c r="JSZ27" i="13"/>
  <c r="JTA27" i="13"/>
  <c r="JTB27" i="13"/>
  <c r="JTC27" i="13"/>
  <c r="JTD27" i="13"/>
  <c r="JTE27" i="13"/>
  <c r="JTF27" i="13"/>
  <c r="JTG27" i="13"/>
  <c r="JTH27" i="13"/>
  <c r="JTI27" i="13"/>
  <c r="JTJ27" i="13"/>
  <c r="JTK27" i="13"/>
  <c r="JTL27" i="13"/>
  <c r="JTM27" i="13"/>
  <c r="JTN27" i="13"/>
  <c r="JTO27" i="13"/>
  <c r="JTP27" i="13"/>
  <c r="JTQ27" i="13"/>
  <c r="JTR27" i="13"/>
  <c r="JTS27" i="13"/>
  <c r="JTT27" i="13"/>
  <c r="JTU27" i="13"/>
  <c r="JTV27" i="13"/>
  <c r="JTW27" i="13"/>
  <c r="JTX27" i="13"/>
  <c r="JTY27" i="13"/>
  <c r="JTZ27" i="13"/>
  <c r="JUA27" i="13"/>
  <c r="JUB27" i="13"/>
  <c r="JUC27" i="13"/>
  <c r="JUD27" i="13"/>
  <c r="JUE27" i="13"/>
  <c r="JUF27" i="13"/>
  <c r="JUG27" i="13"/>
  <c r="JUH27" i="13"/>
  <c r="JUI27" i="13"/>
  <c r="JUJ27" i="13"/>
  <c r="JUK27" i="13"/>
  <c r="JUL27" i="13"/>
  <c r="JUM27" i="13"/>
  <c r="JUN27" i="13"/>
  <c r="JUO27" i="13"/>
  <c r="JUP27" i="13"/>
  <c r="JUQ27" i="13"/>
  <c r="JUR27" i="13"/>
  <c r="JUS27" i="13"/>
  <c r="JUT27" i="13"/>
  <c r="JUU27" i="13"/>
  <c r="JUV27" i="13"/>
  <c r="JUW27" i="13"/>
  <c r="JUX27" i="13"/>
  <c r="JUY27" i="13"/>
  <c r="JUZ27" i="13"/>
  <c r="JVA27" i="13"/>
  <c r="JVB27" i="13"/>
  <c r="JVC27" i="13"/>
  <c r="JVD27" i="13"/>
  <c r="JVE27" i="13"/>
  <c r="JVF27" i="13"/>
  <c r="JVG27" i="13"/>
  <c r="JVH27" i="13"/>
  <c r="JVI27" i="13"/>
  <c r="JVJ27" i="13"/>
  <c r="JVK27" i="13"/>
  <c r="JVL27" i="13"/>
  <c r="JVM27" i="13"/>
  <c r="JVN27" i="13"/>
  <c r="JVO27" i="13"/>
  <c r="JVP27" i="13"/>
  <c r="JVQ27" i="13"/>
  <c r="JVR27" i="13"/>
  <c r="JVS27" i="13"/>
  <c r="JVT27" i="13"/>
  <c r="JVU27" i="13"/>
  <c r="JVV27" i="13"/>
  <c r="JVW27" i="13"/>
  <c r="JVX27" i="13"/>
  <c r="JVY27" i="13"/>
  <c r="JVZ27" i="13"/>
  <c r="JWA27" i="13"/>
  <c r="JWB27" i="13"/>
  <c r="JWC27" i="13"/>
  <c r="JWD27" i="13"/>
  <c r="JWE27" i="13"/>
  <c r="JWF27" i="13"/>
  <c r="JWG27" i="13"/>
  <c r="JWH27" i="13"/>
  <c r="JWI27" i="13"/>
  <c r="JWJ27" i="13"/>
  <c r="JWK27" i="13"/>
  <c r="JWL27" i="13"/>
  <c r="JWM27" i="13"/>
  <c r="JWN27" i="13"/>
  <c r="JWO27" i="13"/>
  <c r="JWP27" i="13"/>
  <c r="JWQ27" i="13"/>
  <c r="JWR27" i="13"/>
  <c r="JWS27" i="13"/>
  <c r="JWT27" i="13"/>
  <c r="JWU27" i="13"/>
  <c r="JWV27" i="13"/>
  <c r="JWW27" i="13"/>
  <c r="JWX27" i="13"/>
  <c r="JWY27" i="13"/>
  <c r="JWZ27" i="13"/>
  <c r="JXA27" i="13"/>
  <c r="JXB27" i="13"/>
  <c r="JXC27" i="13"/>
  <c r="JXD27" i="13"/>
  <c r="JXE27" i="13"/>
  <c r="JXF27" i="13"/>
  <c r="JXG27" i="13"/>
  <c r="JXH27" i="13"/>
  <c r="JXI27" i="13"/>
  <c r="JXJ27" i="13"/>
  <c r="JXK27" i="13"/>
  <c r="JXL27" i="13"/>
  <c r="JXM27" i="13"/>
  <c r="JXN27" i="13"/>
  <c r="JXO27" i="13"/>
  <c r="JXP27" i="13"/>
  <c r="JXQ27" i="13"/>
  <c r="JXR27" i="13"/>
  <c r="JXS27" i="13"/>
  <c r="JXT27" i="13"/>
  <c r="JXU27" i="13"/>
  <c r="JXV27" i="13"/>
  <c r="JXW27" i="13"/>
  <c r="JXX27" i="13"/>
  <c r="JXY27" i="13"/>
  <c r="JXZ27" i="13"/>
  <c r="JYA27" i="13"/>
  <c r="JYB27" i="13"/>
  <c r="JYC27" i="13"/>
  <c r="JYD27" i="13"/>
  <c r="JYE27" i="13"/>
  <c r="JYF27" i="13"/>
  <c r="JYG27" i="13"/>
  <c r="JYH27" i="13"/>
  <c r="JYI27" i="13"/>
  <c r="JYJ27" i="13"/>
  <c r="JYK27" i="13"/>
  <c r="JYL27" i="13"/>
  <c r="JYM27" i="13"/>
  <c r="JYN27" i="13"/>
  <c r="JYO27" i="13"/>
  <c r="JYP27" i="13"/>
  <c r="JYQ27" i="13"/>
  <c r="JYR27" i="13"/>
  <c r="JYS27" i="13"/>
  <c r="JYT27" i="13"/>
  <c r="JYU27" i="13"/>
  <c r="JYV27" i="13"/>
  <c r="JYW27" i="13"/>
  <c r="JYX27" i="13"/>
  <c r="JYY27" i="13"/>
  <c r="JYZ27" i="13"/>
  <c r="JZA27" i="13"/>
  <c r="JZB27" i="13"/>
  <c r="JZC27" i="13"/>
  <c r="JZD27" i="13"/>
  <c r="JZE27" i="13"/>
  <c r="JZF27" i="13"/>
  <c r="JZG27" i="13"/>
  <c r="JZH27" i="13"/>
  <c r="JZI27" i="13"/>
  <c r="JZJ27" i="13"/>
  <c r="JZK27" i="13"/>
  <c r="JZL27" i="13"/>
  <c r="JZM27" i="13"/>
  <c r="JZN27" i="13"/>
  <c r="JZO27" i="13"/>
  <c r="JZP27" i="13"/>
  <c r="JZQ27" i="13"/>
  <c r="JZR27" i="13"/>
  <c r="JZS27" i="13"/>
  <c r="JZT27" i="13"/>
  <c r="JZU27" i="13"/>
  <c r="JZV27" i="13"/>
  <c r="JZW27" i="13"/>
  <c r="JZX27" i="13"/>
  <c r="JZY27" i="13"/>
  <c r="JZZ27" i="13"/>
  <c r="KAA27" i="13"/>
  <c r="KAB27" i="13"/>
  <c r="KAC27" i="13"/>
  <c r="KAD27" i="13"/>
  <c r="KAE27" i="13"/>
  <c r="KAF27" i="13"/>
  <c r="KAG27" i="13"/>
  <c r="KAH27" i="13"/>
  <c r="KAI27" i="13"/>
  <c r="KAJ27" i="13"/>
  <c r="KAK27" i="13"/>
  <c r="KAL27" i="13"/>
  <c r="KAM27" i="13"/>
  <c r="KAN27" i="13"/>
  <c r="KAO27" i="13"/>
  <c r="KAP27" i="13"/>
  <c r="KAQ27" i="13"/>
  <c r="KAR27" i="13"/>
  <c r="KAS27" i="13"/>
  <c r="KAT27" i="13"/>
  <c r="KAU27" i="13"/>
  <c r="KAV27" i="13"/>
  <c r="KAW27" i="13"/>
  <c r="KAX27" i="13"/>
  <c r="KAY27" i="13"/>
  <c r="KAZ27" i="13"/>
  <c r="KBA27" i="13"/>
  <c r="KBB27" i="13"/>
  <c r="KBC27" i="13"/>
  <c r="KBD27" i="13"/>
  <c r="KBE27" i="13"/>
  <c r="KBF27" i="13"/>
  <c r="KBG27" i="13"/>
  <c r="KBH27" i="13"/>
  <c r="KBI27" i="13"/>
  <c r="KBJ27" i="13"/>
  <c r="KBK27" i="13"/>
  <c r="KBL27" i="13"/>
  <c r="KBM27" i="13"/>
  <c r="KBN27" i="13"/>
  <c r="KBO27" i="13"/>
  <c r="KBP27" i="13"/>
  <c r="KBQ27" i="13"/>
  <c r="KBR27" i="13"/>
  <c r="KBS27" i="13"/>
  <c r="KBT27" i="13"/>
  <c r="KBU27" i="13"/>
  <c r="KBV27" i="13"/>
  <c r="KBW27" i="13"/>
  <c r="KBX27" i="13"/>
  <c r="KBY27" i="13"/>
  <c r="KBZ27" i="13"/>
  <c r="KCA27" i="13"/>
  <c r="KCB27" i="13"/>
  <c r="KCC27" i="13"/>
  <c r="KCD27" i="13"/>
  <c r="KCE27" i="13"/>
  <c r="KCF27" i="13"/>
  <c r="KCG27" i="13"/>
  <c r="KCH27" i="13"/>
  <c r="KCI27" i="13"/>
  <c r="KCJ27" i="13"/>
  <c r="KCK27" i="13"/>
  <c r="KCL27" i="13"/>
  <c r="KCM27" i="13"/>
  <c r="KCN27" i="13"/>
  <c r="KCO27" i="13"/>
  <c r="KCP27" i="13"/>
  <c r="KCQ27" i="13"/>
  <c r="KCR27" i="13"/>
  <c r="KCS27" i="13"/>
  <c r="KCT27" i="13"/>
  <c r="KCU27" i="13"/>
  <c r="KCV27" i="13"/>
  <c r="KCW27" i="13"/>
  <c r="KCX27" i="13"/>
  <c r="KCY27" i="13"/>
  <c r="KCZ27" i="13"/>
  <c r="KDA27" i="13"/>
  <c r="KDB27" i="13"/>
  <c r="KDC27" i="13"/>
  <c r="KDD27" i="13"/>
  <c r="KDE27" i="13"/>
  <c r="KDF27" i="13"/>
  <c r="KDG27" i="13"/>
  <c r="KDH27" i="13"/>
  <c r="KDI27" i="13"/>
  <c r="KDJ27" i="13"/>
  <c r="KDK27" i="13"/>
  <c r="KDL27" i="13"/>
  <c r="KDM27" i="13"/>
  <c r="KDN27" i="13"/>
  <c r="KDO27" i="13"/>
  <c r="KDP27" i="13"/>
  <c r="KDQ27" i="13"/>
  <c r="KDR27" i="13"/>
  <c r="KDS27" i="13"/>
  <c r="KDT27" i="13"/>
  <c r="KDU27" i="13"/>
  <c r="KDV27" i="13"/>
  <c r="KDW27" i="13"/>
  <c r="KDX27" i="13"/>
  <c r="KDY27" i="13"/>
  <c r="KDZ27" i="13"/>
  <c r="KEA27" i="13"/>
  <c r="KEB27" i="13"/>
  <c r="KEC27" i="13"/>
  <c r="KED27" i="13"/>
  <c r="KEE27" i="13"/>
  <c r="KEF27" i="13"/>
  <c r="KEG27" i="13"/>
  <c r="KEH27" i="13"/>
  <c r="KEI27" i="13"/>
  <c r="KEJ27" i="13"/>
  <c r="KEK27" i="13"/>
  <c r="KEL27" i="13"/>
  <c r="KEM27" i="13"/>
  <c r="KEN27" i="13"/>
  <c r="KEO27" i="13"/>
  <c r="KEP27" i="13"/>
  <c r="KEQ27" i="13"/>
  <c r="KER27" i="13"/>
  <c r="KES27" i="13"/>
  <c r="KET27" i="13"/>
  <c r="KEU27" i="13"/>
  <c r="KEV27" i="13"/>
  <c r="KEW27" i="13"/>
  <c r="KEX27" i="13"/>
  <c r="KEY27" i="13"/>
  <c r="KEZ27" i="13"/>
  <c r="KFA27" i="13"/>
  <c r="KFB27" i="13"/>
  <c r="KFC27" i="13"/>
  <c r="KFD27" i="13"/>
  <c r="KFE27" i="13"/>
  <c r="KFF27" i="13"/>
  <c r="KFG27" i="13"/>
  <c r="KFH27" i="13"/>
  <c r="KFI27" i="13"/>
  <c r="KFJ27" i="13"/>
  <c r="KFK27" i="13"/>
  <c r="KFL27" i="13"/>
  <c r="KFM27" i="13"/>
  <c r="KFN27" i="13"/>
  <c r="KFO27" i="13"/>
  <c r="KFP27" i="13"/>
  <c r="KFQ27" i="13"/>
  <c r="KFR27" i="13"/>
  <c r="KFS27" i="13"/>
  <c r="KFT27" i="13"/>
  <c r="KFU27" i="13"/>
  <c r="KFV27" i="13"/>
  <c r="KFW27" i="13"/>
  <c r="KFX27" i="13"/>
  <c r="KFY27" i="13"/>
  <c r="KFZ27" i="13"/>
  <c r="KGA27" i="13"/>
  <c r="KGB27" i="13"/>
  <c r="KGC27" i="13"/>
  <c r="KGD27" i="13"/>
  <c r="KGE27" i="13"/>
  <c r="KGF27" i="13"/>
  <c r="KGG27" i="13"/>
  <c r="KGH27" i="13"/>
  <c r="KGI27" i="13"/>
  <c r="KGJ27" i="13"/>
  <c r="KGK27" i="13"/>
  <c r="KGL27" i="13"/>
  <c r="KGM27" i="13"/>
  <c r="KGN27" i="13"/>
  <c r="KGO27" i="13"/>
  <c r="KGP27" i="13"/>
  <c r="KGQ27" i="13"/>
  <c r="KGR27" i="13"/>
  <c r="KGS27" i="13"/>
  <c r="KGT27" i="13"/>
  <c r="KGU27" i="13"/>
  <c r="KGV27" i="13"/>
  <c r="KGW27" i="13"/>
  <c r="KGX27" i="13"/>
  <c r="KGY27" i="13"/>
  <c r="KGZ27" i="13"/>
  <c r="KHA27" i="13"/>
  <c r="KHB27" i="13"/>
  <c r="KHC27" i="13"/>
  <c r="KHD27" i="13"/>
  <c r="KHE27" i="13"/>
  <c r="KHF27" i="13"/>
  <c r="KHG27" i="13"/>
  <c r="KHH27" i="13"/>
  <c r="KHI27" i="13"/>
  <c r="KHJ27" i="13"/>
  <c r="KHK27" i="13"/>
  <c r="KHL27" i="13"/>
  <c r="KHM27" i="13"/>
  <c r="KHN27" i="13"/>
  <c r="KHO27" i="13"/>
  <c r="KHP27" i="13"/>
  <c r="KHQ27" i="13"/>
  <c r="KHR27" i="13"/>
  <c r="KHS27" i="13"/>
  <c r="KHT27" i="13"/>
  <c r="KHU27" i="13"/>
  <c r="KHV27" i="13"/>
  <c r="KHW27" i="13"/>
  <c r="KHX27" i="13"/>
  <c r="KHY27" i="13"/>
  <c r="KHZ27" i="13"/>
  <c r="KIA27" i="13"/>
  <c r="KIB27" i="13"/>
  <c r="KIC27" i="13"/>
  <c r="KID27" i="13"/>
  <c r="KIE27" i="13"/>
  <c r="KIF27" i="13"/>
  <c r="KIG27" i="13"/>
  <c r="KIH27" i="13"/>
  <c r="KII27" i="13"/>
  <c r="KIJ27" i="13"/>
  <c r="KIK27" i="13"/>
  <c r="KIL27" i="13"/>
  <c r="KIM27" i="13"/>
  <c r="KIN27" i="13"/>
  <c r="KIO27" i="13"/>
  <c r="KIP27" i="13"/>
  <c r="KIQ27" i="13"/>
  <c r="KIR27" i="13"/>
  <c r="KIS27" i="13"/>
  <c r="KIT27" i="13"/>
  <c r="KIU27" i="13"/>
  <c r="KIV27" i="13"/>
  <c r="KIW27" i="13"/>
  <c r="KIX27" i="13"/>
  <c r="KIY27" i="13"/>
  <c r="KIZ27" i="13"/>
  <c r="KJA27" i="13"/>
  <c r="KJB27" i="13"/>
  <c r="KJC27" i="13"/>
  <c r="KJD27" i="13"/>
  <c r="KJE27" i="13"/>
  <c r="KJF27" i="13"/>
  <c r="KJG27" i="13"/>
  <c r="KJH27" i="13"/>
  <c r="KJI27" i="13"/>
  <c r="KJJ27" i="13"/>
  <c r="KJK27" i="13"/>
  <c r="KJL27" i="13"/>
  <c r="KJM27" i="13"/>
  <c r="KJN27" i="13"/>
  <c r="KJO27" i="13"/>
  <c r="KJP27" i="13"/>
  <c r="KJQ27" i="13"/>
  <c r="KJR27" i="13"/>
  <c r="KJS27" i="13"/>
  <c r="KJT27" i="13"/>
  <c r="KJU27" i="13"/>
  <c r="KJV27" i="13"/>
  <c r="KJW27" i="13"/>
  <c r="KJX27" i="13"/>
  <c r="KJY27" i="13"/>
  <c r="KJZ27" i="13"/>
  <c r="KKA27" i="13"/>
  <c r="KKB27" i="13"/>
  <c r="KKC27" i="13"/>
  <c r="KKD27" i="13"/>
  <c r="KKE27" i="13"/>
  <c r="KKF27" i="13"/>
  <c r="KKG27" i="13"/>
  <c r="KKH27" i="13"/>
  <c r="KKI27" i="13"/>
  <c r="KKJ27" i="13"/>
  <c r="KKK27" i="13"/>
  <c r="KKL27" i="13"/>
  <c r="KKM27" i="13"/>
  <c r="KKN27" i="13"/>
  <c r="KKO27" i="13"/>
  <c r="KKP27" i="13"/>
  <c r="KKQ27" i="13"/>
  <c r="KKR27" i="13"/>
  <c r="KKS27" i="13"/>
  <c r="KKT27" i="13"/>
  <c r="KKU27" i="13"/>
  <c r="KKV27" i="13"/>
  <c r="KKW27" i="13"/>
  <c r="KKX27" i="13"/>
  <c r="KKY27" i="13"/>
  <c r="KKZ27" i="13"/>
  <c r="KLA27" i="13"/>
  <c r="KLB27" i="13"/>
  <c r="KLC27" i="13"/>
  <c r="KLD27" i="13"/>
  <c r="KLE27" i="13"/>
  <c r="KLF27" i="13"/>
  <c r="KLG27" i="13"/>
  <c r="KLH27" i="13"/>
  <c r="KLI27" i="13"/>
  <c r="KLJ27" i="13"/>
  <c r="KLK27" i="13"/>
  <c r="KLL27" i="13"/>
  <c r="KLM27" i="13"/>
  <c r="KLN27" i="13"/>
  <c r="KLO27" i="13"/>
  <c r="KLP27" i="13"/>
  <c r="KLQ27" i="13"/>
  <c r="KLR27" i="13"/>
  <c r="KLS27" i="13"/>
  <c r="KLT27" i="13"/>
  <c r="KLU27" i="13"/>
  <c r="KLV27" i="13"/>
  <c r="KLW27" i="13"/>
  <c r="KLX27" i="13"/>
  <c r="KLY27" i="13"/>
  <c r="KLZ27" i="13"/>
  <c r="KMA27" i="13"/>
  <c r="KMB27" i="13"/>
  <c r="KMC27" i="13"/>
  <c r="KMD27" i="13"/>
  <c r="KME27" i="13"/>
  <c r="KMF27" i="13"/>
  <c r="KMG27" i="13"/>
  <c r="KMH27" i="13"/>
  <c r="KMI27" i="13"/>
  <c r="KMJ27" i="13"/>
  <c r="KMK27" i="13"/>
  <c r="KML27" i="13"/>
  <c r="KMM27" i="13"/>
  <c r="KMN27" i="13"/>
  <c r="KMO27" i="13"/>
  <c r="KMP27" i="13"/>
  <c r="KMQ27" i="13"/>
  <c r="KMR27" i="13"/>
  <c r="KMS27" i="13"/>
  <c r="KMT27" i="13"/>
  <c r="KMU27" i="13"/>
  <c r="KMV27" i="13"/>
  <c r="KMW27" i="13"/>
  <c r="KMX27" i="13"/>
  <c r="KMY27" i="13"/>
  <c r="KMZ27" i="13"/>
  <c r="KNA27" i="13"/>
  <c r="KNB27" i="13"/>
  <c r="KNC27" i="13"/>
  <c r="KND27" i="13"/>
  <c r="KNE27" i="13"/>
  <c r="KNF27" i="13"/>
  <c r="KNG27" i="13"/>
  <c r="KNH27" i="13"/>
  <c r="KNI27" i="13"/>
  <c r="KNJ27" i="13"/>
  <c r="KNK27" i="13"/>
  <c r="KNL27" i="13"/>
  <c r="KNM27" i="13"/>
  <c r="KNN27" i="13"/>
  <c r="KNO27" i="13"/>
  <c r="KNP27" i="13"/>
  <c r="KNQ27" i="13"/>
  <c r="KNR27" i="13"/>
  <c r="KNS27" i="13"/>
  <c r="KNT27" i="13"/>
  <c r="KNU27" i="13"/>
  <c r="KNV27" i="13"/>
  <c r="KNW27" i="13"/>
  <c r="KNX27" i="13"/>
  <c r="KNY27" i="13"/>
  <c r="KNZ27" i="13"/>
  <c r="KOA27" i="13"/>
  <c r="KOB27" i="13"/>
  <c r="KOC27" i="13"/>
  <c r="KOD27" i="13"/>
  <c r="KOE27" i="13"/>
  <c r="KOF27" i="13"/>
  <c r="KOG27" i="13"/>
  <c r="KOH27" i="13"/>
  <c r="KOI27" i="13"/>
  <c r="KOJ27" i="13"/>
  <c r="KOK27" i="13"/>
  <c r="KOL27" i="13"/>
  <c r="KOM27" i="13"/>
  <c r="KON27" i="13"/>
  <c r="KOO27" i="13"/>
  <c r="KOP27" i="13"/>
  <c r="KOQ27" i="13"/>
  <c r="KOR27" i="13"/>
  <c r="KOS27" i="13"/>
  <c r="KOT27" i="13"/>
  <c r="KOU27" i="13"/>
  <c r="KOV27" i="13"/>
  <c r="KOW27" i="13"/>
  <c r="KOX27" i="13"/>
  <c r="KOY27" i="13"/>
  <c r="KOZ27" i="13"/>
  <c r="KPA27" i="13"/>
  <c r="KPB27" i="13"/>
  <c r="KPC27" i="13"/>
  <c r="KPD27" i="13"/>
  <c r="KPE27" i="13"/>
  <c r="KPF27" i="13"/>
  <c r="KPG27" i="13"/>
  <c r="KPH27" i="13"/>
  <c r="KPI27" i="13"/>
  <c r="KPJ27" i="13"/>
  <c r="KPK27" i="13"/>
  <c r="KPL27" i="13"/>
  <c r="KPM27" i="13"/>
  <c r="KPN27" i="13"/>
  <c r="KPO27" i="13"/>
  <c r="KPP27" i="13"/>
  <c r="KPQ27" i="13"/>
  <c r="KPR27" i="13"/>
  <c r="KPS27" i="13"/>
  <c r="KPT27" i="13"/>
  <c r="KPU27" i="13"/>
  <c r="KPV27" i="13"/>
  <c r="KPW27" i="13"/>
  <c r="KPX27" i="13"/>
  <c r="KPY27" i="13"/>
  <c r="KPZ27" i="13"/>
  <c r="KQA27" i="13"/>
  <c r="KQB27" i="13"/>
  <c r="KQC27" i="13"/>
  <c r="KQD27" i="13"/>
  <c r="KQE27" i="13"/>
  <c r="KQF27" i="13"/>
  <c r="KQG27" i="13"/>
  <c r="KQH27" i="13"/>
  <c r="KQI27" i="13"/>
  <c r="KQJ27" i="13"/>
  <c r="KQK27" i="13"/>
  <c r="KQL27" i="13"/>
  <c r="KQM27" i="13"/>
  <c r="KQN27" i="13"/>
  <c r="KQO27" i="13"/>
  <c r="KQP27" i="13"/>
  <c r="KQQ27" i="13"/>
  <c r="KQR27" i="13"/>
  <c r="KQS27" i="13"/>
  <c r="KQT27" i="13"/>
  <c r="KQU27" i="13"/>
  <c r="KQV27" i="13"/>
  <c r="KQW27" i="13"/>
  <c r="KQX27" i="13"/>
  <c r="KQY27" i="13"/>
  <c r="KQZ27" i="13"/>
  <c r="KRA27" i="13"/>
  <c r="KRB27" i="13"/>
  <c r="KRC27" i="13"/>
  <c r="KRD27" i="13"/>
  <c r="KRE27" i="13"/>
  <c r="KRF27" i="13"/>
  <c r="KRG27" i="13"/>
  <c r="KRH27" i="13"/>
  <c r="KRI27" i="13"/>
  <c r="KRJ27" i="13"/>
  <c r="KRK27" i="13"/>
  <c r="KRL27" i="13"/>
  <c r="KRM27" i="13"/>
  <c r="KRN27" i="13"/>
  <c r="KRO27" i="13"/>
  <c r="KRP27" i="13"/>
  <c r="KRQ27" i="13"/>
  <c r="KRR27" i="13"/>
  <c r="KRS27" i="13"/>
  <c r="KRT27" i="13"/>
  <c r="KRU27" i="13"/>
  <c r="KRV27" i="13"/>
  <c r="KRW27" i="13"/>
  <c r="KRX27" i="13"/>
  <c r="KRY27" i="13"/>
  <c r="KRZ27" i="13"/>
  <c r="KSA27" i="13"/>
  <c r="KSB27" i="13"/>
  <c r="KSC27" i="13"/>
  <c r="KSD27" i="13"/>
  <c r="KSE27" i="13"/>
  <c r="KSF27" i="13"/>
  <c r="KSG27" i="13"/>
  <c r="KSH27" i="13"/>
  <c r="KSI27" i="13"/>
  <c r="KSJ27" i="13"/>
  <c r="KSK27" i="13"/>
  <c r="KSL27" i="13"/>
  <c r="KSM27" i="13"/>
  <c r="KSN27" i="13"/>
  <c r="KSO27" i="13"/>
  <c r="KSP27" i="13"/>
  <c r="KSQ27" i="13"/>
  <c r="KSR27" i="13"/>
  <c r="KSS27" i="13"/>
  <c r="KST27" i="13"/>
  <c r="KSU27" i="13"/>
  <c r="KSV27" i="13"/>
  <c r="KSW27" i="13"/>
  <c r="KSX27" i="13"/>
  <c r="KSY27" i="13"/>
  <c r="KSZ27" i="13"/>
  <c r="KTA27" i="13"/>
  <c r="KTB27" i="13"/>
  <c r="KTC27" i="13"/>
  <c r="KTD27" i="13"/>
  <c r="KTE27" i="13"/>
  <c r="KTF27" i="13"/>
  <c r="KTG27" i="13"/>
  <c r="KTH27" i="13"/>
  <c r="KTI27" i="13"/>
  <c r="KTJ27" i="13"/>
  <c r="KTK27" i="13"/>
  <c r="KTL27" i="13"/>
  <c r="KTM27" i="13"/>
  <c r="KTN27" i="13"/>
  <c r="KTO27" i="13"/>
  <c r="KTP27" i="13"/>
  <c r="KTQ27" i="13"/>
  <c r="KTR27" i="13"/>
  <c r="KTS27" i="13"/>
  <c r="KTT27" i="13"/>
  <c r="KTU27" i="13"/>
  <c r="KTV27" i="13"/>
  <c r="KTW27" i="13"/>
  <c r="KTX27" i="13"/>
  <c r="KTY27" i="13"/>
  <c r="KTZ27" i="13"/>
  <c r="KUA27" i="13"/>
  <c r="KUB27" i="13"/>
  <c r="KUC27" i="13"/>
  <c r="KUD27" i="13"/>
  <c r="KUE27" i="13"/>
  <c r="KUF27" i="13"/>
  <c r="KUG27" i="13"/>
  <c r="KUH27" i="13"/>
  <c r="KUI27" i="13"/>
  <c r="KUJ27" i="13"/>
  <c r="KUK27" i="13"/>
  <c r="KUL27" i="13"/>
  <c r="KUM27" i="13"/>
  <c r="KUN27" i="13"/>
  <c r="KUO27" i="13"/>
  <c r="KUP27" i="13"/>
  <c r="KUQ27" i="13"/>
  <c r="KUR27" i="13"/>
  <c r="KUS27" i="13"/>
  <c r="KUT27" i="13"/>
  <c r="KUU27" i="13"/>
  <c r="KUV27" i="13"/>
  <c r="KUW27" i="13"/>
  <c r="KUX27" i="13"/>
  <c r="KUY27" i="13"/>
  <c r="KUZ27" i="13"/>
  <c r="KVA27" i="13"/>
  <c r="KVB27" i="13"/>
  <c r="KVC27" i="13"/>
  <c r="KVD27" i="13"/>
  <c r="KVE27" i="13"/>
  <c r="KVF27" i="13"/>
  <c r="KVG27" i="13"/>
  <c r="KVH27" i="13"/>
  <c r="KVI27" i="13"/>
  <c r="KVJ27" i="13"/>
  <c r="KVK27" i="13"/>
  <c r="KVL27" i="13"/>
  <c r="KVM27" i="13"/>
  <c r="KVN27" i="13"/>
  <c r="KVO27" i="13"/>
  <c r="KVP27" i="13"/>
  <c r="KVQ27" i="13"/>
  <c r="KVR27" i="13"/>
  <c r="KVS27" i="13"/>
  <c r="KVT27" i="13"/>
  <c r="KVU27" i="13"/>
  <c r="KVV27" i="13"/>
  <c r="KVW27" i="13"/>
  <c r="KVX27" i="13"/>
  <c r="KVY27" i="13"/>
  <c r="KVZ27" i="13"/>
  <c r="KWA27" i="13"/>
  <c r="KWB27" i="13"/>
  <c r="KWC27" i="13"/>
  <c r="KWD27" i="13"/>
  <c r="KWE27" i="13"/>
  <c r="KWF27" i="13"/>
  <c r="KWG27" i="13"/>
  <c r="KWH27" i="13"/>
  <c r="KWI27" i="13"/>
  <c r="KWJ27" i="13"/>
  <c r="KWK27" i="13"/>
  <c r="KWL27" i="13"/>
  <c r="KWM27" i="13"/>
  <c r="KWN27" i="13"/>
  <c r="KWO27" i="13"/>
  <c r="KWP27" i="13"/>
  <c r="KWQ27" i="13"/>
  <c r="KWR27" i="13"/>
  <c r="KWS27" i="13"/>
  <c r="KWT27" i="13"/>
  <c r="KWU27" i="13"/>
  <c r="KWV27" i="13"/>
  <c r="KWW27" i="13"/>
  <c r="KWX27" i="13"/>
  <c r="KWY27" i="13"/>
  <c r="KWZ27" i="13"/>
  <c r="KXA27" i="13"/>
  <c r="KXB27" i="13"/>
  <c r="KXC27" i="13"/>
  <c r="KXD27" i="13"/>
  <c r="KXE27" i="13"/>
  <c r="KXF27" i="13"/>
  <c r="KXG27" i="13"/>
  <c r="KXH27" i="13"/>
  <c r="KXI27" i="13"/>
  <c r="KXJ27" i="13"/>
  <c r="KXK27" i="13"/>
  <c r="KXL27" i="13"/>
  <c r="KXM27" i="13"/>
  <c r="KXN27" i="13"/>
  <c r="KXO27" i="13"/>
  <c r="KXP27" i="13"/>
  <c r="KXQ27" i="13"/>
  <c r="KXR27" i="13"/>
  <c r="KXS27" i="13"/>
  <c r="KXT27" i="13"/>
  <c r="KXU27" i="13"/>
  <c r="KXV27" i="13"/>
  <c r="KXW27" i="13"/>
  <c r="KXX27" i="13"/>
  <c r="KXY27" i="13"/>
  <c r="KXZ27" i="13"/>
  <c r="KYA27" i="13"/>
  <c r="KYB27" i="13"/>
  <c r="KYC27" i="13"/>
  <c r="KYD27" i="13"/>
  <c r="KYE27" i="13"/>
  <c r="KYF27" i="13"/>
  <c r="KYG27" i="13"/>
  <c r="KYH27" i="13"/>
  <c r="KYI27" i="13"/>
  <c r="KYJ27" i="13"/>
  <c r="KYK27" i="13"/>
  <c r="KYL27" i="13"/>
  <c r="KYM27" i="13"/>
  <c r="KYN27" i="13"/>
  <c r="KYO27" i="13"/>
  <c r="KYP27" i="13"/>
  <c r="KYQ27" i="13"/>
  <c r="KYR27" i="13"/>
  <c r="KYS27" i="13"/>
  <c r="KYT27" i="13"/>
  <c r="KYU27" i="13"/>
  <c r="KYV27" i="13"/>
  <c r="KYW27" i="13"/>
  <c r="KYX27" i="13"/>
  <c r="KYY27" i="13"/>
  <c r="KYZ27" i="13"/>
  <c r="KZA27" i="13"/>
  <c r="KZB27" i="13"/>
  <c r="KZC27" i="13"/>
  <c r="KZD27" i="13"/>
  <c r="KZE27" i="13"/>
  <c r="KZF27" i="13"/>
  <c r="KZG27" i="13"/>
  <c r="KZH27" i="13"/>
  <c r="KZI27" i="13"/>
  <c r="KZJ27" i="13"/>
  <c r="KZK27" i="13"/>
  <c r="KZL27" i="13"/>
  <c r="KZM27" i="13"/>
  <c r="KZN27" i="13"/>
  <c r="KZO27" i="13"/>
  <c r="KZP27" i="13"/>
  <c r="KZQ27" i="13"/>
  <c r="KZR27" i="13"/>
  <c r="KZS27" i="13"/>
  <c r="KZT27" i="13"/>
  <c r="KZU27" i="13"/>
  <c r="KZV27" i="13"/>
  <c r="KZW27" i="13"/>
  <c r="KZX27" i="13"/>
  <c r="KZY27" i="13"/>
  <c r="KZZ27" i="13"/>
  <c r="LAA27" i="13"/>
  <c r="LAB27" i="13"/>
  <c r="LAC27" i="13"/>
  <c r="LAD27" i="13"/>
  <c r="LAE27" i="13"/>
  <c r="LAF27" i="13"/>
  <c r="LAG27" i="13"/>
  <c r="LAH27" i="13"/>
  <c r="LAI27" i="13"/>
  <c r="LAJ27" i="13"/>
  <c r="LAK27" i="13"/>
  <c r="LAL27" i="13"/>
  <c r="LAM27" i="13"/>
  <c r="LAN27" i="13"/>
  <c r="LAO27" i="13"/>
  <c r="LAP27" i="13"/>
  <c r="LAQ27" i="13"/>
  <c r="LAR27" i="13"/>
  <c r="LAS27" i="13"/>
  <c r="LAT27" i="13"/>
  <c r="LAU27" i="13"/>
  <c r="LAV27" i="13"/>
  <c r="LAW27" i="13"/>
  <c r="LAX27" i="13"/>
  <c r="LAY27" i="13"/>
  <c r="LAZ27" i="13"/>
  <c r="LBA27" i="13"/>
  <c r="LBB27" i="13"/>
  <c r="LBC27" i="13"/>
  <c r="LBD27" i="13"/>
  <c r="LBE27" i="13"/>
  <c r="LBF27" i="13"/>
  <c r="LBG27" i="13"/>
  <c r="LBH27" i="13"/>
  <c r="LBI27" i="13"/>
  <c r="LBJ27" i="13"/>
  <c r="LBK27" i="13"/>
  <c r="LBL27" i="13"/>
  <c r="LBM27" i="13"/>
  <c r="LBN27" i="13"/>
  <c r="LBO27" i="13"/>
  <c r="LBP27" i="13"/>
  <c r="LBQ27" i="13"/>
  <c r="LBR27" i="13"/>
  <c r="LBS27" i="13"/>
  <c r="LBT27" i="13"/>
  <c r="LBU27" i="13"/>
  <c r="LBV27" i="13"/>
  <c r="LBW27" i="13"/>
  <c r="LBX27" i="13"/>
  <c r="LBY27" i="13"/>
  <c r="LBZ27" i="13"/>
  <c r="LCA27" i="13"/>
  <c r="LCB27" i="13"/>
  <c r="LCC27" i="13"/>
  <c r="LCD27" i="13"/>
  <c r="LCE27" i="13"/>
  <c r="LCF27" i="13"/>
  <c r="LCG27" i="13"/>
  <c r="LCH27" i="13"/>
  <c r="LCI27" i="13"/>
  <c r="LCJ27" i="13"/>
  <c r="LCK27" i="13"/>
  <c r="LCL27" i="13"/>
  <c r="LCM27" i="13"/>
  <c r="LCN27" i="13"/>
  <c r="LCO27" i="13"/>
  <c r="LCP27" i="13"/>
  <c r="LCQ27" i="13"/>
  <c r="LCR27" i="13"/>
  <c r="LCS27" i="13"/>
  <c r="LCT27" i="13"/>
  <c r="LCU27" i="13"/>
  <c r="LCV27" i="13"/>
  <c r="LCW27" i="13"/>
  <c r="LCX27" i="13"/>
  <c r="LCY27" i="13"/>
  <c r="LCZ27" i="13"/>
  <c r="LDA27" i="13"/>
  <c r="LDB27" i="13"/>
  <c r="LDC27" i="13"/>
  <c r="LDD27" i="13"/>
  <c r="LDE27" i="13"/>
  <c r="LDF27" i="13"/>
  <c r="LDG27" i="13"/>
  <c r="LDH27" i="13"/>
  <c r="LDI27" i="13"/>
  <c r="LDJ27" i="13"/>
  <c r="LDK27" i="13"/>
  <c r="LDL27" i="13"/>
  <c r="LDM27" i="13"/>
  <c r="LDN27" i="13"/>
  <c r="LDO27" i="13"/>
  <c r="LDP27" i="13"/>
  <c r="LDQ27" i="13"/>
  <c r="LDR27" i="13"/>
  <c r="LDS27" i="13"/>
  <c r="LDT27" i="13"/>
  <c r="LDU27" i="13"/>
  <c r="LDV27" i="13"/>
  <c r="LDW27" i="13"/>
  <c r="LDX27" i="13"/>
  <c r="LDY27" i="13"/>
  <c r="LDZ27" i="13"/>
  <c r="LEA27" i="13"/>
  <c r="LEB27" i="13"/>
  <c r="LEC27" i="13"/>
  <c r="LED27" i="13"/>
  <c r="LEE27" i="13"/>
  <c r="LEF27" i="13"/>
  <c r="LEG27" i="13"/>
  <c r="LEH27" i="13"/>
  <c r="LEI27" i="13"/>
  <c r="LEJ27" i="13"/>
  <c r="LEK27" i="13"/>
  <c r="LEL27" i="13"/>
  <c r="LEM27" i="13"/>
  <c r="LEN27" i="13"/>
  <c r="LEO27" i="13"/>
  <c r="LEP27" i="13"/>
  <c r="LEQ27" i="13"/>
  <c r="LER27" i="13"/>
  <c r="LES27" i="13"/>
  <c r="LET27" i="13"/>
  <c r="LEU27" i="13"/>
  <c r="LEV27" i="13"/>
  <c r="LEW27" i="13"/>
  <c r="LEX27" i="13"/>
  <c r="LEY27" i="13"/>
  <c r="LEZ27" i="13"/>
  <c r="LFA27" i="13"/>
  <c r="LFB27" i="13"/>
  <c r="LFC27" i="13"/>
  <c r="LFD27" i="13"/>
  <c r="LFE27" i="13"/>
  <c r="LFF27" i="13"/>
  <c r="LFG27" i="13"/>
  <c r="LFH27" i="13"/>
  <c r="LFI27" i="13"/>
  <c r="LFJ27" i="13"/>
  <c r="LFK27" i="13"/>
  <c r="LFL27" i="13"/>
  <c r="LFM27" i="13"/>
  <c r="LFN27" i="13"/>
  <c r="LFO27" i="13"/>
  <c r="LFP27" i="13"/>
  <c r="LFQ27" i="13"/>
  <c r="LFR27" i="13"/>
  <c r="LFS27" i="13"/>
  <c r="LFT27" i="13"/>
  <c r="LFU27" i="13"/>
  <c r="LFV27" i="13"/>
  <c r="LFW27" i="13"/>
  <c r="LFX27" i="13"/>
  <c r="LFY27" i="13"/>
  <c r="LFZ27" i="13"/>
  <c r="LGA27" i="13"/>
  <c r="LGB27" i="13"/>
  <c r="LGC27" i="13"/>
  <c r="LGD27" i="13"/>
  <c r="LGE27" i="13"/>
  <c r="LGF27" i="13"/>
  <c r="LGG27" i="13"/>
  <c r="LGH27" i="13"/>
  <c r="LGI27" i="13"/>
  <c r="LGJ27" i="13"/>
  <c r="LGK27" i="13"/>
  <c r="LGL27" i="13"/>
  <c r="LGM27" i="13"/>
  <c r="LGN27" i="13"/>
  <c r="LGO27" i="13"/>
  <c r="LGP27" i="13"/>
  <c r="LGQ27" i="13"/>
  <c r="LGR27" i="13"/>
  <c r="LGS27" i="13"/>
  <c r="LGT27" i="13"/>
  <c r="LGU27" i="13"/>
  <c r="LGV27" i="13"/>
  <c r="LGW27" i="13"/>
  <c r="LGX27" i="13"/>
  <c r="LGY27" i="13"/>
  <c r="LGZ27" i="13"/>
  <c r="LHA27" i="13"/>
  <c r="LHB27" i="13"/>
  <c r="LHC27" i="13"/>
  <c r="LHD27" i="13"/>
  <c r="LHE27" i="13"/>
  <c r="LHF27" i="13"/>
  <c r="LHG27" i="13"/>
  <c r="LHH27" i="13"/>
  <c r="LHI27" i="13"/>
  <c r="LHJ27" i="13"/>
  <c r="LHK27" i="13"/>
  <c r="LHL27" i="13"/>
  <c r="LHM27" i="13"/>
  <c r="LHN27" i="13"/>
  <c r="LHO27" i="13"/>
  <c r="LHP27" i="13"/>
  <c r="LHQ27" i="13"/>
  <c r="LHR27" i="13"/>
  <c r="LHS27" i="13"/>
  <c r="LHT27" i="13"/>
  <c r="LHU27" i="13"/>
  <c r="LHV27" i="13"/>
  <c r="LHW27" i="13"/>
  <c r="LHX27" i="13"/>
  <c r="LHY27" i="13"/>
  <c r="LHZ27" i="13"/>
  <c r="LIA27" i="13"/>
  <c r="LIB27" i="13"/>
  <c r="LIC27" i="13"/>
  <c r="LID27" i="13"/>
  <c r="LIE27" i="13"/>
  <c r="LIF27" i="13"/>
  <c r="LIG27" i="13"/>
  <c r="LIH27" i="13"/>
  <c r="LII27" i="13"/>
  <c r="LIJ27" i="13"/>
  <c r="LIK27" i="13"/>
  <c r="LIL27" i="13"/>
  <c r="LIM27" i="13"/>
  <c r="LIN27" i="13"/>
  <c r="LIO27" i="13"/>
  <c r="LIP27" i="13"/>
  <c r="LIQ27" i="13"/>
  <c r="LIR27" i="13"/>
  <c r="LIS27" i="13"/>
  <c r="LIT27" i="13"/>
  <c r="LIU27" i="13"/>
  <c r="LIV27" i="13"/>
  <c r="LIW27" i="13"/>
  <c r="LIX27" i="13"/>
  <c r="LIY27" i="13"/>
  <c r="LIZ27" i="13"/>
  <c r="LJA27" i="13"/>
  <c r="LJB27" i="13"/>
  <c r="LJC27" i="13"/>
  <c r="LJD27" i="13"/>
  <c r="LJE27" i="13"/>
  <c r="LJF27" i="13"/>
  <c r="LJG27" i="13"/>
  <c r="LJH27" i="13"/>
  <c r="LJI27" i="13"/>
  <c r="LJJ27" i="13"/>
  <c r="LJK27" i="13"/>
  <c r="LJL27" i="13"/>
  <c r="LJM27" i="13"/>
  <c r="LJN27" i="13"/>
  <c r="LJO27" i="13"/>
  <c r="LJP27" i="13"/>
  <c r="LJQ27" i="13"/>
  <c r="LJR27" i="13"/>
  <c r="LJS27" i="13"/>
  <c r="LJT27" i="13"/>
  <c r="LJU27" i="13"/>
  <c r="LJV27" i="13"/>
  <c r="LJW27" i="13"/>
  <c r="LJX27" i="13"/>
  <c r="LJY27" i="13"/>
  <c r="LJZ27" i="13"/>
  <c r="LKA27" i="13"/>
  <c r="LKB27" i="13"/>
  <c r="LKC27" i="13"/>
  <c r="LKD27" i="13"/>
  <c r="LKE27" i="13"/>
  <c r="LKF27" i="13"/>
  <c r="LKG27" i="13"/>
  <c r="LKH27" i="13"/>
  <c r="LKI27" i="13"/>
  <c r="LKJ27" i="13"/>
  <c r="LKK27" i="13"/>
  <c r="LKL27" i="13"/>
  <c r="LKM27" i="13"/>
  <c r="LKN27" i="13"/>
  <c r="LKO27" i="13"/>
  <c r="LKP27" i="13"/>
  <c r="LKQ27" i="13"/>
  <c r="LKR27" i="13"/>
  <c r="LKS27" i="13"/>
  <c r="LKT27" i="13"/>
  <c r="LKU27" i="13"/>
  <c r="LKV27" i="13"/>
  <c r="LKW27" i="13"/>
  <c r="LKX27" i="13"/>
  <c r="LKY27" i="13"/>
  <c r="LKZ27" i="13"/>
  <c r="LLA27" i="13"/>
  <c r="LLB27" i="13"/>
  <c r="LLC27" i="13"/>
  <c r="LLD27" i="13"/>
  <c r="LLE27" i="13"/>
  <c r="LLF27" i="13"/>
  <c r="LLG27" i="13"/>
  <c r="LLH27" i="13"/>
  <c r="LLI27" i="13"/>
  <c r="LLJ27" i="13"/>
  <c r="LLK27" i="13"/>
  <c r="LLL27" i="13"/>
  <c r="LLM27" i="13"/>
  <c r="LLN27" i="13"/>
  <c r="LLO27" i="13"/>
  <c r="LLP27" i="13"/>
  <c r="LLQ27" i="13"/>
  <c r="LLR27" i="13"/>
  <c r="LLS27" i="13"/>
  <c r="LLT27" i="13"/>
  <c r="LLU27" i="13"/>
  <c r="LLV27" i="13"/>
  <c r="LLW27" i="13"/>
  <c r="LLX27" i="13"/>
  <c r="LLY27" i="13"/>
  <c r="LLZ27" i="13"/>
  <c r="LMA27" i="13"/>
  <c r="LMB27" i="13"/>
  <c r="LMC27" i="13"/>
  <c r="LMD27" i="13"/>
  <c r="LME27" i="13"/>
  <c r="LMF27" i="13"/>
  <c r="LMG27" i="13"/>
  <c r="LMH27" i="13"/>
  <c r="LMI27" i="13"/>
  <c r="LMJ27" i="13"/>
  <c r="LMK27" i="13"/>
  <c r="LML27" i="13"/>
  <c r="LMM27" i="13"/>
  <c r="LMN27" i="13"/>
  <c r="LMO27" i="13"/>
  <c r="LMP27" i="13"/>
  <c r="LMQ27" i="13"/>
  <c r="LMR27" i="13"/>
  <c r="LMS27" i="13"/>
  <c r="LMT27" i="13"/>
  <c r="LMU27" i="13"/>
  <c r="LMV27" i="13"/>
  <c r="LMW27" i="13"/>
  <c r="LMX27" i="13"/>
  <c r="LMY27" i="13"/>
  <c r="LMZ27" i="13"/>
  <c r="LNA27" i="13"/>
  <c r="LNB27" i="13"/>
  <c r="LNC27" i="13"/>
  <c r="LND27" i="13"/>
  <c r="LNE27" i="13"/>
  <c r="LNF27" i="13"/>
  <c r="LNG27" i="13"/>
  <c r="LNH27" i="13"/>
  <c r="LNI27" i="13"/>
  <c r="LNJ27" i="13"/>
  <c r="LNK27" i="13"/>
  <c r="LNL27" i="13"/>
  <c r="LNM27" i="13"/>
  <c r="LNN27" i="13"/>
  <c r="LNO27" i="13"/>
  <c r="LNP27" i="13"/>
  <c r="LNQ27" i="13"/>
  <c r="LNR27" i="13"/>
  <c r="LNS27" i="13"/>
  <c r="LNT27" i="13"/>
  <c r="LNU27" i="13"/>
  <c r="LNV27" i="13"/>
  <c r="LNW27" i="13"/>
  <c r="LNX27" i="13"/>
  <c r="LNY27" i="13"/>
  <c r="LNZ27" i="13"/>
  <c r="LOA27" i="13"/>
  <c r="LOB27" i="13"/>
  <c r="LOC27" i="13"/>
  <c r="LOD27" i="13"/>
  <c r="LOE27" i="13"/>
  <c r="LOF27" i="13"/>
  <c r="LOG27" i="13"/>
  <c r="LOH27" i="13"/>
  <c r="LOI27" i="13"/>
  <c r="LOJ27" i="13"/>
  <c r="LOK27" i="13"/>
  <c r="LOL27" i="13"/>
  <c r="LOM27" i="13"/>
  <c r="LON27" i="13"/>
  <c r="LOO27" i="13"/>
  <c r="LOP27" i="13"/>
  <c r="LOQ27" i="13"/>
  <c r="LOR27" i="13"/>
  <c r="LOS27" i="13"/>
  <c r="LOT27" i="13"/>
  <c r="LOU27" i="13"/>
  <c r="LOV27" i="13"/>
  <c r="LOW27" i="13"/>
  <c r="LOX27" i="13"/>
  <c r="LOY27" i="13"/>
  <c r="LOZ27" i="13"/>
  <c r="LPA27" i="13"/>
  <c r="LPB27" i="13"/>
  <c r="LPC27" i="13"/>
  <c r="LPD27" i="13"/>
  <c r="LPE27" i="13"/>
  <c r="LPF27" i="13"/>
  <c r="LPG27" i="13"/>
  <c r="LPH27" i="13"/>
  <c r="LPI27" i="13"/>
  <c r="LPJ27" i="13"/>
  <c r="LPK27" i="13"/>
  <c r="LPL27" i="13"/>
  <c r="LPM27" i="13"/>
  <c r="LPN27" i="13"/>
  <c r="LPO27" i="13"/>
  <c r="LPP27" i="13"/>
  <c r="LPQ27" i="13"/>
  <c r="LPR27" i="13"/>
  <c r="LPS27" i="13"/>
  <c r="LPT27" i="13"/>
  <c r="LPU27" i="13"/>
  <c r="LPV27" i="13"/>
  <c r="LPW27" i="13"/>
  <c r="LPX27" i="13"/>
  <c r="LPY27" i="13"/>
  <c r="LPZ27" i="13"/>
  <c r="LQA27" i="13"/>
  <c r="LQB27" i="13"/>
  <c r="LQC27" i="13"/>
  <c r="LQD27" i="13"/>
  <c r="LQE27" i="13"/>
  <c r="LQF27" i="13"/>
  <c r="LQG27" i="13"/>
  <c r="LQH27" i="13"/>
  <c r="LQI27" i="13"/>
  <c r="LQJ27" i="13"/>
  <c r="LQK27" i="13"/>
  <c r="LQL27" i="13"/>
  <c r="LQM27" i="13"/>
  <c r="LQN27" i="13"/>
  <c r="LQO27" i="13"/>
  <c r="LQP27" i="13"/>
  <c r="LQQ27" i="13"/>
  <c r="LQR27" i="13"/>
  <c r="LQS27" i="13"/>
  <c r="LQT27" i="13"/>
  <c r="LQU27" i="13"/>
  <c r="LQV27" i="13"/>
  <c r="LQW27" i="13"/>
  <c r="LQX27" i="13"/>
  <c r="LQY27" i="13"/>
  <c r="LQZ27" i="13"/>
  <c r="LRA27" i="13"/>
  <c r="LRB27" i="13"/>
  <c r="LRC27" i="13"/>
  <c r="LRD27" i="13"/>
  <c r="LRE27" i="13"/>
  <c r="LRF27" i="13"/>
  <c r="LRG27" i="13"/>
  <c r="LRH27" i="13"/>
  <c r="LRI27" i="13"/>
  <c r="LRJ27" i="13"/>
  <c r="LRK27" i="13"/>
  <c r="LRL27" i="13"/>
  <c r="LRM27" i="13"/>
  <c r="LRN27" i="13"/>
  <c r="LRO27" i="13"/>
  <c r="LRP27" i="13"/>
  <c r="LRQ27" i="13"/>
  <c r="LRR27" i="13"/>
  <c r="LRS27" i="13"/>
  <c r="LRT27" i="13"/>
  <c r="LRU27" i="13"/>
  <c r="LRV27" i="13"/>
  <c r="LRW27" i="13"/>
  <c r="LRX27" i="13"/>
  <c r="LRY27" i="13"/>
  <c r="LRZ27" i="13"/>
  <c r="LSA27" i="13"/>
  <c r="LSB27" i="13"/>
  <c r="LSC27" i="13"/>
  <c r="LSD27" i="13"/>
  <c r="LSE27" i="13"/>
  <c r="LSF27" i="13"/>
  <c r="LSG27" i="13"/>
  <c r="LSH27" i="13"/>
  <c r="LSI27" i="13"/>
  <c r="LSJ27" i="13"/>
  <c r="LSK27" i="13"/>
  <c r="LSL27" i="13"/>
  <c r="LSM27" i="13"/>
  <c r="LSN27" i="13"/>
  <c r="LSO27" i="13"/>
  <c r="LSP27" i="13"/>
  <c r="LSQ27" i="13"/>
  <c r="LSR27" i="13"/>
  <c r="LSS27" i="13"/>
  <c r="LST27" i="13"/>
  <c r="LSU27" i="13"/>
  <c r="LSV27" i="13"/>
  <c r="LSW27" i="13"/>
  <c r="LSX27" i="13"/>
  <c r="LSY27" i="13"/>
  <c r="LSZ27" i="13"/>
  <c r="LTA27" i="13"/>
  <c r="LTB27" i="13"/>
  <c r="LTC27" i="13"/>
  <c r="LTD27" i="13"/>
  <c r="LTE27" i="13"/>
  <c r="LTF27" i="13"/>
  <c r="LTG27" i="13"/>
  <c r="LTH27" i="13"/>
  <c r="LTI27" i="13"/>
  <c r="LTJ27" i="13"/>
  <c r="LTK27" i="13"/>
  <c r="LTL27" i="13"/>
  <c r="LTM27" i="13"/>
  <c r="LTN27" i="13"/>
  <c r="LTO27" i="13"/>
  <c r="LTP27" i="13"/>
  <c r="LTQ27" i="13"/>
  <c r="LTR27" i="13"/>
  <c r="LTS27" i="13"/>
  <c r="LTT27" i="13"/>
  <c r="LTU27" i="13"/>
  <c r="LTV27" i="13"/>
  <c r="LTW27" i="13"/>
  <c r="LTX27" i="13"/>
  <c r="LTY27" i="13"/>
  <c r="LTZ27" i="13"/>
  <c r="LUA27" i="13"/>
  <c r="LUB27" i="13"/>
  <c r="LUC27" i="13"/>
  <c r="LUD27" i="13"/>
  <c r="LUE27" i="13"/>
  <c r="LUF27" i="13"/>
  <c r="LUG27" i="13"/>
  <c r="LUH27" i="13"/>
  <c r="LUI27" i="13"/>
  <c r="LUJ27" i="13"/>
  <c r="LUK27" i="13"/>
  <c r="LUL27" i="13"/>
  <c r="LUM27" i="13"/>
  <c r="LUN27" i="13"/>
  <c r="LUO27" i="13"/>
  <c r="LUP27" i="13"/>
  <c r="LUQ27" i="13"/>
  <c r="LUR27" i="13"/>
  <c r="LUS27" i="13"/>
  <c r="LUT27" i="13"/>
  <c r="LUU27" i="13"/>
  <c r="LUV27" i="13"/>
  <c r="LUW27" i="13"/>
  <c r="LUX27" i="13"/>
  <c r="LUY27" i="13"/>
  <c r="LUZ27" i="13"/>
  <c r="LVA27" i="13"/>
  <c r="LVB27" i="13"/>
  <c r="LVC27" i="13"/>
  <c r="LVD27" i="13"/>
  <c r="LVE27" i="13"/>
  <c r="LVF27" i="13"/>
  <c r="LVG27" i="13"/>
  <c r="LVH27" i="13"/>
  <c r="LVI27" i="13"/>
  <c r="LVJ27" i="13"/>
  <c r="LVK27" i="13"/>
  <c r="LVL27" i="13"/>
  <c r="LVM27" i="13"/>
  <c r="LVN27" i="13"/>
  <c r="LVO27" i="13"/>
  <c r="LVP27" i="13"/>
  <c r="LVQ27" i="13"/>
  <c r="LVR27" i="13"/>
  <c r="LVS27" i="13"/>
  <c r="LVT27" i="13"/>
  <c r="LVU27" i="13"/>
  <c r="LVV27" i="13"/>
  <c r="LVW27" i="13"/>
  <c r="LVX27" i="13"/>
  <c r="LVY27" i="13"/>
  <c r="LVZ27" i="13"/>
  <c r="LWA27" i="13"/>
  <c r="LWB27" i="13"/>
  <c r="LWC27" i="13"/>
  <c r="LWD27" i="13"/>
  <c r="LWE27" i="13"/>
  <c r="LWF27" i="13"/>
  <c r="LWG27" i="13"/>
  <c r="LWH27" i="13"/>
  <c r="LWI27" i="13"/>
  <c r="LWJ27" i="13"/>
  <c r="LWK27" i="13"/>
  <c r="LWL27" i="13"/>
  <c r="LWM27" i="13"/>
  <c r="LWN27" i="13"/>
  <c r="LWO27" i="13"/>
  <c r="LWP27" i="13"/>
  <c r="LWQ27" i="13"/>
  <c r="LWR27" i="13"/>
  <c r="LWS27" i="13"/>
  <c r="LWT27" i="13"/>
  <c r="LWU27" i="13"/>
  <c r="LWV27" i="13"/>
  <c r="LWW27" i="13"/>
  <c r="LWX27" i="13"/>
  <c r="LWY27" i="13"/>
  <c r="LWZ27" i="13"/>
  <c r="LXA27" i="13"/>
  <c r="LXB27" i="13"/>
  <c r="LXC27" i="13"/>
  <c r="LXD27" i="13"/>
  <c r="LXE27" i="13"/>
  <c r="LXF27" i="13"/>
  <c r="LXG27" i="13"/>
  <c r="LXH27" i="13"/>
  <c r="LXI27" i="13"/>
  <c r="LXJ27" i="13"/>
  <c r="LXK27" i="13"/>
  <c r="LXL27" i="13"/>
  <c r="LXM27" i="13"/>
  <c r="LXN27" i="13"/>
  <c r="LXO27" i="13"/>
  <c r="LXP27" i="13"/>
  <c r="LXQ27" i="13"/>
  <c r="LXR27" i="13"/>
  <c r="LXS27" i="13"/>
  <c r="LXT27" i="13"/>
  <c r="LXU27" i="13"/>
  <c r="LXV27" i="13"/>
  <c r="LXW27" i="13"/>
  <c r="LXX27" i="13"/>
  <c r="LXY27" i="13"/>
  <c r="LXZ27" i="13"/>
  <c r="LYA27" i="13"/>
  <c r="LYB27" i="13"/>
  <c r="LYC27" i="13"/>
  <c r="LYD27" i="13"/>
  <c r="LYE27" i="13"/>
  <c r="LYF27" i="13"/>
  <c r="LYG27" i="13"/>
  <c r="LYH27" i="13"/>
  <c r="LYI27" i="13"/>
  <c r="LYJ27" i="13"/>
  <c r="LYK27" i="13"/>
  <c r="LYL27" i="13"/>
  <c r="LYM27" i="13"/>
  <c r="LYN27" i="13"/>
  <c r="LYO27" i="13"/>
  <c r="LYP27" i="13"/>
  <c r="LYQ27" i="13"/>
  <c r="LYR27" i="13"/>
  <c r="LYS27" i="13"/>
  <c r="LYT27" i="13"/>
  <c r="LYU27" i="13"/>
  <c r="LYV27" i="13"/>
  <c r="LYW27" i="13"/>
  <c r="LYX27" i="13"/>
  <c r="LYY27" i="13"/>
  <c r="LYZ27" i="13"/>
  <c r="LZA27" i="13"/>
  <c r="LZB27" i="13"/>
  <c r="LZC27" i="13"/>
  <c r="LZD27" i="13"/>
  <c r="LZE27" i="13"/>
  <c r="LZF27" i="13"/>
  <c r="LZG27" i="13"/>
  <c r="LZH27" i="13"/>
  <c r="LZI27" i="13"/>
  <c r="LZJ27" i="13"/>
  <c r="LZK27" i="13"/>
  <c r="LZL27" i="13"/>
  <c r="LZM27" i="13"/>
  <c r="LZN27" i="13"/>
  <c r="LZO27" i="13"/>
  <c r="LZP27" i="13"/>
  <c r="LZQ27" i="13"/>
  <c r="LZR27" i="13"/>
  <c r="LZS27" i="13"/>
  <c r="LZT27" i="13"/>
  <c r="LZU27" i="13"/>
  <c r="LZV27" i="13"/>
  <c r="LZW27" i="13"/>
  <c r="LZX27" i="13"/>
  <c r="LZY27" i="13"/>
  <c r="LZZ27" i="13"/>
  <c r="MAA27" i="13"/>
  <c r="MAB27" i="13"/>
  <c r="MAC27" i="13"/>
  <c r="MAD27" i="13"/>
  <c r="MAE27" i="13"/>
  <c r="MAF27" i="13"/>
  <c r="MAG27" i="13"/>
  <c r="MAH27" i="13"/>
  <c r="MAI27" i="13"/>
  <c r="MAJ27" i="13"/>
  <c r="MAK27" i="13"/>
  <c r="MAL27" i="13"/>
  <c r="MAM27" i="13"/>
  <c r="MAN27" i="13"/>
  <c r="MAO27" i="13"/>
  <c r="MAP27" i="13"/>
  <c r="MAQ27" i="13"/>
  <c r="MAR27" i="13"/>
  <c r="MAS27" i="13"/>
  <c r="MAT27" i="13"/>
  <c r="MAU27" i="13"/>
  <c r="MAV27" i="13"/>
  <c r="MAW27" i="13"/>
  <c r="MAX27" i="13"/>
  <c r="MAY27" i="13"/>
  <c r="MAZ27" i="13"/>
  <c r="MBA27" i="13"/>
  <c r="MBB27" i="13"/>
  <c r="MBC27" i="13"/>
  <c r="MBD27" i="13"/>
  <c r="MBE27" i="13"/>
  <c r="MBF27" i="13"/>
  <c r="MBG27" i="13"/>
  <c r="MBH27" i="13"/>
  <c r="MBI27" i="13"/>
  <c r="MBJ27" i="13"/>
  <c r="MBK27" i="13"/>
  <c r="MBL27" i="13"/>
  <c r="MBM27" i="13"/>
  <c r="MBN27" i="13"/>
  <c r="MBO27" i="13"/>
  <c r="MBP27" i="13"/>
  <c r="MBQ27" i="13"/>
  <c r="MBR27" i="13"/>
  <c r="MBS27" i="13"/>
  <c r="MBT27" i="13"/>
  <c r="MBU27" i="13"/>
  <c r="MBV27" i="13"/>
  <c r="MBW27" i="13"/>
  <c r="MBX27" i="13"/>
  <c r="MBY27" i="13"/>
  <c r="MBZ27" i="13"/>
  <c r="MCA27" i="13"/>
  <c r="MCB27" i="13"/>
  <c r="MCC27" i="13"/>
  <c r="MCD27" i="13"/>
  <c r="MCE27" i="13"/>
  <c r="MCF27" i="13"/>
  <c r="MCG27" i="13"/>
  <c r="MCH27" i="13"/>
  <c r="MCI27" i="13"/>
  <c r="MCJ27" i="13"/>
  <c r="MCK27" i="13"/>
  <c r="MCL27" i="13"/>
  <c r="MCM27" i="13"/>
  <c r="MCN27" i="13"/>
  <c r="MCO27" i="13"/>
  <c r="MCP27" i="13"/>
  <c r="MCQ27" i="13"/>
  <c r="MCR27" i="13"/>
  <c r="MCS27" i="13"/>
  <c r="MCT27" i="13"/>
  <c r="MCU27" i="13"/>
  <c r="MCV27" i="13"/>
  <c r="MCW27" i="13"/>
  <c r="MCX27" i="13"/>
  <c r="MCY27" i="13"/>
  <c r="MCZ27" i="13"/>
  <c r="MDA27" i="13"/>
  <c r="MDB27" i="13"/>
  <c r="MDC27" i="13"/>
  <c r="MDD27" i="13"/>
  <c r="MDE27" i="13"/>
  <c r="MDF27" i="13"/>
  <c r="MDG27" i="13"/>
  <c r="MDH27" i="13"/>
  <c r="MDI27" i="13"/>
  <c r="MDJ27" i="13"/>
  <c r="MDK27" i="13"/>
  <c r="MDL27" i="13"/>
  <c r="MDM27" i="13"/>
  <c r="MDN27" i="13"/>
  <c r="MDO27" i="13"/>
  <c r="MDP27" i="13"/>
  <c r="MDQ27" i="13"/>
  <c r="MDR27" i="13"/>
  <c r="MDS27" i="13"/>
  <c r="MDT27" i="13"/>
  <c r="MDU27" i="13"/>
  <c r="MDV27" i="13"/>
  <c r="MDW27" i="13"/>
  <c r="MDX27" i="13"/>
  <c r="MDY27" i="13"/>
  <c r="MDZ27" i="13"/>
  <c r="MEA27" i="13"/>
  <c r="MEB27" i="13"/>
  <c r="MEC27" i="13"/>
  <c r="MED27" i="13"/>
  <c r="MEE27" i="13"/>
  <c r="MEF27" i="13"/>
  <c r="MEG27" i="13"/>
  <c r="MEH27" i="13"/>
  <c r="MEI27" i="13"/>
  <c r="MEJ27" i="13"/>
  <c r="MEK27" i="13"/>
  <c r="MEL27" i="13"/>
  <c r="MEM27" i="13"/>
  <c r="MEN27" i="13"/>
  <c r="MEO27" i="13"/>
  <c r="MEP27" i="13"/>
  <c r="MEQ27" i="13"/>
  <c r="MER27" i="13"/>
  <c r="MES27" i="13"/>
  <c r="MET27" i="13"/>
  <c r="MEU27" i="13"/>
  <c r="MEV27" i="13"/>
  <c r="MEW27" i="13"/>
  <c r="MEX27" i="13"/>
  <c r="MEY27" i="13"/>
  <c r="MEZ27" i="13"/>
  <c r="MFA27" i="13"/>
  <c r="MFB27" i="13"/>
  <c r="MFC27" i="13"/>
  <c r="MFD27" i="13"/>
  <c r="MFE27" i="13"/>
  <c r="MFF27" i="13"/>
  <c r="MFG27" i="13"/>
  <c r="MFH27" i="13"/>
  <c r="MFI27" i="13"/>
  <c r="MFJ27" i="13"/>
  <c r="MFK27" i="13"/>
  <c r="MFL27" i="13"/>
  <c r="MFM27" i="13"/>
  <c r="MFN27" i="13"/>
  <c r="MFO27" i="13"/>
  <c r="MFP27" i="13"/>
  <c r="MFQ27" i="13"/>
  <c r="MFR27" i="13"/>
  <c r="MFS27" i="13"/>
  <c r="MFT27" i="13"/>
  <c r="MFU27" i="13"/>
  <c r="MFV27" i="13"/>
  <c r="MFW27" i="13"/>
  <c r="MFX27" i="13"/>
  <c r="MFY27" i="13"/>
  <c r="MFZ27" i="13"/>
  <c r="MGA27" i="13"/>
  <c r="MGB27" i="13"/>
  <c r="MGC27" i="13"/>
  <c r="MGD27" i="13"/>
  <c r="MGE27" i="13"/>
  <c r="MGF27" i="13"/>
  <c r="MGG27" i="13"/>
  <c r="MGH27" i="13"/>
  <c r="MGI27" i="13"/>
  <c r="MGJ27" i="13"/>
  <c r="MGK27" i="13"/>
  <c r="MGL27" i="13"/>
  <c r="MGM27" i="13"/>
  <c r="MGN27" i="13"/>
  <c r="MGO27" i="13"/>
  <c r="MGP27" i="13"/>
  <c r="MGQ27" i="13"/>
  <c r="MGR27" i="13"/>
  <c r="MGS27" i="13"/>
  <c r="MGT27" i="13"/>
  <c r="MGU27" i="13"/>
  <c r="MGV27" i="13"/>
  <c r="MGW27" i="13"/>
  <c r="MGX27" i="13"/>
  <c r="MGY27" i="13"/>
  <c r="MGZ27" i="13"/>
  <c r="MHA27" i="13"/>
  <c r="MHB27" i="13"/>
  <c r="MHC27" i="13"/>
  <c r="MHD27" i="13"/>
  <c r="MHE27" i="13"/>
  <c r="MHF27" i="13"/>
  <c r="MHG27" i="13"/>
  <c r="MHH27" i="13"/>
  <c r="MHI27" i="13"/>
  <c r="MHJ27" i="13"/>
  <c r="MHK27" i="13"/>
  <c r="MHL27" i="13"/>
  <c r="MHM27" i="13"/>
  <c r="MHN27" i="13"/>
  <c r="MHO27" i="13"/>
  <c r="MHP27" i="13"/>
  <c r="MHQ27" i="13"/>
  <c r="MHR27" i="13"/>
  <c r="MHS27" i="13"/>
  <c r="MHT27" i="13"/>
  <c r="MHU27" i="13"/>
  <c r="MHV27" i="13"/>
  <c r="MHW27" i="13"/>
  <c r="MHX27" i="13"/>
  <c r="MHY27" i="13"/>
  <c r="MHZ27" i="13"/>
  <c r="MIA27" i="13"/>
  <c r="MIB27" i="13"/>
  <c r="MIC27" i="13"/>
  <c r="MID27" i="13"/>
  <c r="MIE27" i="13"/>
  <c r="MIF27" i="13"/>
  <c r="MIG27" i="13"/>
  <c r="MIH27" i="13"/>
  <c r="MII27" i="13"/>
  <c r="MIJ27" i="13"/>
  <c r="MIK27" i="13"/>
  <c r="MIL27" i="13"/>
  <c r="MIM27" i="13"/>
  <c r="MIN27" i="13"/>
  <c r="MIO27" i="13"/>
  <c r="MIP27" i="13"/>
  <c r="MIQ27" i="13"/>
  <c r="MIR27" i="13"/>
  <c r="MIS27" i="13"/>
  <c r="MIT27" i="13"/>
  <c r="MIU27" i="13"/>
  <c r="MIV27" i="13"/>
  <c r="MIW27" i="13"/>
  <c r="MIX27" i="13"/>
  <c r="MIY27" i="13"/>
  <c r="MIZ27" i="13"/>
  <c r="MJA27" i="13"/>
  <c r="MJB27" i="13"/>
  <c r="MJC27" i="13"/>
  <c r="MJD27" i="13"/>
  <c r="MJE27" i="13"/>
  <c r="MJF27" i="13"/>
  <c r="MJG27" i="13"/>
  <c r="MJH27" i="13"/>
  <c r="MJI27" i="13"/>
  <c r="MJJ27" i="13"/>
  <c r="MJK27" i="13"/>
  <c r="MJL27" i="13"/>
  <c r="MJM27" i="13"/>
  <c r="MJN27" i="13"/>
  <c r="MJO27" i="13"/>
  <c r="MJP27" i="13"/>
  <c r="MJQ27" i="13"/>
  <c r="MJR27" i="13"/>
  <c r="MJS27" i="13"/>
  <c r="MJT27" i="13"/>
  <c r="MJU27" i="13"/>
  <c r="MJV27" i="13"/>
  <c r="MJW27" i="13"/>
  <c r="MJX27" i="13"/>
  <c r="MJY27" i="13"/>
  <c r="MJZ27" i="13"/>
  <c r="MKA27" i="13"/>
  <c r="MKB27" i="13"/>
  <c r="MKC27" i="13"/>
  <c r="MKD27" i="13"/>
  <c r="MKE27" i="13"/>
  <c r="MKF27" i="13"/>
  <c r="MKG27" i="13"/>
  <c r="MKH27" i="13"/>
  <c r="MKI27" i="13"/>
  <c r="MKJ27" i="13"/>
  <c r="MKK27" i="13"/>
  <c r="MKL27" i="13"/>
  <c r="MKM27" i="13"/>
  <c r="MKN27" i="13"/>
  <c r="MKO27" i="13"/>
  <c r="MKP27" i="13"/>
  <c r="MKQ27" i="13"/>
  <c r="MKR27" i="13"/>
  <c r="MKS27" i="13"/>
  <c r="MKT27" i="13"/>
  <c r="MKU27" i="13"/>
  <c r="MKV27" i="13"/>
  <c r="MKW27" i="13"/>
  <c r="MKX27" i="13"/>
  <c r="MKY27" i="13"/>
  <c r="MKZ27" i="13"/>
  <c r="MLA27" i="13"/>
  <c r="MLB27" i="13"/>
  <c r="MLC27" i="13"/>
  <c r="MLD27" i="13"/>
  <c r="MLE27" i="13"/>
  <c r="MLF27" i="13"/>
  <c r="MLG27" i="13"/>
  <c r="MLH27" i="13"/>
  <c r="MLI27" i="13"/>
  <c r="MLJ27" i="13"/>
  <c r="MLK27" i="13"/>
  <c r="MLL27" i="13"/>
  <c r="MLM27" i="13"/>
  <c r="MLN27" i="13"/>
  <c r="MLO27" i="13"/>
  <c r="MLP27" i="13"/>
  <c r="MLQ27" i="13"/>
  <c r="MLR27" i="13"/>
  <c r="MLS27" i="13"/>
  <c r="MLT27" i="13"/>
  <c r="MLU27" i="13"/>
  <c r="MLV27" i="13"/>
  <c r="MLW27" i="13"/>
  <c r="MLX27" i="13"/>
  <c r="MLY27" i="13"/>
  <c r="MLZ27" i="13"/>
  <c r="MMA27" i="13"/>
  <c r="MMB27" i="13"/>
  <c r="MMC27" i="13"/>
  <c r="MMD27" i="13"/>
  <c r="MME27" i="13"/>
  <c r="MMF27" i="13"/>
  <c r="MMG27" i="13"/>
  <c r="MMH27" i="13"/>
  <c r="MMI27" i="13"/>
  <c r="MMJ27" i="13"/>
  <c r="MMK27" i="13"/>
  <c r="MML27" i="13"/>
  <c r="MMM27" i="13"/>
  <c r="MMN27" i="13"/>
  <c r="MMO27" i="13"/>
  <c r="MMP27" i="13"/>
  <c r="MMQ27" i="13"/>
  <c r="MMR27" i="13"/>
  <c r="MMS27" i="13"/>
  <c r="MMT27" i="13"/>
  <c r="MMU27" i="13"/>
  <c r="MMV27" i="13"/>
  <c r="MMW27" i="13"/>
  <c r="MMX27" i="13"/>
  <c r="MMY27" i="13"/>
  <c r="MMZ27" i="13"/>
  <c r="MNA27" i="13"/>
  <c r="MNB27" i="13"/>
  <c r="MNC27" i="13"/>
  <c r="MND27" i="13"/>
  <c r="MNE27" i="13"/>
  <c r="MNF27" i="13"/>
  <c r="MNG27" i="13"/>
  <c r="MNH27" i="13"/>
  <c r="MNI27" i="13"/>
  <c r="MNJ27" i="13"/>
  <c r="MNK27" i="13"/>
  <c r="MNL27" i="13"/>
  <c r="MNM27" i="13"/>
  <c r="MNN27" i="13"/>
  <c r="MNO27" i="13"/>
  <c r="MNP27" i="13"/>
  <c r="MNQ27" i="13"/>
  <c r="MNR27" i="13"/>
  <c r="MNS27" i="13"/>
  <c r="MNT27" i="13"/>
  <c r="MNU27" i="13"/>
  <c r="MNV27" i="13"/>
  <c r="MNW27" i="13"/>
  <c r="MNX27" i="13"/>
  <c r="MNY27" i="13"/>
  <c r="MNZ27" i="13"/>
  <c r="MOA27" i="13"/>
  <c r="MOB27" i="13"/>
  <c r="MOC27" i="13"/>
  <c r="MOD27" i="13"/>
  <c r="MOE27" i="13"/>
  <c r="MOF27" i="13"/>
  <c r="MOG27" i="13"/>
  <c r="MOH27" i="13"/>
  <c r="MOI27" i="13"/>
  <c r="MOJ27" i="13"/>
  <c r="MOK27" i="13"/>
  <c r="MOL27" i="13"/>
  <c r="MOM27" i="13"/>
  <c r="MON27" i="13"/>
  <c r="MOO27" i="13"/>
  <c r="MOP27" i="13"/>
  <c r="MOQ27" i="13"/>
  <c r="MOR27" i="13"/>
  <c r="MOS27" i="13"/>
  <c r="MOT27" i="13"/>
  <c r="MOU27" i="13"/>
  <c r="MOV27" i="13"/>
  <c r="MOW27" i="13"/>
  <c r="MOX27" i="13"/>
  <c r="MOY27" i="13"/>
  <c r="MOZ27" i="13"/>
  <c r="MPA27" i="13"/>
  <c r="MPB27" i="13"/>
  <c r="MPC27" i="13"/>
  <c r="MPD27" i="13"/>
  <c r="MPE27" i="13"/>
  <c r="MPF27" i="13"/>
  <c r="MPG27" i="13"/>
  <c r="MPH27" i="13"/>
  <c r="MPI27" i="13"/>
  <c r="MPJ27" i="13"/>
  <c r="MPK27" i="13"/>
  <c r="MPL27" i="13"/>
  <c r="MPM27" i="13"/>
  <c r="MPN27" i="13"/>
  <c r="MPO27" i="13"/>
  <c r="MPP27" i="13"/>
  <c r="MPQ27" i="13"/>
  <c r="MPR27" i="13"/>
  <c r="MPS27" i="13"/>
  <c r="MPT27" i="13"/>
  <c r="MPU27" i="13"/>
  <c r="MPV27" i="13"/>
  <c r="MPW27" i="13"/>
  <c r="MPX27" i="13"/>
  <c r="MPY27" i="13"/>
  <c r="MPZ27" i="13"/>
  <c r="MQA27" i="13"/>
  <c r="MQB27" i="13"/>
  <c r="MQC27" i="13"/>
  <c r="MQD27" i="13"/>
  <c r="MQE27" i="13"/>
  <c r="MQF27" i="13"/>
  <c r="MQG27" i="13"/>
  <c r="MQH27" i="13"/>
  <c r="MQI27" i="13"/>
  <c r="MQJ27" i="13"/>
  <c r="MQK27" i="13"/>
  <c r="MQL27" i="13"/>
  <c r="MQM27" i="13"/>
  <c r="MQN27" i="13"/>
  <c r="MQO27" i="13"/>
  <c r="MQP27" i="13"/>
  <c r="MQQ27" i="13"/>
  <c r="MQR27" i="13"/>
  <c r="MQS27" i="13"/>
  <c r="MQT27" i="13"/>
  <c r="MQU27" i="13"/>
  <c r="MQV27" i="13"/>
  <c r="MQW27" i="13"/>
  <c r="MQX27" i="13"/>
  <c r="MQY27" i="13"/>
  <c r="MQZ27" i="13"/>
  <c r="MRA27" i="13"/>
  <c r="MRB27" i="13"/>
  <c r="MRC27" i="13"/>
  <c r="MRD27" i="13"/>
  <c r="MRE27" i="13"/>
  <c r="MRF27" i="13"/>
  <c r="MRG27" i="13"/>
  <c r="MRH27" i="13"/>
  <c r="MRI27" i="13"/>
  <c r="MRJ27" i="13"/>
  <c r="MRK27" i="13"/>
  <c r="MRL27" i="13"/>
  <c r="MRM27" i="13"/>
  <c r="MRN27" i="13"/>
  <c r="MRO27" i="13"/>
  <c r="MRP27" i="13"/>
  <c r="MRQ27" i="13"/>
  <c r="MRR27" i="13"/>
  <c r="MRS27" i="13"/>
  <c r="MRT27" i="13"/>
  <c r="MRU27" i="13"/>
  <c r="MRV27" i="13"/>
  <c r="MRW27" i="13"/>
  <c r="MRX27" i="13"/>
  <c r="MRY27" i="13"/>
  <c r="MRZ27" i="13"/>
  <c r="MSA27" i="13"/>
  <c r="MSB27" i="13"/>
  <c r="MSC27" i="13"/>
  <c r="MSD27" i="13"/>
  <c r="MSE27" i="13"/>
  <c r="MSF27" i="13"/>
  <c r="MSG27" i="13"/>
  <c r="MSH27" i="13"/>
  <c r="MSI27" i="13"/>
  <c r="MSJ27" i="13"/>
  <c r="MSK27" i="13"/>
  <c r="MSL27" i="13"/>
  <c r="MSM27" i="13"/>
  <c r="MSN27" i="13"/>
  <c r="MSO27" i="13"/>
  <c r="MSP27" i="13"/>
  <c r="MSQ27" i="13"/>
  <c r="MSR27" i="13"/>
  <c r="MSS27" i="13"/>
  <c r="MST27" i="13"/>
  <c r="MSU27" i="13"/>
  <c r="MSV27" i="13"/>
  <c r="MSW27" i="13"/>
  <c r="MSX27" i="13"/>
  <c r="MSY27" i="13"/>
  <c r="MSZ27" i="13"/>
  <c r="MTA27" i="13"/>
  <c r="MTB27" i="13"/>
  <c r="MTC27" i="13"/>
  <c r="MTD27" i="13"/>
  <c r="MTE27" i="13"/>
  <c r="MTF27" i="13"/>
  <c r="MTG27" i="13"/>
  <c r="MTH27" i="13"/>
  <c r="MTI27" i="13"/>
  <c r="MTJ27" i="13"/>
  <c r="MTK27" i="13"/>
  <c r="MTL27" i="13"/>
  <c r="MTM27" i="13"/>
  <c r="MTN27" i="13"/>
  <c r="MTO27" i="13"/>
  <c r="MTP27" i="13"/>
  <c r="MTQ27" i="13"/>
  <c r="MTR27" i="13"/>
  <c r="MTS27" i="13"/>
  <c r="MTT27" i="13"/>
  <c r="MTU27" i="13"/>
  <c r="MTV27" i="13"/>
  <c r="MTW27" i="13"/>
  <c r="MTX27" i="13"/>
  <c r="MTY27" i="13"/>
  <c r="MTZ27" i="13"/>
  <c r="MUA27" i="13"/>
  <c r="MUB27" i="13"/>
  <c r="MUC27" i="13"/>
  <c r="MUD27" i="13"/>
  <c r="MUE27" i="13"/>
  <c r="MUF27" i="13"/>
  <c r="MUG27" i="13"/>
  <c r="MUH27" i="13"/>
  <c r="MUI27" i="13"/>
  <c r="MUJ27" i="13"/>
  <c r="MUK27" i="13"/>
  <c r="MUL27" i="13"/>
  <c r="MUM27" i="13"/>
  <c r="MUN27" i="13"/>
  <c r="MUO27" i="13"/>
  <c r="MUP27" i="13"/>
  <c r="MUQ27" i="13"/>
  <c r="MUR27" i="13"/>
  <c r="MUS27" i="13"/>
  <c r="MUT27" i="13"/>
  <c r="MUU27" i="13"/>
  <c r="MUV27" i="13"/>
  <c r="MUW27" i="13"/>
  <c r="MUX27" i="13"/>
  <c r="MUY27" i="13"/>
  <c r="MUZ27" i="13"/>
  <c r="MVA27" i="13"/>
  <c r="MVB27" i="13"/>
  <c r="MVC27" i="13"/>
  <c r="MVD27" i="13"/>
  <c r="MVE27" i="13"/>
  <c r="MVF27" i="13"/>
  <c r="MVG27" i="13"/>
  <c r="MVH27" i="13"/>
  <c r="MVI27" i="13"/>
  <c r="MVJ27" i="13"/>
  <c r="MVK27" i="13"/>
  <c r="MVL27" i="13"/>
  <c r="MVM27" i="13"/>
  <c r="MVN27" i="13"/>
  <c r="MVO27" i="13"/>
  <c r="MVP27" i="13"/>
  <c r="MVQ27" i="13"/>
  <c r="MVR27" i="13"/>
  <c r="MVS27" i="13"/>
  <c r="MVT27" i="13"/>
  <c r="MVU27" i="13"/>
  <c r="MVV27" i="13"/>
  <c r="MVW27" i="13"/>
  <c r="MVX27" i="13"/>
  <c r="MVY27" i="13"/>
  <c r="MVZ27" i="13"/>
  <c r="MWA27" i="13"/>
  <c r="MWB27" i="13"/>
  <c r="MWC27" i="13"/>
  <c r="MWD27" i="13"/>
  <c r="MWE27" i="13"/>
  <c r="MWF27" i="13"/>
  <c r="MWG27" i="13"/>
  <c r="MWH27" i="13"/>
  <c r="MWI27" i="13"/>
  <c r="MWJ27" i="13"/>
  <c r="MWK27" i="13"/>
  <c r="MWL27" i="13"/>
  <c r="MWM27" i="13"/>
  <c r="MWN27" i="13"/>
  <c r="MWO27" i="13"/>
  <c r="MWP27" i="13"/>
  <c r="MWQ27" i="13"/>
  <c r="MWR27" i="13"/>
  <c r="MWS27" i="13"/>
  <c r="MWT27" i="13"/>
  <c r="MWU27" i="13"/>
  <c r="MWV27" i="13"/>
  <c r="MWW27" i="13"/>
  <c r="MWX27" i="13"/>
  <c r="MWY27" i="13"/>
  <c r="MWZ27" i="13"/>
  <c r="MXA27" i="13"/>
  <c r="MXB27" i="13"/>
  <c r="MXC27" i="13"/>
  <c r="MXD27" i="13"/>
  <c r="MXE27" i="13"/>
  <c r="MXF27" i="13"/>
  <c r="MXG27" i="13"/>
  <c r="MXH27" i="13"/>
  <c r="MXI27" i="13"/>
  <c r="MXJ27" i="13"/>
  <c r="MXK27" i="13"/>
  <c r="MXL27" i="13"/>
  <c r="MXM27" i="13"/>
  <c r="MXN27" i="13"/>
  <c r="MXO27" i="13"/>
  <c r="MXP27" i="13"/>
  <c r="MXQ27" i="13"/>
  <c r="MXR27" i="13"/>
  <c r="MXS27" i="13"/>
  <c r="MXT27" i="13"/>
  <c r="MXU27" i="13"/>
  <c r="MXV27" i="13"/>
  <c r="MXW27" i="13"/>
  <c r="MXX27" i="13"/>
  <c r="MXY27" i="13"/>
  <c r="MXZ27" i="13"/>
  <c r="MYA27" i="13"/>
  <c r="MYB27" i="13"/>
  <c r="MYC27" i="13"/>
  <c r="MYD27" i="13"/>
  <c r="MYE27" i="13"/>
  <c r="MYF27" i="13"/>
  <c r="MYG27" i="13"/>
  <c r="MYH27" i="13"/>
  <c r="MYI27" i="13"/>
  <c r="MYJ27" i="13"/>
  <c r="MYK27" i="13"/>
  <c r="MYL27" i="13"/>
  <c r="MYM27" i="13"/>
  <c r="MYN27" i="13"/>
  <c r="MYO27" i="13"/>
  <c r="MYP27" i="13"/>
  <c r="MYQ27" i="13"/>
  <c r="MYR27" i="13"/>
  <c r="MYS27" i="13"/>
  <c r="MYT27" i="13"/>
  <c r="MYU27" i="13"/>
  <c r="MYV27" i="13"/>
  <c r="MYW27" i="13"/>
  <c r="MYX27" i="13"/>
  <c r="MYY27" i="13"/>
  <c r="MYZ27" i="13"/>
  <c r="MZA27" i="13"/>
  <c r="MZB27" i="13"/>
  <c r="MZC27" i="13"/>
  <c r="MZD27" i="13"/>
  <c r="MZE27" i="13"/>
  <c r="MZF27" i="13"/>
  <c r="MZG27" i="13"/>
  <c r="MZH27" i="13"/>
  <c r="MZI27" i="13"/>
  <c r="MZJ27" i="13"/>
  <c r="MZK27" i="13"/>
  <c r="MZL27" i="13"/>
  <c r="MZM27" i="13"/>
  <c r="MZN27" i="13"/>
  <c r="MZO27" i="13"/>
  <c r="MZP27" i="13"/>
  <c r="MZQ27" i="13"/>
  <c r="MZR27" i="13"/>
  <c r="MZS27" i="13"/>
  <c r="MZT27" i="13"/>
  <c r="MZU27" i="13"/>
  <c r="MZV27" i="13"/>
  <c r="MZW27" i="13"/>
  <c r="MZX27" i="13"/>
  <c r="MZY27" i="13"/>
  <c r="MZZ27" i="13"/>
  <c r="NAA27" i="13"/>
  <c r="NAB27" i="13"/>
  <c r="NAC27" i="13"/>
  <c r="NAD27" i="13"/>
  <c r="NAE27" i="13"/>
  <c r="NAF27" i="13"/>
  <c r="NAG27" i="13"/>
  <c r="NAH27" i="13"/>
  <c r="NAI27" i="13"/>
  <c r="NAJ27" i="13"/>
  <c r="NAK27" i="13"/>
  <c r="NAL27" i="13"/>
  <c r="NAM27" i="13"/>
  <c r="NAN27" i="13"/>
  <c r="NAO27" i="13"/>
  <c r="NAP27" i="13"/>
  <c r="NAQ27" i="13"/>
  <c r="NAR27" i="13"/>
  <c r="NAS27" i="13"/>
  <c r="NAT27" i="13"/>
  <c r="NAU27" i="13"/>
  <c r="NAV27" i="13"/>
  <c r="NAW27" i="13"/>
  <c r="NAX27" i="13"/>
  <c r="NAY27" i="13"/>
  <c r="NAZ27" i="13"/>
  <c r="NBA27" i="13"/>
  <c r="NBB27" i="13"/>
  <c r="NBC27" i="13"/>
  <c r="NBD27" i="13"/>
  <c r="NBE27" i="13"/>
  <c r="NBF27" i="13"/>
  <c r="NBG27" i="13"/>
  <c r="NBH27" i="13"/>
  <c r="NBI27" i="13"/>
  <c r="NBJ27" i="13"/>
  <c r="NBK27" i="13"/>
  <c r="NBL27" i="13"/>
  <c r="NBM27" i="13"/>
  <c r="NBN27" i="13"/>
  <c r="NBO27" i="13"/>
  <c r="NBP27" i="13"/>
  <c r="NBQ27" i="13"/>
  <c r="NBR27" i="13"/>
  <c r="NBS27" i="13"/>
  <c r="NBT27" i="13"/>
  <c r="NBU27" i="13"/>
  <c r="NBV27" i="13"/>
  <c r="NBW27" i="13"/>
  <c r="NBX27" i="13"/>
  <c r="NBY27" i="13"/>
  <c r="NBZ27" i="13"/>
  <c r="NCA27" i="13"/>
  <c r="NCB27" i="13"/>
  <c r="NCC27" i="13"/>
  <c r="NCD27" i="13"/>
  <c r="NCE27" i="13"/>
  <c r="NCF27" i="13"/>
  <c r="NCG27" i="13"/>
  <c r="NCH27" i="13"/>
  <c r="NCI27" i="13"/>
  <c r="NCJ27" i="13"/>
  <c r="NCK27" i="13"/>
  <c r="NCL27" i="13"/>
  <c r="NCM27" i="13"/>
  <c r="NCN27" i="13"/>
  <c r="NCO27" i="13"/>
  <c r="NCP27" i="13"/>
  <c r="NCQ27" i="13"/>
  <c r="NCR27" i="13"/>
  <c r="NCS27" i="13"/>
  <c r="NCT27" i="13"/>
  <c r="NCU27" i="13"/>
  <c r="NCV27" i="13"/>
  <c r="NCW27" i="13"/>
  <c r="NCX27" i="13"/>
  <c r="NCY27" i="13"/>
  <c r="NCZ27" i="13"/>
  <c r="NDA27" i="13"/>
  <c r="NDB27" i="13"/>
  <c r="NDC27" i="13"/>
  <c r="NDD27" i="13"/>
  <c r="NDE27" i="13"/>
  <c r="NDF27" i="13"/>
  <c r="NDG27" i="13"/>
  <c r="NDH27" i="13"/>
  <c r="NDI27" i="13"/>
  <c r="NDJ27" i="13"/>
  <c r="NDK27" i="13"/>
  <c r="NDL27" i="13"/>
  <c r="NDM27" i="13"/>
  <c r="NDN27" i="13"/>
  <c r="NDO27" i="13"/>
  <c r="NDP27" i="13"/>
  <c r="NDQ27" i="13"/>
  <c r="NDR27" i="13"/>
  <c r="NDS27" i="13"/>
  <c r="NDT27" i="13"/>
  <c r="NDU27" i="13"/>
  <c r="NDV27" i="13"/>
  <c r="NDW27" i="13"/>
  <c r="NDX27" i="13"/>
  <c r="NDY27" i="13"/>
  <c r="NDZ27" i="13"/>
  <c r="NEA27" i="13"/>
  <c r="NEB27" i="13"/>
  <c r="NEC27" i="13"/>
  <c r="NED27" i="13"/>
  <c r="NEE27" i="13"/>
  <c r="NEF27" i="13"/>
  <c r="NEG27" i="13"/>
  <c r="NEH27" i="13"/>
  <c r="NEI27" i="13"/>
  <c r="NEJ27" i="13"/>
  <c r="NEK27" i="13"/>
  <c r="NEL27" i="13"/>
  <c r="NEM27" i="13"/>
  <c r="NEN27" i="13"/>
  <c r="NEO27" i="13"/>
  <c r="NEP27" i="13"/>
  <c r="NEQ27" i="13"/>
  <c r="NER27" i="13"/>
  <c r="NES27" i="13"/>
  <c r="NET27" i="13"/>
  <c r="NEU27" i="13"/>
  <c r="NEV27" i="13"/>
  <c r="NEW27" i="13"/>
  <c r="NEX27" i="13"/>
  <c r="NEY27" i="13"/>
  <c r="NEZ27" i="13"/>
  <c r="NFA27" i="13"/>
  <c r="NFB27" i="13"/>
  <c r="NFC27" i="13"/>
  <c r="NFD27" i="13"/>
  <c r="NFE27" i="13"/>
  <c r="NFF27" i="13"/>
  <c r="NFG27" i="13"/>
  <c r="NFH27" i="13"/>
  <c r="NFI27" i="13"/>
  <c r="NFJ27" i="13"/>
  <c r="NFK27" i="13"/>
  <c r="NFL27" i="13"/>
  <c r="NFM27" i="13"/>
  <c r="NFN27" i="13"/>
  <c r="NFO27" i="13"/>
  <c r="NFP27" i="13"/>
  <c r="NFQ27" i="13"/>
  <c r="NFR27" i="13"/>
  <c r="NFS27" i="13"/>
  <c r="NFT27" i="13"/>
  <c r="NFU27" i="13"/>
  <c r="NFV27" i="13"/>
  <c r="NFW27" i="13"/>
  <c r="NFX27" i="13"/>
  <c r="NFY27" i="13"/>
  <c r="NFZ27" i="13"/>
  <c r="NGA27" i="13"/>
  <c r="NGB27" i="13"/>
  <c r="NGC27" i="13"/>
  <c r="NGD27" i="13"/>
  <c r="NGE27" i="13"/>
  <c r="NGF27" i="13"/>
  <c r="NGG27" i="13"/>
  <c r="NGH27" i="13"/>
  <c r="NGI27" i="13"/>
  <c r="NGJ27" i="13"/>
  <c r="NGK27" i="13"/>
  <c r="NGL27" i="13"/>
  <c r="NGM27" i="13"/>
  <c r="NGN27" i="13"/>
  <c r="NGO27" i="13"/>
  <c r="NGP27" i="13"/>
  <c r="NGQ27" i="13"/>
  <c r="NGR27" i="13"/>
  <c r="NGS27" i="13"/>
  <c r="NGT27" i="13"/>
  <c r="NGU27" i="13"/>
  <c r="NGV27" i="13"/>
  <c r="NGW27" i="13"/>
  <c r="NGX27" i="13"/>
  <c r="NGY27" i="13"/>
  <c r="NGZ27" i="13"/>
  <c r="NHA27" i="13"/>
  <c r="NHB27" i="13"/>
  <c r="NHC27" i="13"/>
  <c r="NHD27" i="13"/>
  <c r="NHE27" i="13"/>
  <c r="NHF27" i="13"/>
  <c r="NHG27" i="13"/>
  <c r="NHH27" i="13"/>
  <c r="NHI27" i="13"/>
  <c r="NHJ27" i="13"/>
  <c r="NHK27" i="13"/>
  <c r="NHL27" i="13"/>
  <c r="NHM27" i="13"/>
  <c r="NHN27" i="13"/>
  <c r="NHO27" i="13"/>
  <c r="NHP27" i="13"/>
  <c r="NHQ27" i="13"/>
  <c r="NHR27" i="13"/>
  <c r="NHS27" i="13"/>
  <c r="NHT27" i="13"/>
  <c r="NHU27" i="13"/>
  <c r="NHV27" i="13"/>
  <c r="NHW27" i="13"/>
  <c r="NHX27" i="13"/>
  <c r="NHY27" i="13"/>
  <c r="NHZ27" i="13"/>
  <c r="NIA27" i="13"/>
  <c r="NIB27" i="13"/>
  <c r="NIC27" i="13"/>
  <c r="NID27" i="13"/>
  <c r="NIE27" i="13"/>
  <c r="NIF27" i="13"/>
  <c r="NIG27" i="13"/>
  <c r="NIH27" i="13"/>
  <c r="NII27" i="13"/>
  <c r="NIJ27" i="13"/>
  <c r="NIK27" i="13"/>
  <c r="NIL27" i="13"/>
  <c r="NIM27" i="13"/>
  <c r="NIN27" i="13"/>
  <c r="NIO27" i="13"/>
  <c r="NIP27" i="13"/>
  <c r="NIQ27" i="13"/>
  <c r="NIR27" i="13"/>
  <c r="NIS27" i="13"/>
  <c r="NIT27" i="13"/>
  <c r="NIU27" i="13"/>
  <c r="NIV27" i="13"/>
  <c r="NIW27" i="13"/>
  <c r="NIX27" i="13"/>
  <c r="NIY27" i="13"/>
  <c r="NIZ27" i="13"/>
  <c r="NJA27" i="13"/>
  <c r="NJB27" i="13"/>
  <c r="NJC27" i="13"/>
  <c r="NJD27" i="13"/>
  <c r="NJE27" i="13"/>
  <c r="NJF27" i="13"/>
  <c r="NJG27" i="13"/>
  <c r="NJH27" i="13"/>
  <c r="NJI27" i="13"/>
  <c r="NJJ27" i="13"/>
  <c r="NJK27" i="13"/>
  <c r="NJL27" i="13"/>
  <c r="NJM27" i="13"/>
  <c r="NJN27" i="13"/>
  <c r="NJO27" i="13"/>
  <c r="NJP27" i="13"/>
  <c r="NJQ27" i="13"/>
  <c r="NJR27" i="13"/>
  <c r="NJS27" i="13"/>
  <c r="NJT27" i="13"/>
  <c r="NJU27" i="13"/>
  <c r="NJV27" i="13"/>
  <c r="NJW27" i="13"/>
  <c r="NJX27" i="13"/>
  <c r="NJY27" i="13"/>
  <c r="NJZ27" i="13"/>
  <c r="NKA27" i="13"/>
  <c r="NKB27" i="13"/>
  <c r="NKC27" i="13"/>
  <c r="NKD27" i="13"/>
  <c r="NKE27" i="13"/>
  <c r="NKF27" i="13"/>
  <c r="NKG27" i="13"/>
  <c r="NKH27" i="13"/>
  <c r="NKI27" i="13"/>
  <c r="NKJ27" i="13"/>
  <c r="NKK27" i="13"/>
  <c r="NKL27" i="13"/>
  <c r="NKM27" i="13"/>
  <c r="NKN27" i="13"/>
  <c r="NKO27" i="13"/>
  <c r="NKP27" i="13"/>
  <c r="NKQ27" i="13"/>
  <c r="NKR27" i="13"/>
  <c r="NKS27" i="13"/>
  <c r="NKT27" i="13"/>
  <c r="NKU27" i="13"/>
  <c r="NKV27" i="13"/>
  <c r="NKW27" i="13"/>
  <c r="NKX27" i="13"/>
  <c r="NKY27" i="13"/>
  <c r="NKZ27" i="13"/>
  <c r="NLA27" i="13"/>
  <c r="NLB27" i="13"/>
  <c r="NLC27" i="13"/>
  <c r="NLD27" i="13"/>
  <c r="NLE27" i="13"/>
  <c r="NLF27" i="13"/>
  <c r="NLG27" i="13"/>
  <c r="NLH27" i="13"/>
  <c r="NLI27" i="13"/>
  <c r="NLJ27" i="13"/>
  <c r="NLK27" i="13"/>
  <c r="NLL27" i="13"/>
  <c r="NLM27" i="13"/>
  <c r="NLN27" i="13"/>
  <c r="NLO27" i="13"/>
  <c r="NLP27" i="13"/>
  <c r="NLQ27" i="13"/>
  <c r="NLR27" i="13"/>
  <c r="NLS27" i="13"/>
  <c r="NLT27" i="13"/>
  <c r="NLU27" i="13"/>
  <c r="NLV27" i="13"/>
  <c r="NLW27" i="13"/>
  <c r="NLX27" i="13"/>
  <c r="NLY27" i="13"/>
  <c r="NLZ27" i="13"/>
  <c r="NMA27" i="13"/>
  <c r="NMB27" i="13"/>
  <c r="NMC27" i="13"/>
  <c r="NMD27" i="13"/>
  <c r="NME27" i="13"/>
  <c r="NMF27" i="13"/>
  <c r="NMG27" i="13"/>
  <c r="NMH27" i="13"/>
  <c r="NMI27" i="13"/>
  <c r="NMJ27" i="13"/>
  <c r="NMK27" i="13"/>
  <c r="NML27" i="13"/>
  <c r="NMM27" i="13"/>
  <c r="NMN27" i="13"/>
  <c r="NMO27" i="13"/>
  <c r="NMP27" i="13"/>
  <c r="NMQ27" i="13"/>
  <c r="NMR27" i="13"/>
  <c r="NMS27" i="13"/>
  <c r="NMT27" i="13"/>
  <c r="NMU27" i="13"/>
  <c r="NMV27" i="13"/>
  <c r="NMW27" i="13"/>
  <c r="NMX27" i="13"/>
  <c r="NMY27" i="13"/>
  <c r="NMZ27" i="13"/>
  <c r="NNA27" i="13"/>
  <c r="NNB27" i="13"/>
  <c r="NNC27" i="13"/>
  <c r="NND27" i="13"/>
  <c r="NNE27" i="13"/>
  <c r="NNF27" i="13"/>
  <c r="NNG27" i="13"/>
  <c r="NNH27" i="13"/>
  <c r="NNI27" i="13"/>
  <c r="NNJ27" i="13"/>
  <c r="NNK27" i="13"/>
  <c r="NNL27" i="13"/>
  <c r="NNM27" i="13"/>
  <c r="NNN27" i="13"/>
  <c r="NNO27" i="13"/>
  <c r="NNP27" i="13"/>
  <c r="NNQ27" i="13"/>
  <c r="NNR27" i="13"/>
  <c r="NNS27" i="13"/>
  <c r="NNT27" i="13"/>
  <c r="NNU27" i="13"/>
  <c r="NNV27" i="13"/>
  <c r="NNW27" i="13"/>
  <c r="NNX27" i="13"/>
  <c r="NNY27" i="13"/>
  <c r="NNZ27" i="13"/>
  <c r="NOA27" i="13"/>
  <c r="NOB27" i="13"/>
  <c r="NOC27" i="13"/>
  <c r="NOD27" i="13"/>
  <c r="NOE27" i="13"/>
  <c r="NOF27" i="13"/>
  <c r="NOG27" i="13"/>
  <c r="NOH27" i="13"/>
  <c r="NOI27" i="13"/>
  <c r="NOJ27" i="13"/>
  <c r="NOK27" i="13"/>
  <c r="NOL27" i="13"/>
  <c r="NOM27" i="13"/>
  <c r="NON27" i="13"/>
  <c r="NOO27" i="13"/>
  <c r="NOP27" i="13"/>
  <c r="NOQ27" i="13"/>
  <c r="NOR27" i="13"/>
  <c r="NOS27" i="13"/>
  <c r="NOT27" i="13"/>
  <c r="NOU27" i="13"/>
  <c r="NOV27" i="13"/>
  <c r="NOW27" i="13"/>
  <c r="NOX27" i="13"/>
  <c r="NOY27" i="13"/>
  <c r="NOZ27" i="13"/>
  <c r="NPA27" i="13"/>
  <c r="NPB27" i="13"/>
  <c r="NPC27" i="13"/>
  <c r="NPD27" i="13"/>
  <c r="NPE27" i="13"/>
  <c r="NPF27" i="13"/>
  <c r="NPG27" i="13"/>
  <c r="NPH27" i="13"/>
  <c r="NPI27" i="13"/>
  <c r="NPJ27" i="13"/>
  <c r="NPK27" i="13"/>
  <c r="NPL27" i="13"/>
  <c r="NPM27" i="13"/>
  <c r="NPN27" i="13"/>
  <c r="NPO27" i="13"/>
  <c r="NPP27" i="13"/>
  <c r="NPQ27" i="13"/>
  <c r="NPR27" i="13"/>
  <c r="NPS27" i="13"/>
  <c r="NPT27" i="13"/>
  <c r="NPU27" i="13"/>
  <c r="NPV27" i="13"/>
  <c r="NPW27" i="13"/>
  <c r="NPX27" i="13"/>
  <c r="NPY27" i="13"/>
  <c r="NPZ27" i="13"/>
  <c r="NQA27" i="13"/>
  <c r="NQB27" i="13"/>
  <c r="NQC27" i="13"/>
  <c r="NQD27" i="13"/>
  <c r="NQE27" i="13"/>
  <c r="NQF27" i="13"/>
  <c r="NQG27" i="13"/>
  <c r="NQH27" i="13"/>
  <c r="NQI27" i="13"/>
  <c r="NQJ27" i="13"/>
  <c r="NQK27" i="13"/>
  <c r="NQL27" i="13"/>
  <c r="NQM27" i="13"/>
  <c r="NQN27" i="13"/>
  <c r="NQO27" i="13"/>
  <c r="NQP27" i="13"/>
  <c r="NQQ27" i="13"/>
  <c r="NQR27" i="13"/>
  <c r="NQS27" i="13"/>
  <c r="NQT27" i="13"/>
  <c r="NQU27" i="13"/>
  <c r="NQV27" i="13"/>
  <c r="NQW27" i="13"/>
  <c r="NQX27" i="13"/>
  <c r="NQY27" i="13"/>
  <c r="NQZ27" i="13"/>
  <c r="NRA27" i="13"/>
  <c r="NRB27" i="13"/>
  <c r="NRC27" i="13"/>
  <c r="NRD27" i="13"/>
  <c r="NRE27" i="13"/>
  <c r="NRF27" i="13"/>
  <c r="NRG27" i="13"/>
  <c r="NRH27" i="13"/>
  <c r="NRI27" i="13"/>
  <c r="NRJ27" i="13"/>
  <c r="NRK27" i="13"/>
  <c r="NRL27" i="13"/>
  <c r="NRM27" i="13"/>
  <c r="NRN27" i="13"/>
  <c r="NRO27" i="13"/>
  <c r="NRP27" i="13"/>
  <c r="NRQ27" i="13"/>
  <c r="NRR27" i="13"/>
  <c r="NRS27" i="13"/>
  <c r="NRT27" i="13"/>
  <c r="NRU27" i="13"/>
  <c r="NRV27" i="13"/>
  <c r="NRW27" i="13"/>
  <c r="NRX27" i="13"/>
  <c r="NRY27" i="13"/>
  <c r="NRZ27" i="13"/>
  <c r="NSA27" i="13"/>
  <c r="NSB27" i="13"/>
  <c r="NSC27" i="13"/>
  <c r="NSD27" i="13"/>
  <c r="NSE27" i="13"/>
  <c r="NSF27" i="13"/>
  <c r="NSG27" i="13"/>
  <c r="NSH27" i="13"/>
  <c r="NSI27" i="13"/>
  <c r="NSJ27" i="13"/>
  <c r="NSK27" i="13"/>
  <c r="NSL27" i="13"/>
  <c r="NSM27" i="13"/>
  <c r="NSN27" i="13"/>
  <c r="NSO27" i="13"/>
  <c r="NSP27" i="13"/>
  <c r="NSQ27" i="13"/>
  <c r="NSR27" i="13"/>
  <c r="NSS27" i="13"/>
  <c r="NST27" i="13"/>
  <c r="NSU27" i="13"/>
  <c r="NSV27" i="13"/>
  <c r="NSW27" i="13"/>
  <c r="NSX27" i="13"/>
  <c r="NSY27" i="13"/>
  <c r="NSZ27" i="13"/>
  <c r="NTA27" i="13"/>
  <c r="NTB27" i="13"/>
  <c r="NTC27" i="13"/>
  <c r="NTD27" i="13"/>
  <c r="NTE27" i="13"/>
  <c r="NTF27" i="13"/>
  <c r="NTG27" i="13"/>
  <c r="NTH27" i="13"/>
  <c r="NTI27" i="13"/>
  <c r="NTJ27" i="13"/>
  <c r="NTK27" i="13"/>
  <c r="NTL27" i="13"/>
  <c r="NTM27" i="13"/>
  <c r="NTN27" i="13"/>
  <c r="NTO27" i="13"/>
  <c r="NTP27" i="13"/>
  <c r="NTQ27" i="13"/>
  <c r="NTR27" i="13"/>
  <c r="NTS27" i="13"/>
  <c r="NTT27" i="13"/>
  <c r="NTU27" i="13"/>
  <c r="NTV27" i="13"/>
  <c r="NTW27" i="13"/>
  <c r="NTX27" i="13"/>
  <c r="NTY27" i="13"/>
  <c r="NTZ27" i="13"/>
  <c r="NUA27" i="13"/>
  <c r="NUB27" i="13"/>
  <c r="NUC27" i="13"/>
  <c r="NUD27" i="13"/>
  <c r="NUE27" i="13"/>
  <c r="NUF27" i="13"/>
  <c r="NUG27" i="13"/>
  <c r="NUH27" i="13"/>
  <c r="NUI27" i="13"/>
  <c r="NUJ27" i="13"/>
  <c r="NUK27" i="13"/>
  <c r="NUL27" i="13"/>
  <c r="NUM27" i="13"/>
  <c r="NUN27" i="13"/>
  <c r="NUO27" i="13"/>
  <c r="NUP27" i="13"/>
  <c r="NUQ27" i="13"/>
  <c r="NUR27" i="13"/>
  <c r="NUS27" i="13"/>
  <c r="NUT27" i="13"/>
  <c r="NUU27" i="13"/>
  <c r="NUV27" i="13"/>
  <c r="NUW27" i="13"/>
  <c r="NUX27" i="13"/>
  <c r="NUY27" i="13"/>
  <c r="NUZ27" i="13"/>
  <c r="NVA27" i="13"/>
  <c r="NVB27" i="13"/>
  <c r="NVC27" i="13"/>
  <c r="NVD27" i="13"/>
  <c r="NVE27" i="13"/>
  <c r="NVF27" i="13"/>
  <c r="NVG27" i="13"/>
  <c r="NVH27" i="13"/>
  <c r="NVI27" i="13"/>
  <c r="NVJ27" i="13"/>
  <c r="NVK27" i="13"/>
  <c r="NVL27" i="13"/>
  <c r="NVM27" i="13"/>
  <c r="NVN27" i="13"/>
  <c r="NVO27" i="13"/>
  <c r="NVP27" i="13"/>
  <c r="NVQ27" i="13"/>
  <c r="NVR27" i="13"/>
  <c r="NVS27" i="13"/>
  <c r="NVT27" i="13"/>
  <c r="NVU27" i="13"/>
  <c r="NVV27" i="13"/>
  <c r="NVW27" i="13"/>
  <c r="NVX27" i="13"/>
  <c r="NVY27" i="13"/>
  <c r="NVZ27" i="13"/>
  <c r="NWA27" i="13"/>
  <c r="NWB27" i="13"/>
  <c r="NWC27" i="13"/>
  <c r="NWD27" i="13"/>
  <c r="NWE27" i="13"/>
  <c r="NWF27" i="13"/>
  <c r="NWG27" i="13"/>
  <c r="NWH27" i="13"/>
  <c r="NWI27" i="13"/>
  <c r="NWJ27" i="13"/>
  <c r="NWK27" i="13"/>
  <c r="NWL27" i="13"/>
  <c r="NWM27" i="13"/>
  <c r="NWN27" i="13"/>
  <c r="NWO27" i="13"/>
  <c r="NWP27" i="13"/>
  <c r="NWQ27" i="13"/>
  <c r="NWR27" i="13"/>
  <c r="NWS27" i="13"/>
  <c r="NWT27" i="13"/>
  <c r="NWU27" i="13"/>
  <c r="NWV27" i="13"/>
  <c r="NWW27" i="13"/>
  <c r="NWX27" i="13"/>
  <c r="NWY27" i="13"/>
  <c r="NWZ27" i="13"/>
  <c r="NXA27" i="13"/>
  <c r="NXB27" i="13"/>
  <c r="NXC27" i="13"/>
  <c r="NXD27" i="13"/>
  <c r="NXE27" i="13"/>
  <c r="NXF27" i="13"/>
  <c r="NXG27" i="13"/>
  <c r="NXH27" i="13"/>
  <c r="NXI27" i="13"/>
  <c r="NXJ27" i="13"/>
  <c r="NXK27" i="13"/>
  <c r="NXL27" i="13"/>
  <c r="NXM27" i="13"/>
  <c r="NXN27" i="13"/>
  <c r="NXO27" i="13"/>
  <c r="NXP27" i="13"/>
  <c r="NXQ27" i="13"/>
  <c r="NXR27" i="13"/>
  <c r="NXS27" i="13"/>
  <c r="NXT27" i="13"/>
  <c r="NXU27" i="13"/>
  <c r="NXV27" i="13"/>
  <c r="NXW27" i="13"/>
  <c r="NXX27" i="13"/>
  <c r="NXY27" i="13"/>
  <c r="NXZ27" i="13"/>
  <c r="NYA27" i="13"/>
  <c r="NYB27" i="13"/>
  <c r="NYC27" i="13"/>
  <c r="NYD27" i="13"/>
  <c r="NYE27" i="13"/>
  <c r="NYF27" i="13"/>
  <c r="NYG27" i="13"/>
  <c r="NYH27" i="13"/>
  <c r="NYI27" i="13"/>
  <c r="NYJ27" i="13"/>
  <c r="NYK27" i="13"/>
  <c r="NYL27" i="13"/>
  <c r="NYM27" i="13"/>
  <c r="NYN27" i="13"/>
  <c r="NYO27" i="13"/>
  <c r="NYP27" i="13"/>
  <c r="NYQ27" i="13"/>
  <c r="NYR27" i="13"/>
  <c r="NYS27" i="13"/>
  <c r="NYT27" i="13"/>
  <c r="NYU27" i="13"/>
  <c r="NYV27" i="13"/>
  <c r="NYW27" i="13"/>
  <c r="NYX27" i="13"/>
  <c r="NYY27" i="13"/>
  <c r="NYZ27" i="13"/>
  <c r="NZA27" i="13"/>
  <c r="NZB27" i="13"/>
  <c r="NZC27" i="13"/>
  <c r="NZD27" i="13"/>
  <c r="NZE27" i="13"/>
  <c r="NZF27" i="13"/>
  <c r="NZG27" i="13"/>
  <c r="NZH27" i="13"/>
  <c r="NZI27" i="13"/>
  <c r="NZJ27" i="13"/>
  <c r="NZK27" i="13"/>
  <c r="NZL27" i="13"/>
  <c r="NZM27" i="13"/>
  <c r="NZN27" i="13"/>
  <c r="NZO27" i="13"/>
  <c r="NZP27" i="13"/>
  <c r="NZQ27" i="13"/>
  <c r="NZR27" i="13"/>
  <c r="NZS27" i="13"/>
  <c r="NZT27" i="13"/>
  <c r="NZU27" i="13"/>
  <c r="NZV27" i="13"/>
  <c r="NZW27" i="13"/>
  <c r="NZX27" i="13"/>
  <c r="NZY27" i="13"/>
  <c r="NZZ27" i="13"/>
  <c r="OAA27" i="13"/>
  <c r="OAB27" i="13"/>
  <c r="OAC27" i="13"/>
  <c r="OAD27" i="13"/>
  <c r="OAE27" i="13"/>
  <c r="OAF27" i="13"/>
  <c r="OAG27" i="13"/>
  <c r="OAH27" i="13"/>
  <c r="OAI27" i="13"/>
  <c r="OAJ27" i="13"/>
  <c r="OAK27" i="13"/>
  <c r="OAL27" i="13"/>
  <c r="OAM27" i="13"/>
  <c r="OAN27" i="13"/>
  <c r="OAO27" i="13"/>
  <c r="OAP27" i="13"/>
  <c r="OAQ27" i="13"/>
  <c r="OAR27" i="13"/>
  <c r="OAS27" i="13"/>
  <c r="OAT27" i="13"/>
  <c r="OAU27" i="13"/>
  <c r="OAV27" i="13"/>
  <c r="OAW27" i="13"/>
  <c r="OAX27" i="13"/>
  <c r="OAY27" i="13"/>
  <c r="OAZ27" i="13"/>
  <c r="OBA27" i="13"/>
  <c r="OBB27" i="13"/>
  <c r="OBC27" i="13"/>
  <c r="OBD27" i="13"/>
  <c r="OBE27" i="13"/>
  <c r="OBF27" i="13"/>
  <c r="OBG27" i="13"/>
  <c r="OBH27" i="13"/>
  <c r="OBI27" i="13"/>
  <c r="OBJ27" i="13"/>
  <c r="OBK27" i="13"/>
  <c r="OBL27" i="13"/>
  <c r="OBM27" i="13"/>
  <c r="OBN27" i="13"/>
  <c r="OBO27" i="13"/>
  <c r="OBP27" i="13"/>
  <c r="OBQ27" i="13"/>
  <c r="OBR27" i="13"/>
  <c r="OBS27" i="13"/>
  <c r="OBT27" i="13"/>
  <c r="OBU27" i="13"/>
  <c r="OBV27" i="13"/>
  <c r="OBW27" i="13"/>
  <c r="OBX27" i="13"/>
  <c r="OBY27" i="13"/>
  <c r="OBZ27" i="13"/>
  <c r="OCA27" i="13"/>
  <c r="OCB27" i="13"/>
  <c r="OCC27" i="13"/>
  <c r="OCD27" i="13"/>
  <c r="OCE27" i="13"/>
  <c r="OCF27" i="13"/>
  <c r="OCG27" i="13"/>
  <c r="OCH27" i="13"/>
  <c r="OCI27" i="13"/>
  <c r="OCJ27" i="13"/>
  <c r="OCK27" i="13"/>
  <c r="OCL27" i="13"/>
  <c r="OCM27" i="13"/>
  <c r="OCN27" i="13"/>
  <c r="OCO27" i="13"/>
  <c r="OCP27" i="13"/>
  <c r="OCQ27" i="13"/>
  <c r="OCR27" i="13"/>
  <c r="OCS27" i="13"/>
  <c r="OCT27" i="13"/>
  <c r="OCU27" i="13"/>
  <c r="OCV27" i="13"/>
  <c r="OCW27" i="13"/>
  <c r="OCX27" i="13"/>
  <c r="OCY27" i="13"/>
  <c r="OCZ27" i="13"/>
  <c r="ODA27" i="13"/>
  <c r="ODB27" i="13"/>
  <c r="ODC27" i="13"/>
  <c r="ODD27" i="13"/>
  <c r="ODE27" i="13"/>
  <c r="ODF27" i="13"/>
  <c r="ODG27" i="13"/>
  <c r="ODH27" i="13"/>
  <c r="ODI27" i="13"/>
  <c r="ODJ27" i="13"/>
  <c r="ODK27" i="13"/>
  <c r="ODL27" i="13"/>
  <c r="ODM27" i="13"/>
  <c r="ODN27" i="13"/>
  <c r="ODO27" i="13"/>
  <c r="ODP27" i="13"/>
  <c r="ODQ27" i="13"/>
  <c r="ODR27" i="13"/>
  <c r="ODS27" i="13"/>
  <c r="ODT27" i="13"/>
  <c r="ODU27" i="13"/>
  <c r="ODV27" i="13"/>
  <c r="ODW27" i="13"/>
  <c r="ODX27" i="13"/>
  <c r="ODY27" i="13"/>
  <c r="ODZ27" i="13"/>
  <c r="OEA27" i="13"/>
  <c r="OEB27" i="13"/>
  <c r="OEC27" i="13"/>
  <c r="OED27" i="13"/>
  <c r="OEE27" i="13"/>
  <c r="OEF27" i="13"/>
  <c r="OEG27" i="13"/>
  <c r="OEH27" i="13"/>
  <c r="OEI27" i="13"/>
  <c r="OEJ27" i="13"/>
  <c r="OEK27" i="13"/>
  <c r="OEL27" i="13"/>
  <c r="OEM27" i="13"/>
  <c r="OEN27" i="13"/>
  <c r="OEO27" i="13"/>
  <c r="OEP27" i="13"/>
  <c r="OEQ27" i="13"/>
  <c r="OER27" i="13"/>
  <c r="OES27" i="13"/>
  <c r="OET27" i="13"/>
  <c r="OEU27" i="13"/>
  <c r="OEV27" i="13"/>
  <c r="OEW27" i="13"/>
  <c r="OEX27" i="13"/>
  <c r="OEY27" i="13"/>
  <c r="OEZ27" i="13"/>
  <c r="OFA27" i="13"/>
  <c r="OFB27" i="13"/>
  <c r="OFC27" i="13"/>
  <c r="OFD27" i="13"/>
  <c r="OFE27" i="13"/>
  <c r="OFF27" i="13"/>
  <c r="OFG27" i="13"/>
  <c r="OFH27" i="13"/>
  <c r="OFI27" i="13"/>
  <c r="OFJ27" i="13"/>
  <c r="OFK27" i="13"/>
  <c r="OFL27" i="13"/>
  <c r="OFM27" i="13"/>
  <c r="OFN27" i="13"/>
  <c r="OFO27" i="13"/>
  <c r="OFP27" i="13"/>
  <c r="OFQ27" i="13"/>
  <c r="OFR27" i="13"/>
  <c r="OFS27" i="13"/>
  <c r="OFT27" i="13"/>
  <c r="OFU27" i="13"/>
  <c r="OFV27" i="13"/>
  <c r="OFW27" i="13"/>
  <c r="OFX27" i="13"/>
  <c r="OFY27" i="13"/>
  <c r="OFZ27" i="13"/>
  <c r="OGA27" i="13"/>
  <c r="OGB27" i="13"/>
  <c r="OGC27" i="13"/>
  <c r="OGD27" i="13"/>
  <c r="OGE27" i="13"/>
  <c r="OGF27" i="13"/>
  <c r="OGG27" i="13"/>
  <c r="OGH27" i="13"/>
  <c r="OGI27" i="13"/>
  <c r="OGJ27" i="13"/>
  <c r="OGK27" i="13"/>
  <c r="OGL27" i="13"/>
  <c r="OGM27" i="13"/>
  <c r="OGN27" i="13"/>
  <c r="OGO27" i="13"/>
  <c r="OGP27" i="13"/>
  <c r="OGQ27" i="13"/>
  <c r="OGR27" i="13"/>
  <c r="OGS27" i="13"/>
  <c r="OGT27" i="13"/>
  <c r="OGU27" i="13"/>
  <c r="OGV27" i="13"/>
  <c r="OGW27" i="13"/>
  <c r="OGX27" i="13"/>
  <c r="OGY27" i="13"/>
  <c r="OGZ27" i="13"/>
  <c r="OHA27" i="13"/>
  <c r="OHB27" i="13"/>
  <c r="OHC27" i="13"/>
  <c r="OHD27" i="13"/>
  <c r="OHE27" i="13"/>
  <c r="OHF27" i="13"/>
  <c r="OHG27" i="13"/>
  <c r="OHH27" i="13"/>
  <c r="OHI27" i="13"/>
  <c r="OHJ27" i="13"/>
  <c r="OHK27" i="13"/>
  <c r="OHL27" i="13"/>
  <c r="OHM27" i="13"/>
  <c r="OHN27" i="13"/>
  <c r="OHO27" i="13"/>
  <c r="OHP27" i="13"/>
  <c r="OHQ27" i="13"/>
  <c r="OHR27" i="13"/>
  <c r="OHS27" i="13"/>
  <c r="OHT27" i="13"/>
  <c r="OHU27" i="13"/>
  <c r="OHV27" i="13"/>
  <c r="OHW27" i="13"/>
  <c r="OHX27" i="13"/>
  <c r="OHY27" i="13"/>
  <c r="OHZ27" i="13"/>
  <c r="OIA27" i="13"/>
  <c r="OIB27" i="13"/>
  <c r="OIC27" i="13"/>
  <c r="OID27" i="13"/>
  <c r="OIE27" i="13"/>
  <c r="OIF27" i="13"/>
  <c r="OIG27" i="13"/>
  <c r="OIH27" i="13"/>
  <c r="OII27" i="13"/>
  <c r="OIJ27" i="13"/>
  <c r="OIK27" i="13"/>
  <c r="OIL27" i="13"/>
  <c r="OIM27" i="13"/>
  <c r="OIN27" i="13"/>
  <c r="OIO27" i="13"/>
  <c r="OIP27" i="13"/>
  <c r="OIQ27" i="13"/>
  <c r="OIR27" i="13"/>
  <c r="OIS27" i="13"/>
  <c r="OIT27" i="13"/>
  <c r="OIU27" i="13"/>
  <c r="OIV27" i="13"/>
  <c r="OIW27" i="13"/>
  <c r="OIX27" i="13"/>
  <c r="OIY27" i="13"/>
  <c r="OIZ27" i="13"/>
  <c r="OJA27" i="13"/>
  <c r="OJB27" i="13"/>
  <c r="OJC27" i="13"/>
  <c r="OJD27" i="13"/>
  <c r="OJE27" i="13"/>
  <c r="OJF27" i="13"/>
  <c r="OJG27" i="13"/>
  <c r="OJH27" i="13"/>
  <c r="OJI27" i="13"/>
  <c r="OJJ27" i="13"/>
  <c r="OJK27" i="13"/>
  <c r="OJL27" i="13"/>
  <c r="OJM27" i="13"/>
  <c r="OJN27" i="13"/>
  <c r="OJO27" i="13"/>
  <c r="OJP27" i="13"/>
  <c r="OJQ27" i="13"/>
  <c r="OJR27" i="13"/>
  <c r="OJS27" i="13"/>
  <c r="OJT27" i="13"/>
  <c r="OJU27" i="13"/>
  <c r="OJV27" i="13"/>
  <c r="OJW27" i="13"/>
  <c r="OJX27" i="13"/>
  <c r="OJY27" i="13"/>
  <c r="OJZ27" i="13"/>
  <c r="OKA27" i="13"/>
  <c r="OKB27" i="13"/>
  <c r="OKC27" i="13"/>
  <c r="OKD27" i="13"/>
  <c r="OKE27" i="13"/>
  <c r="OKF27" i="13"/>
  <c r="OKG27" i="13"/>
  <c r="OKH27" i="13"/>
  <c r="OKI27" i="13"/>
  <c r="OKJ27" i="13"/>
  <c r="OKK27" i="13"/>
  <c r="OKL27" i="13"/>
  <c r="OKM27" i="13"/>
  <c r="OKN27" i="13"/>
  <c r="OKO27" i="13"/>
  <c r="OKP27" i="13"/>
  <c r="OKQ27" i="13"/>
  <c r="OKR27" i="13"/>
  <c r="OKS27" i="13"/>
  <c r="OKT27" i="13"/>
  <c r="OKU27" i="13"/>
  <c r="OKV27" i="13"/>
  <c r="OKW27" i="13"/>
  <c r="OKX27" i="13"/>
  <c r="OKY27" i="13"/>
  <c r="OKZ27" i="13"/>
  <c r="OLA27" i="13"/>
  <c r="OLB27" i="13"/>
  <c r="OLC27" i="13"/>
  <c r="OLD27" i="13"/>
  <c r="OLE27" i="13"/>
  <c r="OLF27" i="13"/>
  <c r="OLG27" i="13"/>
  <c r="OLH27" i="13"/>
  <c r="OLI27" i="13"/>
  <c r="OLJ27" i="13"/>
  <c r="OLK27" i="13"/>
  <c r="OLL27" i="13"/>
  <c r="OLM27" i="13"/>
  <c r="OLN27" i="13"/>
  <c r="OLO27" i="13"/>
  <c r="OLP27" i="13"/>
  <c r="OLQ27" i="13"/>
  <c r="OLR27" i="13"/>
  <c r="OLS27" i="13"/>
  <c r="OLT27" i="13"/>
  <c r="OLU27" i="13"/>
  <c r="OLV27" i="13"/>
  <c r="OLW27" i="13"/>
  <c r="OLX27" i="13"/>
  <c r="OLY27" i="13"/>
  <c r="OLZ27" i="13"/>
  <c r="OMA27" i="13"/>
  <c r="OMB27" i="13"/>
  <c r="OMC27" i="13"/>
  <c r="OMD27" i="13"/>
  <c r="OME27" i="13"/>
  <c r="OMF27" i="13"/>
  <c r="OMG27" i="13"/>
  <c r="OMH27" i="13"/>
  <c r="OMI27" i="13"/>
  <c r="OMJ27" i="13"/>
  <c r="OMK27" i="13"/>
  <c r="OML27" i="13"/>
  <c r="OMM27" i="13"/>
  <c r="OMN27" i="13"/>
  <c r="OMO27" i="13"/>
  <c r="OMP27" i="13"/>
  <c r="OMQ27" i="13"/>
  <c r="OMR27" i="13"/>
  <c r="OMS27" i="13"/>
  <c r="OMT27" i="13"/>
  <c r="OMU27" i="13"/>
  <c r="OMV27" i="13"/>
  <c r="OMW27" i="13"/>
  <c r="OMX27" i="13"/>
  <c r="OMY27" i="13"/>
  <c r="OMZ27" i="13"/>
  <c r="ONA27" i="13"/>
  <c r="ONB27" i="13"/>
  <c r="ONC27" i="13"/>
  <c r="OND27" i="13"/>
  <c r="ONE27" i="13"/>
  <c r="ONF27" i="13"/>
  <c r="ONG27" i="13"/>
  <c r="ONH27" i="13"/>
  <c r="ONI27" i="13"/>
  <c r="ONJ27" i="13"/>
  <c r="ONK27" i="13"/>
  <c r="ONL27" i="13"/>
  <c r="ONM27" i="13"/>
  <c r="ONN27" i="13"/>
  <c r="ONO27" i="13"/>
  <c r="ONP27" i="13"/>
  <c r="ONQ27" i="13"/>
  <c r="ONR27" i="13"/>
  <c r="ONS27" i="13"/>
  <c r="ONT27" i="13"/>
  <c r="ONU27" i="13"/>
  <c r="ONV27" i="13"/>
  <c r="ONW27" i="13"/>
  <c r="ONX27" i="13"/>
  <c r="ONY27" i="13"/>
  <c r="ONZ27" i="13"/>
  <c r="OOA27" i="13"/>
  <c r="OOB27" i="13"/>
  <c r="OOC27" i="13"/>
  <c r="OOD27" i="13"/>
  <c r="OOE27" i="13"/>
  <c r="OOF27" i="13"/>
  <c r="OOG27" i="13"/>
  <c r="OOH27" i="13"/>
  <c r="OOI27" i="13"/>
  <c r="OOJ27" i="13"/>
  <c r="OOK27" i="13"/>
  <c r="OOL27" i="13"/>
  <c r="OOM27" i="13"/>
  <c r="OON27" i="13"/>
  <c r="OOO27" i="13"/>
  <c r="OOP27" i="13"/>
  <c r="OOQ27" i="13"/>
  <c r="OOR27" i="13"/>
  <c r="OOS27" i="13"/>
  <c r="OOT27" i="13"/>
  <c r="OOU27" i="13"/>
  <c r="OOV27" i="13"/>
  <c r="OOW27" i="13"/>
  <c r="OOX27" i="13"/>
  <c r="OOY27" i="13"/>
  <c r="OOZ27" i="13"/>
  <c r="OPA27" i="13"/>
  <c r="OPB27" i="13"/>
  <c r="OPC27" i="13"/>
  <c r="OPD27" i="13"/>
  <c r="OPE27" i="13"/>
  <c r="OPF27" i="13"/>
  <c r="OPG27" i="13"/>
  <c r="OPH27" i="13"/>
  <c r="OPI27" i="13"/>
  <c r="OPJ27" i="13"/>
  <c r="OPK27" i="13"/>
  <c r="OPL27" i="13"/>
  <c r="OPM27" i="13"/>
  <c r="OPN27" i="13"/>
  <c r="OPO27" i="13"/>
  <c r="OPP27" i="13"/>
  <c r="OPQ27" i="13"/>
  <c r="OPR27" i="13"/>
  <c r="OPS27" i="13"/>
  <c r="OPT27" i="13"/>
  <c r="OPU27" i="13"/>
  <c r="OPV27" i="13"/>
  <c r="OPW27" i="13"/>
  <c r="OPX27" i="13"/>
  <c r="OPY27" i="13"/>
  <c r="OPZ27" i="13"/>
  <c r="OQA27" i="13"/>
  <c r="OQB27" i="13"/>
  <c r="OQC27" i="13"/>
  <c r="OQD27" i="13"/>
  <c r="OQE27" i="13"/>
  <c r="OQF27" i="13"/>
  <c r="OQG27" i="13"/>
  <c r="OQH27" i="13"/>
  <c r="OQI27" i="13"/>
  <c r="OQJ27" i="13"/>
  <c r="OQK27" i="13"/>
  <c r="OQL27" i="13"/>
  <c r="OQM27" i="13"/>
  <c r="OQN27" i="13"/>
  <c r="OQO27" i="13"/>
  <c r="OQP27" i="13"/>
  <c r="OQQ27" i="13"/>
  <c r="OQR27" i="13"/>
  <c r="OQS27" i="13"/>
  <c r="OQT27" i="13"/>
  <c r="OQU27" i="13"/>
  <c r="OQV27" i="13"/>
  <c r="OQW27" i="13"/>
  <c r="OQX27" i="13"/>
  <c r="OQY27" i="13"/>
  <c r="OQZ27" i="13"/>
  <c r="ORA27" i="13"/>
  <c r="ORB27" i="13"/>
  <c r="ORC27" i="13"/>
  <c r="ORD27" i="13"/>
  <c r="ORE27" i="13"/>
  <c r="ORF27" i="13"/>
  <c r="ORG27" i="13"/>
  <c r="ORH27" i="13"/>
  <c r="ORI27" i="13"/>
  <c r="ORJ27" i="13"/>
  <c r="ORK27" i="13"/>
  <c r="ORL27" i="13"/>
  <c r="ORM27" i="13"/>
  <c r="ORN27" i="13"/>
  <c r="ORO27" i="13"/>
  <c r="ORP27" i="13"/>
  <c r="ORQ27" i="13"/>
  <c r="ORR27" i="13"/>
  <c r="ORS27" i="13"/>
  <c r="ORT27" i="13"/>
  <c r="ORU27" i="13"/>
  <c r="ORV27" i="13"/>
  <c r="ORW27" i="13"/>
  <c r="ORX27" i="13"/>
  <c r="ORY27" i="13"/>
  <c r="ORZ27" i="13"/>
  <c r="OSA27" i="13"/>
  <c r="OSB27" i="13"/>
  <c r="OSC27" i="13"/>
  <c r="OSD27" i="13"/>
  <c r="OSE27" i="13"/>
  <c r="OSF27" i="13"/>
  <c r="OSG27" i="13"/>
  <c r="OSH27" i="13"/>
  <c r="OSI27" i="13"/>
  <c r="OSJ27" i="13"/>
  <c r="OSK27" i="13"/>
  <c r="OSL27" i="13"/>
  <c r="OSM27" i="13"/>
  <c r="OSN27" i="13"/>
  <c r="OSO27" i="13"/>
  <c r="OSP27" i="13"/>
  <c r="OSQ27" i="13"/>
  <c r="OSR27" i="13"/>
  <c r="OSS27" i="13"/>
  <c r="OST27" i="13"/>
  <c r="OSU27" i="13"/>
  <c r="OSV27" i="13"/>
  <c r="OSW27" i="13"/>
  <c r="OSX27" i="13"/>
  <c r="OSY27" i="13"/>
  <c r="OSZ27" i="13"/>
  <c r="OTA27" i="13"/>
  <c r="OTB27" i="13"/>
  <c r="OTC27" i="13"/>
  <c r="OTD27" i="13"/>
  <c r="OTE27" i="13"/>
  <c r="OTF27" i="13"/>
  <c r="OTG27" i="13"/>
  <c r="OTH27" i="13"/>
  <c r="OTI27" i="13"/>
  <c r="OTJ27" i="13"/>
  <c r="OTK27" i="13"/>
  <c r="OTL27" i="13"/>
  <c r="OTM27" i="13"/>
  <c r="OTN27" i="13"/>
  <c r="OTO27" i="13"/>
  <c r="OTP27" i="13"/>
  <c r="OTQ27" i="13"/>
  <c r="OTR27" i="13"/>
  <c r="OTS27" i="13"/>
  <c r="OTT27" i="13"/>
  <c r="OTU27" i="13"/>
  <c r="OTV27" i="13"/>
  <c r="OTW27" i="13"/>
  <c r="OTX27" i="13"/>
  <c r="OTY27" i="13"/>
  <c r="OTZ27" i="13"/>
  <c r="OUA27" i="13"/>
  <c r="OUB27" i="13"/>
  <c r="OUC27" i="13"/>
  <c r="OUD27" i="13"/>
  <c r="OUE27" i="13"/>
  <c r="OUF27" i="13"/>
  <c r="OUG27" i="13"/>
  <c r="OUH27" i="13"/>
  <c r="OUI27" i="13"/>
  <c r="OUJ27" i="13"/>
  <c r="OUK27" i="13"/>
  <c r="OUL27" i="13"/>
  <c r="OUM27" i="13"/>
  <c r="OUN27" i="13"/>
  <c r="OUO27" i="13"/>
  <c r="OUP27" i="13"/>
  <c r="OUQ27" i="13"/>
  <c r="OUR27" i="13"/>
  <c r="OUS27" i="13"/>
  <c r="OUT27" i="13"/>
  <c r="OUU27" i="13"/>
  <c r="OUV27" i="13"/>
  <c r="OUW27" i="13"/>
  <c r="OUX27" i="13"/>
  <c r="OUY27" i="13"/>
  <c r="OUZ27" i="13"/>
  <c r="OVA27" i="13"/>
  <c r="OVB27" i="13"/>
  <c r="OVC27" i="13"/>
  <c r="OVD27" i="13"/>
  <c r="OVE27" i="13"/>
  <c r="OVF27" i="13"/>
  <c r="OVG27" i="13"/>
  <c r="OVH27" i="13"/>
  <c r="OVI27" i="13"/>
  <c r="OVJ27" i="13"/>
  <c r="OVK27" i="13"/>
  <c r="OVL27" i="13"/>
  <c r="OVM27" i="13"/>
  <c r="OVN27" i="13"/>
  <c r="OVO27" i="13"/>
  <c r="OVP27" i="13"/>
  <c r="OVQ27" i="13"/>
  <c r="OVR27" i="13"/>
  <c r="OVS27" i="13"/>
  <c r="OVT27" i="13"/>
  <c r="OVU27" i="13"/>
  <c r="OVV27" i="13"/>
  <c r="OVW27" i="13"/>
  <c r="OVX27" i="13"/>
  <c r="OVY27" i="13"/>
  <c r="OVZ27" i="13"/>
  <c r="OWA27" i="13"/>
  <c r="OWB27" i="13"/>
  <c r="OWC27" i="13"/>
  <c r="OWD27" i="13"/>
  <c r="OWE27" i="13"/>
  <c r="OWF27" i="13"/>
  <c r="OWG27" i="13"/>
  <c r="OWH27" i="13"/>
  <c r="OWI27" i="13"/>
  <c r="OWJ27" i="13"/>
  <c r="OWK27" i="13"/>
  <c r="OWL27" i="13"/>
  <c r="OWM27" i="13"/>
  <c r="OWN27" i="13"/>
  <c r="OWO27" i="13"/>
  <c r="OWP27" i="13"/>
  <c r="OWQ27" i="13"/>
  <c r="OWR27" i="13"/>
  <c r="OWS27" i="13"/>
  <c r="OWT27" i="13"/>
  <c r="OWU27" i="13"/>
  <c r="OWV27" i="13"/>
  <c r="OWW27" i="13"/>
  <c r="OWX27" i="13"/>
  <c r="OWY27" i="13"/>
  <c r="OWZ27" i="13"/>
  <c r="OXA27" i="13"/>
  <c r="OXB27" i="13"/>
  <c r="OXC27" i="13"/>
  <c r="OXD27" i="13"/>
  <c r="OXE27" i="13"/>
  <c r="OXF27" i="13"/>
  <c r="OXG27" i="13"/>
  <c r="OXH27" i="13"/>
  <c r="OXI27" i="13"/>
  <c r="OXJ27" i="13"/>
  <c r="OXK27" i="13"/>
  <c r="OXL27" i="13"/>
  <c r="OXM27" i="13"/>
  <c r="OXN27" i="13"/>
  <c r="OXO27" i="13"/>
  <c r="OXP27" i="13"/>
  <c r="OXQ27" i="13"/>
  <c r="OXR27" i="13"/>
  <c r="OXS27" i="13"/>
  <c r="OXT27" i="13"/>
  <c r="OXU27" i="13"/>
  <c r="OXV27" i="13"/>
  <c r="OXW27" i="13"/>
  <c r="OXX27" i="13"/>
  <c r="OXY27" i="13"/>
  <c r="OXZ27" i="13"/>
  <c r="OYA27" i="13"/>
  <c r="OYB27" i="13"/>
  <c r="OYC27" i="13"/>
  <c r="OYD27" i="13"/>
  <c r="OYE27" i="13"/>
  <c r="OYF27" i="13"/>
  <c r="OYG27" i="13"/>
  <c r="OYH27" i="13"/>
  <c r="OYI27" i="13"/>
  <c r="OYJ27" i="13"/>
  <c r="OYK27" i="13"/>
  <c r="OYL27" i="13"/>
  <c r="OYM27" i="13"/>
  <c r="OYN27" i="13"/>
  <c r="OYO27" i="13"/>
  <c r="OYP27" i="13"/>
  <c r="OYQ27" i="13"/>
  <c r="OYR27" i="13"/>
  <c r="OYS27" i="13"/>
  <c r="OYT27" i="13"/>
  <c r="OYU27" i="13"/>
  <c r="OYV27" i="13"/>
  <c r="OYW27" i="13"/>
  <c r="OYX27" i="13"/>
  <c r="OYY27" i="13"/>
  <c r="OYZ27" i="13"/>
  <c r="OZA27" i="13"/>
  <c r="OZB27" i="13"/>
  <c r="OZC27" i="13"/>
  <c r="OZD27" i="13"/>
  <c r="OZE27" i="13"/>
  <c r="OZF27" i="13"/>
  <c r="OZG27" i="13"/>
  <c r="OZH27" i="13"/>
  <c r="OZI27" i="13"/>
  <c r="OZJ27" i="13"/>
  <c r="OZK27" i="13"/>
  <c r="OZL27" i="13"/>
  <c r="OZM27" i="13"/>
  <c r="OZN27" i="13"/>
  <c r="OZO27" i="13"/>
  <c r="OZP27" i="13"/>
  <c r="OZQ27" i="13"/>
  <c r="OZR27" i="13"/>
  <c r="OZS27" i="13"/>
  <c r="OZT27" i="13"/>
  <c r="OZU27" i="13"/>
  <c r="OZV27" i="13"/>
  <c r="OZW27" i="13"/>
  <c r="OZX27" i="13"/>
  <c r="OZY27" i="13"/>
  <c r="OZZ27" i="13"/>
  <c r="PAA27" i="13"/>
  <c r="PAB27" i="13"/>
  <c r="PAC27" i="13"/>
  <c r="PAD27" i="13"/>
  <c r="PAE27" i="13"/>
  <c r="PAF27" i="13"/>
  <c r="PAG27" i="13"/>
  <c r="PAH27" i="13"/>
  <c r="PAI27" i="13"/>
  <c r="PAJ27" i="13"/>
  <c r="PAK27" i="13"/>
  <c r="PAL27" i="13"/>
  <c r="PAM27" i="13"/>
  <c r="PAN27" i="13"/>
  <c r="PAO27" i="13"/>
  <c r="PAP27" i="13"/>
  <c r="PAQ27" i="13"/>
  <c r="PAR27" i="13"/>
  <c r="PAS27" i="13"/>
  <c r="PAT27" i="13"/>
  <c r="PAU27" i="13"/>
  <c r="PAV27" i="13"/>
  <c r="PAW27" i="13"/>
  <c r="PAX27" i="13"/>
  <c r="PAY27" i="13"/>
  <c r="PAZ27" i="13"/>
  <c r="PBA27" i="13"/>
  <c r="PBB27" i="13"/>
  <c r="PBC27" i="13"/>
  <c r="PBD27" i="13"/>
  <c r="PBE27" i="13"/>
  <c r="PBF27" i="13"/>
  <c r="PBG27" i="13"/>
  <c r="PBH27" i="13"/>
  <c r="PBI27" i="13"/>
  <c r="PBJ27" i="13"/>
  <c r="PBK27" i="13"/>
  <c r="PBL27" i="13"/>
  <c r="PBM27" i="13"/>
  <c r="PBN27" i="13"/>
  <c r="PBO27" i="13"/>
  <c r="PBP27" i="13"/>
  <c r="PBQ27" i="13"/>
  <c r="PBR27" i="13"/>
  <c r="PBS27" i="13"/>
  <c r="PBT27" i="13"/>
  <c r="PBU27" i="13"/>
  <c r="PBV27" i="13"/>
  <c r="PBW27" i="13"/>
  <c r="PBX27" i="13"/>
  <c r="PBY27" i="13"/>
  <c r="PBZ27" i="13"/>
  <c r="PCA27" i="13"/>
  <c r="PCB27" i="13"/>
  <c r="PCC27" i="13"/>
  <c r="PCD27" i="13"/>
  <c r="PCE27" i="13"/>
  <c r="PCF27" i="13"/>
  <c r="PCG27" i="13"/>
  <c r="PCH27" i="13"/>
  <c r="PCI27" i="13"/>
  <c r="PCJ27" i="13"/>
  <c r="PCK27" i="13"/>
  <c r="PCL27" i="13"/>
  <c r="PCM27" i="13"/>
  <c r="PCN27" i="13"/>
  <c r="PCO27" i="13"/>
  <c r="PCP27" i="13"/>
  <c r="PCQ27" i="13"/>
  <c r="PCR27" i="13"/>
  <c r="PCS27" i="13"/>
  <c r="PCT27" i="13"/>
  <c r="PCU27" i="13"/>
  <c r="PCV27" i="13"/>
  <c r="PCW27" i="13"/>
  <c r="PCX27" i="13"/>
  <c r="PCY27" i="13"/>
  <c r="PCZ27" i="13"/>
  <c r="PDA27" i="13"/>
  <c r="PDB27" i="13"/>
  <c r="PDC27" i="13"/>
  <c r="PDD27" i="13"/>
  <c r="PDE27" i="13"/>
  <c r="PDF27" i="13"/>
  <c r="PDG27" i="13"/>
  <c r="PDH27" i="13"/>
  <c r="PDI27" i="13"/>
  <c r="PDJ27" i="13"/>
  <c r="PDK27" i="13"/>
  <c r="PDL27" i="13"/>
  <c r="PDM27" i="13"/>
  <c r="PDN27" i="13"/>
  <c r="PDO27" i="13"/>
  <c r="PDP27" i="13"/>
  <c r="PDQ27" i="13"/>
  <c r="PDR27" i="13"/>
  <c r="PDS27" i="13"/>
  <c r="PDT27" i="13"/>
  <c r="PDU27" i="13"/>
  <c r="PDV27" i="13"/>
  <c r="PDW27" i="13"/>
  <c r="PDX27" i="13"/>
  <c r="PDY27" i="13"/>
  <c r="PDZ27" i="13"/>
  <c r="PEA27" i="13"/>
  <c r="PEB27" i="13"/>
  <c r="PEC27" i="13"/>
  <c r="PED27" i="13"/>
  <c r="PEE27" i="13"/>
  <c r="PEF27" i="13"/>
  <c r="PEG27" i="13"/>
  <c r="PEH27" i="13"/>
  <c r="PEI27" i="13"/>
  <c r="PEJ27" i="13"/>
  <c r="PEK27" i="13"/>
  <c r="PEL27" i="13"/>
  <c r="PEM27" i="13"/>
  <c r="PEN27" i="13"/>
  <c r="PEO27" i="13"/>
  <c r="PEP27" i="13"/>
  <c r="PEQ27" i="13"/>
  <c r="PER27" i="13"/>
  <c r="PES27" i="13"/>
  <c r="PET27" i="13"/>
  <c r="PEU27" i="13"/>
  <c r="PEV27" i="13"/>
  <c r="PEW27" i="13"/>
  <c r="PEX27" i="13"/>
  <c r="PEY27" i="13"/>
  <c r="PEZ27" i="13"/>
  <c r="PFA27" i="13"/>
  <c r="PFB27" i="13"/>
  <c r="PFC27" i="13"/>
  <c r="PFD27" i="13"/>
  <c r="PFE27" i="13"/>
  <c r="PFF27" i="13"/>
  <c r="PFG27" i="13"/>
  <c r="PFH27" i="13"/>
  <c r="PFI27" i="13"/>
  <c r="PFJ27" i="13"/>
  <c r="PFK27" i="13"/>
  <c r="PFL27" i="13"/>
  <c r="PFM27" i="13"/>
  <c r="PFN27" i="13"/>
  <c r="PFO27" i="13"/>
  <c r="PFP27" i="13"/>
  <c r="PFQ27" i="13"/>
  <c r="PFR27" i="13"/>
  <c r="PFS27" i="13"/>
  <c r="PFT27" i="13"/>
  <c r="PFU27" i="13"/>
  <c r="PFV27" i="13"/>
  <c r="PFW27" i="13"/>
  <c r="PFX27" i="13"/>
  <c r="PFY27" i="13"/>
  <c r="PFZ27" i="13"/>
  <c r="PGA27" i="13"/>
  <c r="PGB27" i="13"/>
  <c r="PGC27" i="13"/>
  <c r="PGD27" i="13"/>
  <c r="PGE27" i="13"/>
  <c r="PGF27" i="13"/>
  <c r="PGG27" i="13"/>
  <c r="PGH27" i="13"/>
  <c r="PGI27" i="13"/>
  <c r="PGJ27" i="13"/>
  <c r="PGK27" i="13"/>
  <c r="PGL27" i="13"/>
  <c r="PGM27" i="13"/>
  <c r="PGN27" i="13"/>
  <c r="PGO27" i="13"/>
  <c r="PGP27" i="13"/>
  <c r="PGQ27" i="13"/>
  <c r="PGR27" i="13"/>
  <c r="PGS27" i="13"/>
  <c r="PGT27" i="13"/>
  <c r="PGU27" i="13"/>
  <c r="PGV27" i="13"/>
  <c r="PGW27" i="13"/>
  <c r="PGX27" i="13"/>
  <c r="PGY27" i="13"/>
  <c r="PGZ27" i="13"/>
  <c r="PHA27" i="13"/>
  <c r="PHB27" i="13"/>
  <c r="PHC27" i="13"/>
  <c r="PHD27" i="13"/>
  <c r="PHE27" i="13"/>
  <c r="PHF27" i="13"/>
  <c r="PHG27" i="13"/>
  <c r="PHH27" i="13"/>
  <c r="PHI27" i="13"/>
  <c r="PHJ27" i="13"/>
  <c r="PHK27" i="13"/>
  <c r="PHL27" i="13"/>
  <c r="PHM27" i="13"/>
  <c r="PHN27" i="13"/>
  <c r="PHO27" i="13"/>
  <c r="PHP27" i="13"/>
  <c r="PHQ27" i="13"/>
  <c r="PHR27" i="13"/>
  <c r="PHS27" i="13"/>
  <c r="PHT27" i="13"/>
  <c r="PHU27" i="13"/>
  <c r="PHV27" i="13"/>
  <c r="PHW27" i="13"/>
  <c r="PHX27" i="13"/>
  <c r="PHY27" i="13"/>
  <c r="PHZ27" i="13"/>
  <c r="PIA27" i="13"/>
  <c r="PIB27" i="13"/>
  <c r="PIC27" i="13"/>
  <c r="PID27" i="13"/>
  <c r="PIE27" i="13"/>
  <c r="PIF27" i="13"/>
  <c r="PIG27" i="13"/>
  <c r="PIH27" i="13"/>
  <c r="PII27" i="13"/>
  <c r="PIJ27" i="13"/>
  <c r="PIK27" i="13"/>
  <c r="PIL27" i="13"/>
  <c r="PIM27" i="13"/>
  <c r="PIN27" i="13"/>
  <c r="PIO27" i="13"/>
  <c r="PIP27" i="13"/>
  <c r="PIQ27" i="13"/>
  <c r="PIR27" i="13"/>
  <c r="PIS27" i="13"/>
  <c r="PIT27" i="13"/>
  <c r="PIU27" i="13"/>
  <c r="PIV27" i="13"/>
  <c r="PIW27" i="13"/>
  <c r="PIX27" i="13"/>
  <c r="PIY27" i="13"/>
  <c r="PIZ27" i="13"/>
  <c r="PJA27" i="13"/>
  <c r="PJB27" i="13"/>
  <c r="PJC27" i="13"/>
  <c r="PJD27" i="13"/>
  <c r="PJE27" i="13"/>
  <c r="PJF27" i="13"/>
  <c r="PJG27" i="13"/>
  <c r="PJH27" i="13"/>
  <c r="PJI27" i="13"/>
  <c r="PJJ27" i="13"/>
  <c r="PJK27" i="13"/>
  <c r="PJL27" i="13"/>
  <c r="PJM27" i="13"/>
  <c r="PJN27" i="13"/>
  <c r="PJO27" i="13"/>
  <c r="PJP27" i="13"/>
  <c r="PJQ27" i="13"/>
  <c r="PJR27" i="13"/>
  <c r="PJS27" i="13"/>
  <c r="PJT27" i="13"/>
  <c r="PJU27" i="13"/>
  <c r="PJV27" i="13"/>
  <c r="PJW27" i="13"/>
  <c r="PJX27" i="13"/>
  <c r="PJY27" i="13"/>
  <c r="PJZ27" i="13"/>
  <c r="PKA27" i="13"/>
  <c r="PKB27" i="13"/>
  <c r="PKC27" i="13"/>
  <c r="PKD27" i="13"/>
  <c r="PKE27" i="13"/>
  <c r="PKF27" i="13"/>
  <c r="PKG27" i="13"/>
  <c r="PKH27" i="13"/>
  <c r="PKI27" i="13"/>
  <c r="PKJ27" i="13"/>
  <c r="PKK27" i="13"/>
  <c r="PKL27" i="13"/>
  <c r="PKM27" i="13"/>
  <c r="PKN27" i="13"/>
  <c r="PKO27" i="13"/>
  <c r="PKP27" i="13"/>
  <c r="PKQ27" i="13"/>
  <c r="PKR27" i="13"/>
  <c r="PKS27" i="13"/>
  <c r="PKT27" i="13"/>
  <c r="PKU27" i="13"/>
  <c r="PKV27" i="13"/>
  <c r="PKW27" i="13"/>
  <c r="PKX27" i="13"/>
  <c r="PKY27" i="13"/>
  <c r="PKZ27" i="13"/>
  <c r="PLA27" i="13"/>
  <c r="PLB27" i="13"/>
  <c r="PLC27" i="13"/>
  <c r="PLD27" i="13"/>
  <c r="PLE27" i="13"/>
  <c r="PLF27" i="13"/>
  <c r="PLG27" i="13"/>
  <c r="PLH27" i="13"/>
  <c r="PLI27" i="13"/>
  <c r="PLJ27" i="13"/>
  <c r="PLK27" i="13"/>
  <c r="PLL27" i="13"/>
  <c r="PLM27" i="13"/>
  <c r="PLN27" i="13"/>
  <c r="PLO27" i="13"/>
  <c r="PLP27" i="13"/>
  <c r="PLQ27" i="13"/>
  <c r="PLR27" i="13"/>
  <c r="PLS27" i="13"/>
  <c r="PLT27" i="13"/>
  <c r="PLU27" i="13"/>
  <c r="PLV27" i="13"/>
  <c r="PLW27" i="13"/>
  <c r="PLX27" i="13"/>
  <c r="PLY27" i="13"/>
  <c r="PLZ27" i="13"/>
  <c r="PMA27" i="13"/>
  <c r="PMB27" i="13"/>
  <c r="PMC27" i="13"/>
  <c r="PMD27" i="13"/>
  <c r="PME27" i="13"/>
  <c r="PMF27" i="13"/>
  <c r="PMG27" i="13"/>
  <c r="PMH27" i="13"/>
  <c r="PMI27" i="13"/>
  <c r="PMJ27" i="13"/>
  <c r="PMK27" i="13"/>
  <c r="PML27" i="13"/>
  <c r="PMM27" i="13"/>
  <c r="PMN27" i="13"/>
  <c r="PMO27" i="13"/>
  <c r="PMP27" i="13"/>
  <c r="PMQ27" i="13"/>
  <c r="PMR27" i="13"/>
  <c r="PMS27" i="13"/>
  <c r="PMT27" i="13"/>
  <c r="PMU27" i="13"/>
  <c r="PMV27" i="13"/>
  <c r="PMW27" i="13"/>
  <c r="PMX27" i="13"/>
  <c r="PMY27" i="13"/>
  <c r="PMZ27" i="13"/>
  <c r="PNA27" i="13"/>
  <c r="PNB27" i="13"/>
  <c r="PNC27" i="13"/>
  <c r="PND27" i="13"/>
  <c r="PNE27" i="13"/>
  <c r="PNF27" i="13"/>
  <c r="PNG27" i="13"/>
  <c r="PNH27" i="13"/>
  <c r="PNI27" i="13"/>
  <c r="PNJ27" i="13"/>
  <c r="PNK27" i="13"/>
  <c r="PNL27" i="13"/>
  <c r="PNM27" i="13"/>
  <c r="PNN27" i="13"/>
  <c r="PNO27" i="13"/>
  <c r="PNP27" i="13"/>
  <c r="PNQ27" i="13"/>
  <c r="PNR27" i="13"/>
  <c r="PNS27" i="13"/>
  <c r="PNT27" i="13"/>
  <c r="PNU27" i="13"/>
  <c r="PNV27" i="13"/>
  <c r="PNW27" i="13"/>
  <c r="PNX27" i="13"/>
  <c r="PNY27" i="13"/>
  <c r="PNZ27" i="13"/>
  <c r="POA27" i="13"/>
  <c r="POB27" i="13"/>
  <c r="POC27" i="13"/>
  <c r="POD27" i="13"/>
  <c r="POE27" i="13"/>
  <c r="POF27" i="13"/>
  <c r="POG27" i="13"/>
  <c r="POH27" i="13"/>
  <c r="POI27" i="13"/>
  <c r="POJ27" i="13"/>
  <c r="POK27" i="13"/>
  <c r="POL27" i="13"/>
  <c r="POM27" i="13"/>
  <c r="PON27" i="13"/>
  <c r="POO27" i="13"/>
  <c r="POP27" i="13"/>
  <c r="POQ27" i="13"/>
  <c r="POR27" i="13"/>
  <c r="POS27" i="13"/>
  <c r="POT27" i="13"/>
  <c r="POU27" i="13"/>
  <c r="POV27" i="13"/>
  <c r="POW27" i="13"/>
  <c r="POX27" i="13"/>
  <c r="POY27" i="13"/>
  <c r="POZ27" i="13"/>
  <c r="PPA27" i="13"/>
  <c r="PPB27" i="13"/>
  <c r="PPC27" i="13"/>
  <c r="PPD27" i="13"/>
  <c r="PPE27" i="13"/>
  <c r="PPF27" i="13"/>
  <c r="PPG27" i="13"/>
  <c r="PPH27" i="13"/>
  <c r="PPI27" i="13"/>
  <c r="PPJ27" i="13"/>
  <c r="PPK27" i="13"/>
  <c r="PPL27" i="13"/>
  <c r="PPM27" i="13"/>
  <c r="PPN27" i="13"/>
  <c r="PPO27" i="13"/>
  <c r="PPP27" i="13"/>
  <c r="PPQ27" i="13"/>
  <c r="PPR27" i="13"/>
  <c r="PPS27" i="13"/>
  <c r="PPT27" i="13"/>
  <c r="PPU27" i="13"/>
  <c r="PPV27" i="13"/>
  <c r="PPW27" i="13"/>
  <c r="PPX27" i="13"/>
  <c r="PPY27" i="13"/>
  <c r="PPZ27" i="13"/>
  <c r="PQA27" i="13"/>
  <c r="PQB27" i="13"/>
  <c r="PQC27" i="13"/>
  <c r="PQD27" i="13"/>
  <c r="PQE27" i="13"/>
  <c r="PQF27" i="13"/>
  <c r="PQG27" i="13"/>
  <c r="PQH27" i="13"/>
  <c r="PQI27" i="13"/>
  <c r="PQJ27" i="13"/>
  <c r="PQK27" i="13"/>
  <c r="PQL27" i="13"/>
  <c r="PQM27" i="13"/>
  <c r="PQN27" i="13"/>
  <c r="PQO27" i="13"/>
  <c r="PQP27" i="13"/>
  <c r="PQQ27" i="13"/>
  <c r="PQR27" i="13"/>
  <c r="PQS27" i="13"/>
  <c r="PQT27" i="13"/>
  <c r="PQU27" i="13"/>
  <c r="PQV27" i="13"/>
  <c r="PQW27" i="13"/>
  <c r="PQX27" i="13"/>
  <c r="PQY27" i="13"/>
  <c r="PQZ27" i="13"/>
  <c r="PRA27" i="13"/>
  <c r="PRB27" i="13"/>
  <c r="PRC27" i="13"/>
  <c r="PRD27" i="13"/>
  <c r="PRE27" i="13"/>
  <c r="PRF27" i="13"/>
  <c r="PRG27" i="13"/>
  <c r="PRH27" i="13"/>
  <c r="PRI27" i="13"/>
  <c r="PRJ27" i="13"/>
  <c r="PRK27" i="13"/>
  <c r="PRL27" i="13"/>
  <c r="PRM27" i="13"/>
  <c r="PRN27" i="13"/>
  <c r="PRO27" i="13"/>
  <c r="PRP27" i="13"/>
  <c r="PRQ27" i="13"/>
  <c r="PRR27" i="13"/>
  <c r="PRS27" i="13"/>
  <c r="PRT27" i="13"/>
  <c r="PRU27" i="13"/>
  <c r="PRV27" i="13"/>
  <c r="PRW27" i="13"/>
  <c r="PRX27" i="13"/>
  <c r="PRY27" i="13"/>
  <c r="PRZ27" i="13"/>
  <c r="PSA27" i="13"/>
  <c r="PSB27" i="13"/>
  <c r="PSC27" i="13"/>
  <c r="PSD27" i="13"/>
  <c r="PSE27" i="13"/>
  <c r="PSF27" i="13"/>
  <c r="PSG27" i="13"/>
  <c r="PSH27" i="13"/>
  <c r="PSI27" i="13"/>
  <c r="PSJ27" i="13"/>
  <c r="PSK27" i="13"/>
  <c r="PSL27" i="13"/>
  <c r="PSM27" i="13"/>
  <c r="PSN27" i="13"/>
  <c r="PSO27" i="13"/>
  <c r="PSP27" i="13"/>
  <c r="PSQ27" i="13"/>
  <c r="PSR27" i="13"/>
  <c r="PSS27" i="13"/>
  <c r="PST27" i="13"/>
  <c r="PSU27" i="13"/>
  <c r="PSV27" i="13"/>
  <c r="PSW27" i="13"/>
  <c r="PSX27" i="13"/>
  <c r="PSY27" i="13"/>
  <c r="PSZ27" i="13"/>
  <c r="PTA27" i="13"/>
  <c r="PTB27" i="13"/>
  <c r="PTC27" i="13"/>
  <c r="PTD27" i="13"/>
  <c r="PTE27" i="13"/>
  <c r="PTF27" i="13"/>
  <c r="PTG27" i="13"/>
  <c r="PTH27" i="13"/>
  <c r="PTI27" i="13"/>
  <c r="PTJ27" i="13"/>
  <c r="PTK27" i="13"/>
  <c r="PTL27" i="13"/>
  <c r="PTM27" i="13"/>
  <c r="PTN27" i="13"/>
  <c r="PTO27" i="13"/>
  <c r="PTP27" i="13"/>
  <c r="PTQ27" i="13"/>
  <c r="PTR27" i="13"/>
  <c r="PTS27" i="13"/>
  <c r="PTT27" i="13"/>
  <c r="PTU27" i="13"/>
  <c r="PTV27" i="13"/>
  <c r="PTW27" i="13"/>
  <c r="PTX27" i="13"/>
  <c r="PTY27" i="13"/>
  <c r="PTZ27" i="13"/>
  <c r="PUA27" i="13"/>
  <c r="PUB27" i="13"/>
  <c r="PUC27" i="13"/>
  <c r="PUD27" i="13"/>
  <c r="PUE27" i="13"/>
  <c r="PUF27" i="13"/>
  <c r="PUG27" i="13"/>
  <c r="PUH27" i="13"/>
  <c r="PUI27" i="13"/>
  <c r="PUJ27" i="13"/>
  <c r="PUK27" i="13"/>
  <c r="PUL27" i="13"/>
  <c r="PUM27" i="13"/>
  <c r="PUN27" i="13"/>
  <c r="PUO27" i="13"/>
  <c r="PUP27" i="13"/>
  <c r="PUQ27" i="13"/>
  <c r="PUR27" i="13"/>
  <c r="PUS27" i="13"/>
  <c r="PUT27" i="13"/>
  <c r="PUU27" i="13"/>
  <c r="PUV27" i="13"/>
  <c r="PUW27" i="13"/>
  <c r="PUX27" i="13"/>
  <c r="PUY27" i="13"/>
  <c r="PUZ27" i="13"/>
  <c r="PVA27" i="13"/>
  <c r="PVB27" i="13"/>
  <c r="PVC27" i="13"/>
  <c r="PVD27" i="13"/>
  <c r="PVE27" i="13"/>
  <c r="PVF27" i="13"/>
  <c r="PVG27" i="13"/>
  <c r="PVH27" i="13"/>
  <c r="PVI27" i="13"/>
  <c r="PVJ27" i="13"/>
  <c r="PVK27" i="13"/>
  <c r="PVL27" i="13"/>
  <c r="PVM27" i="13"/>
  <c r="PVN27" i="13"/>
  <c r="PVO27" i="13"/>
  <c r="PVP27" i="13"/>
  <c r="PVQ27" i="13"/>
  <c r="PVR27" i="13"/>
  <c r="PVS27" i="13"/>
  <c r="PVT27" i="13"/>
  <c r="PVU27" i="13"/>
  <c r="PVV27" i="13"/>
  <c r="PVW27" i="13"/>
  <c r="PVX27" i="13"/>
  <c r="PVY27" i="13"/>
  <c r="PVZ27" i="13"/>
  <c r="PWA27" i="13"/>
  <c r="PWB27" i="13"/>
  <c r="PWC27" i="13"/>
  <c r="PWD27" i="13"/>
  <c r="PWE27" i="13"/>
  <c r="PWF27" i="13"/>
  <c r="PWG27" i="13"/>
  <c r="PWH27" i="13"/>
  <c r="PWI27" i="13"/>
  <c r="PWJ27" i="13"/>
  <c r="PWK27" i="13"/>
  <c r="PWL27" i="13"/>
  <c r="PWM27" i="13"/>
  <c r="PWN27" i="13"/>
  <c r="PWO27" i="13"/>
  <c r="PWP27" i="13"/>
  <c r="PWQ27" i="13"/>
  <c r="PWR27" i="13"/>
  <c r="PWS27" i="13"/>
  <c r="PWT27" i="13"/>
  <c r="PWU27" i="13"/>
  <c r="PWV27" i="13"/>
  <c r="PWW27" i="13"/>
  <c r="PWX27" i="13"/>
  <c r="PWY27" i="13"/>
  <c r="PWZ27" i="13"/>
  <c r="PXA27" i="13"/>
  <c r="PXB27" i="13"/>
  <c r="PXC27" i="13"/>
  <c r="PXD27" i="13"/>
  <c r="PXE27" i="13"/>
  <c r="PXF27" i="13"/>
  <c r="PXG27" i="13"/>
  <c r="PXH27" i="13"/>
  <c r="PXI27" i="13"/>
  <c r="PXJ27" i="13"/>
  <c r="PXK27" i="13"/>
  <c r="PXL27" i="13"/>
  <c r="PXM27" i="13"/>
  <c r="PXN27" i="13"/>
  <c r="PXO27" i="13"/>
  <c r="PXP27" i="13"/>
  <c r="PXQ27" i="13"/>
  <c r="PXR27" i="13"/>
  <c r="PXS27" i="13"/>
  <c r="PXT27" i="13"/>
  <c r="PXU27" i="13"/>
  <c r="PXV27" i="13"/>
  <c r="PXW27" i="13"/>
  <c r="PXX27" i="13"/>
  <c r="PXY27" i="13"/>
  <c r="PXZ27" i="13"/>
  <c r="PYA27" i="13"/>
  <c r="PYB27" i="13"/>
  <c r="PYC27" i="13"/>
  <c r="PYD27" i="13"/>
  <c r="PYE27" i="13"/>
  <c r="PYF27" i="13"/>
  <c r="PYG27" i="13"/>
  <c r="PYH27" i="13"/>
  <c r="PYI27" i="13"/>
  <c r="PYJ27" i="13"/>
  <c r="PYK27" i="13"/>
  <c r="PYL27" i="13"/>
  <c r="PYM27" i="13"/>
  <c r="PYN27" i="13"/>
  <c r="PYO27" i="13"/>
  <c r="PYP27" i="13"/>
  <c r="PYQ27" i="13"/>
  <c r="PYR27" i="13"/>
  <c r="PYS27" i="13"/>
  <c r="PYT27" i="13"/>
  <c r="PYU27" i="13"/>
  <c r="PYV27" i="13"/>
  <c r="PYW27" i="13"/>
  <c r="PYX27" i="13"/>
  <c r="PYY27" i="13"/>
  <c r="PYZ27" i="13"/>
  <c r="PZA27" i="13"/>
  <c r="PZB27" i="13"/>
  <c r="PZC27" i="13"/>
  <c r="PZD27" i="13"/>
  <c r="PZE27" i="13"/>
  <c r="PZF27" i="13"/>
  <c r="PZG27" i="13"/>
  <c r="PZH27" i="13"/>
  <c r="PZI27" i="13"/>
  <c r="PZJ27" i="13"/>
  <c r="PZK27" i="13"/>
  <c r="PZL27" i="13"/>
  <c r="PZM27" i="13"/>
  <c r="PZN27" i="13"/>
  <c r="PZO27" i="13"/>
  <c r="PZP27" i="13"/>
  <c r="PZQ27" i="13"/>
  <c r="PZR27" i="13"/>
  <c r="PZS27" i="13"/>
  <c r="PZT27" i="13"/>
  <c r="PZU27" i="13"/>
  <c r="PZV27" i="13"/>
  <c r="PZW27" i="13"/>
  <c r="PZX27" i="13"/>
  <c r="PZY27" i="13"/>
  <c r="PZZ27" i="13"/>
  <c r="QAA27" i="13"/>
  <c r="QAB27" i="13"/>
  <c r="QAC27" i="13"/>
  <c r="QAD27" i="13"/>
  <c r="QAE27" i="13"/>
  <c r="QAF27" i="13"/>
  <c r="QAG27" i="13"/>
  <c r="QAH27" i="13"/>
  <c r="QAI27" i="13"/>
  <c r="QAJ27" i="13"/>
  <c r="QAK27" i="13"/>
  <c r="QAL27" i="13"/>
  <c r="QAM27" i="13"/>
  <c r="QAN27" i="13"/>
  <c r="QAO27" i="13"/>
  <c r="QAP27" i="13"/>
  <c r="QAQ27" i="13"/>
  <c r="QAR27" i="13"/>
  <c r="QAS27" i="13"/>
  <c r="QAT27" i="13"/>
  <c r="QAU27" i="13"/>
  <c r="QAV27" i="13"/>
  <c r="QAW27" i="13"/>
  <c r="QAX27" i="13"/>
  <c r="QAY27" i="13"/>
  <c r="QAZ27" i="13"/>
  <c r="QBA27" i="13"/>
  <c r="QBB27" i="13"/>
  <c r="QBC27" i="13"/>
  <c r="QBD27" i="13"/>
  <c r="QBE27" i="13"/>
  <c r="QBF27" i="13"/>
  <c r="QBG27" i="13"/>
  <c r="QBH27" i="13"/>
  <c r="QBI27" i="13"/>
  <c r="QBJ27" i="13"/>
  <c r="QBK27" i="13"/>
  <c r="QBL27" i="13"/>
  <c r="QBM27" i="13"/>
  <c r="QBN27" i="13"/>
  <c r="QBO27" i="13"/>
  <c r="QBP27" i="13"/>
  <c r="QBQ27" i="13"/>
  <c r="QBR27" i="13"/>
  <c r="QBS27" i="13"/>
  <c r="QBT27" i="13"/>
  <c r="QBU27" i="13"/>
  <c r="QBV27" i="13"/>
  <c r="QBW27" i="13"/>
  <c r="QBX27" i="13"/>
  <c r="QBY27" i="13"/>
  <c r="QBZ27" i="13"/>
  <c r="QCA27" i="13"/>
  <c r="QCB27" i="13"/>
  <c r="QCC27" i="13"/>
  <c r="QCD27" i="13"/>
  <c r="QCE27" i="13"/>
  <c r="QCF27" i="13"/>
  <c r="QCG27" i="13"/>
  <c r="QCH27" i="13"/>
  <c r="QCI27" i="13"/>
  <c r="QCJ27" i="13"/>
  <c r="QCK27" i="13"/>
  <c r="QCL27" i="13"/>
  <c r="QCM27" i="13"/>
  <c r="QCN27" i="13"/>
  <c r="QCO27" i="13"/>
  <c r="QCP27" i="13"/>
  <c r="QCQ27" i="13"/>
  <c r="QCR27" i="13"/>
  <c r="QCS27" i="13"/>
  <c r="QCT27" i="13"/>
  <c r="QCU27" i="13"/>
  <c r="QCV27" i="13"/>
  <c r="QCW27" i="13"/>
  <c r="QCX27" i="13"/>
  <c r="QCY27" i="13"/>
  <c r="QCZ27" i="13"/>
  <c r="QDA27" i="13"/>
  <c r="QDB27" i="13"/>
  <c r="QDC27" i="13"/>
  <c r="QDD27" i="13"/>
  <c r="QDE27" i="13"/>
  <c r="QDF27" i="13"/>
  <c r="QDG27" i="13"/>
  <c r="QDH27" i="13"/>
  <c r="QDI27" i="13"/>
  <c r="QDJ27" i="13"/>
  <c r="QDK27" i="13"/>
  <c r="QDL27" i="13"/>
  <c r="QDM27" i="13"/>
  <c r="QDN27" i="13"/>
  <c r="QDO27" i="13"/>
  <c r="QDP27" i="13"/>
  <c r="QDQ27" i="13"/>
  <c r="QDR27" i="13"/>
  <c r="QDS27" i="13"/>
  <c r="QDT27" i="13"/>
  <c r="QDU27" i="13"/>
  <c r="QDV27" i="13"/>
  <c r="QDW27" i="13"/>
  <c r="QDX27" i="13"/>
  <c r="QDY27" i="13"/>
  <c r="QDZ27" i="13"/>
  <c r="QEA27" i="13"/>
  <c r="QEB27" i="13"/>
  <c r="QEC27" i="13"/>
  <c r="QED27" i="13"/>
  <c r="QEE27" i="13"/>
  <c r="QEF27" i="13"/>
  <c r="QEG27" i="13"/>
  <c r="QEH27" i="13"/>
  <c r="QEI27" i="13"/>
  <c r="QEJ27" i="13"/>
  <c r="QEK27" i="13"/>
  <c r="QEL27" i="13"/>
  <c r="QEM27" i="13"/>
  <c r="QEN27" i="13"/>
  <c r="QEO27" i="13"/>
  <c r="QEP27" i="13"/>
  <c r="QEQ27" i="13"/>
  <c r="QER27" i="13"/>
  <c r="QES27" i="13"/>
  <c r="QET27" i="13"/>
  <c r="QEU27" i="13"/>
  <c r="QEV27" i="13"/>
  <c r="QEW27" i="13"/>
  <c r="QEX27" i="13"/>
  <c r="QEY27" i="13"/>
  <c r="QEZ27" i="13"/>
  <c r="QFA27" i="13"/>
  <c r="QFB27" i="13"/>
  <c r="QFC27" i="13"/>
  <c r="QFD27" i="13"/>
  <c r="QFE27" i="13"/>
  <c r="QFF27" i="13"/>
  <c r="QFG27" i="13"/>
  <c r="QFH27" i="13"/>
  <c r="QFI27" i="13"/>
  <c r="QFJ27" i="13"/>
  <c r="QFK27" i="13"/>
  <c r="QFL27" i="13"/>
  <c r="QFM27" i="13"/>
  <c r="QFN27" i="13"/>
  <c r="QFO27" i="13"/>
  <c r="QFP27" i="13"/>
  <c r="QFQ27" i="13"/>
  <c r="QFR27" i="13"/>
  <c r="QFS27" i="13"/>
  <c r="QFT27" i="13"/>
  <c r="QFU27" i="13"/>
  <c r="QFV27" i="13"/>
  <c r="QFW27" i="13"/>
  <c r="QFX27" i="13"/>
  <c r="QFY27" i="13"/>
  <c r="QFZ27" i="13"/>
  <c r="QGA27" i="13"/>
  <c r="QGB27" i="13"/>
  <c r="QGC27" i="13"/>
  <c r="QGD27" i="13"/>
  <c r="QGE27" i="13"/>
  <c r="QGF27" i="13"/>
  <c r="QGG27" i="13"/>
  <c r="QGH27" i="13"/>
  <c r="QGI27" i="13"/>
  <c r="QGJ27" i="13"/>
  <c r="QGK27" i="13"/>
  <c r="QGL27" i="13"/>
  <c r="QGM27" i="13"/>
  <c r="QGN27" i="13"/>
  <c r="QGO27" i="13"/>
  <c r="QGP27" i="13"/>
  <c r="QGQ27" i="13"/>
  <c r="QGR27" i="13"/>
  <c r="QGS27" i="13"/>
  <c r="QGT27" i="13"/>
  <c r="QGU27" i="13"/>
  <c r="QGV27" i="13"/>
  <c r="QGW27" i="13"/>
  <c r="QGX27" i="13"/>
  <c r="QGY27" i="13"/>
  <c r="QGZ27" i="13"/>
  <c r="QHA27" i="13"/>
  <c r="QHB27" i="13"/>
  <c r="QHC27" i="13"/>
  <c r="QHD27" i="13"/>
  <c r="QHE27" i="13"/>
  <c r="QHF27" i="13"/>
  <c r="QHG27" i="13"/>
  <c r="QHH27" i="13"/>
  <c r="QHI27" i="13"/>
  <c r="QHJ27" i="13"/>
  <c r="QHK27" i="13"/>
  <c r="QHL27" i="13"/>
  <c r="QHM27" i="13"/>
  <c r="QHN27" i="13"/>
  <c r="QHO27" i="13"/>
  <c r="QHP27" i="13"/>
  <c r="QHQ27" i="13"/>
  <c r="QHR27" i="13"/>
  <c r="QHS27" i="13"/>
  <c r="QHT27" i="13"/>
  <c r="QHU27" i="13"/>
  <c r="QHV27" i="13"/>
  <c r="QHW27" i="13"/>
  <c r="QHX27" i="13"/>
  <c r="QHY27" i="13"/>
  <c r="QHZ27" i="13"/>
  <c r="QIA27" i="13"/>
  <c r="QIB27" i="13"/>
  <c r="QIC27" i="13"/>
  <c r="QID27" i="13"/>
  <c r="QIE27" i="13"/>
  <c r="QIF27" i="13"/>
  <c r="QIG27" i="13"/>
  <c r="QIH27" i="13"/>
  <c r="QII27" i="13"/>
  <c r="QIJ27" i="13"/>
  <c r="QIK27" i="13"/>
  <c r="QIL27" i="13"/>
  <c r="QIM27" i="13"/>
  <c r="QIN27" i="13"/>
  <c r="QIO27" i="13"/>
  <c r="QIP27" i="13"/>
  <c r="QIQ27" i="13"/>
  <c r="QIR27" i="13"/>
  <c r="QIS27" i="13"/>
  <c r="QIT27" i="13"/>
  <c r="QIU27" i="13"/>
  <c r="QIV27" i="13"/>
  <c r="QIW27" i="13"/>
  <c r="QIX27" i="13"/>
  <c r="QIY27" i="13"/>
  <c r="QIZ27" i="13"/>
  <c r="QJA27" i="13"/>
  <c r="QJB27" i="13"/>
  <c r="QJC27" i="13"/>
  <c r="QJD27" i="13"/>
  <c r="QJE27" i="13"/>
  <c r="QJF27" i="13"/>
  <c r="QJG27" i="13"/>
  <c r="QJH27" i="13"/>
  <c r="QJI27" i="13"/>
  <c r="QJJ27" i="13"/>
  <c r="QJK27" i="13"/>
  <c r="QJL27" i="13"/>
  <c r="QJM27" i="13"/>
  <c r="QJN27" i="13"/>
  <c r="QJO27" i="13"/>
  <c r="QJP27" i="13"/>
  <c r="QJQ27" i="13"/>
  <c r="QJR27" i="13"/>
  <c r="QJS27" i="13"/>
  <c r="QJT27" i="13"/>
  <c r="QJU27" i="13"/>
  <c r="QJV27" i="13"/>
  <c r="QJW27" i="13"/>
  <c r="QJX27" i="13"/>
  <c r="QJY27" i="13"/>
  <c r="QJZ27" i="13"/>
  <c r="QKA27" i="13"/>
  <c r="QKB27" i="13"/>
  <c r="QKC27" i="13"/>
  <c r="QKD27" i="13"/>
  <c r="QKE27" i="13"/>
  <c r="QKF27" i="13"/>
  <c r="QKG27" i="13"/>
  <c r="QKH27" i="13"/>
  <c r="QKI27" i="13"/>
  <c r="QKJ27" i="13"/>
  <c r="QKK27" i="13"/>
  <c r="QKL27" i="13"/>
  <c r="QKM27" i="13"/>
  <c r="QKN27" i="13"/>
  <c r="QKO27" i="13"/>
  <c r="QKP27" i="13"/>
  <c r="QKQ27" i="13"/>
  <c r="QKR27" i="13"/>
  <c r="QKS27" i="13"/>
  <c r="QKT27" i="13"/>
  <c r="QKU27" i="13"/>
  <c r="QKV27" i="13"/>
  <c r="QKW27" i="13"/>
  <c r="QKX27" i="13"/>
  <c r="QKY27" i="13"/>
  <c r="QKZ27" i="13"/>
  <c r="QLA27" i="13"/>
  <c r="QLB27" i="13"/>
  <c r="QLC27" i="13"/>
  <c r="QLD27" i="13"/>
  <c r="QLE27" i="13"/>
  <c r="QLF27" i="13"/>
  <c r="QLG27" i="13"/>
  <c r="QLH27" i="13"/>
  <c r="QLI27" i="13"/>
  <c r="QLJ27" i="13"/>
  <c r="QLK27" i="13"/>
  <c r="QLL27" i="13"/>
  <c r="QLM27" i="13"/>
  <c r="QLN27" i="13"/>
  <c r="QLO27" i="13"/>
  <c r="QLP27" i="13"/>
  <c r="QLQ27" i="13"/>
  <c r="QLR27" i="13"/>
  <c r="QLS27" i="13"/>
  <c r="QLT27" i="13"/>
  <c r="QLU27" i="13"/>
  <c r="QLV27" i="13"/>
  <c r="QLW27" i="13"/>
  <c r="QLX27" i="13"/>
  <c r="QLY27" i="13"/>
  <c r="QLZ27" i="13"/>
  <c r="QMA27" i="13"/>
  <c r="QMB27" i="13"/>
  <c r="QMC27" i="13"/>
  <c r="QMD27" i="13"/>
  <c r="QME27" i="13"/>
  <c r="QMF27" i="13"/>
  <c r="QMG27" i="13"/>
  <c r="QMH27" i="13"/>
  <c r="QMI27" i="13"/>
  <c r="QMJ27" i="13"/>
  <c r="QMK27" i="13"/>
  <c r="QML27" i="13"/>
  <c r="QMM27" i="13"/>
  <c r="QMN27" i="13"/>
  <c r="QMO27" i="13"/>
  <c r="QMP27" i="13"/>
  <c r="QMQ27" i="13"/>
  <c r="QMR27" i="13"/>
  <c r="QMS27" i="13"/>
  <c r="QMT27" i="13"/>
  <c r="QMU27" i="13"/>
  <c r="QMV27" i="13"/>
  <c r="QMW27" i="13"/>
  <c r="QMX27" i="13"/>
  <c r="QMY27" i="13"/>
  <c r="QMZ27" i="13"/>
  <c r="QNA27" i="13"/>
  <c r="QNB27" i="13"/>
  <c r="QNC27" i="13"/>
  <c r="QND27" i="13"/>
  <c r="QNE27" i="13"/>
  <c r="QNF27" i="13"/>
  <c r="QNG27" i="13"/>
  <c r="QNH27" i="13"/>
  <c r="QNI27" i="13"/>
  <c r="QNJ27" i="13"/>
  <c r="QNK27" i="13"/>
  <c r="QNL27" i="13"/>
  <c r="QNM27" i="13"/>
  <c r="QNN27" i="13"/>
  <c r="QNO27" i="13"/>
  <c r="QNP27" i="13"/>
  <c r="QNQ27" i="13"/>
  <c r="QNR27" i="13"/>
  <c r="QNS27" i="13"/>
  <c r="QNT27" i="13"/>
  <c r="QNU27" i="13"/>
  <c r="QNV27" i="13"/>
  <c r="QNW27" i="13"/>
  <c r="QNX27" i="13"/>
  <c r="QNY27" i="13"/>
  <c r="QNZ27" i="13"/>
  <c r="QOA27" i="13"/>
  <c r="QOB27" i="13"/>
  <c r="QOC27" i="13"/>
  <c r="QOD27" i="13"/>
  <c r="QOE27" i="13"/>
  <c r="QOF27" i="13"/>
  <c r="QOG27" i="13"/>
  <c r="QOH27" i="13"/>
  <c r="QOI27" i="13"/>
  <c r="QOJ27" i="13"/>
  <c r="QOK27" i="13"/>
  <c r="QOL27" i="13"/>
  <c r="QOM27" i="13"/>
  <c r="QON27" i="13"/>
  <c r="QOO27" i="13"/>
  <c r="QOP27" i="13"/>
  <c r="QOQ27" i="13"/>
  <c r="QOR27" i="13"/>
  <c r="QOS27" i="13"/>
  <c r="QOT27" i="13"/>
  <c r="QOU27" i="13"/>
  <c r="QOV27" i="13"/>
  <c r="QOW27" i="13"/>
  <c r="QOX27" i="13"/>
  <c r="QOY27" i="13"/>
  <c r="QOZ27" i="13"/>
  <c r="QPA27" i="13"/>
  <c r="QPB27" i="13"/>
  <c r="QPC27" i="13"/>
  <c r="QPD27" i="13"/>
  <c r="QPE27" i="13"/>
  <c r="QPF27" i="13"/>
  <c r="QPG27" i="13"/>
  <c r="QPH27" i="13"/>
  <c r="QPI27" i="13"/>
  <c r="QPJ27" i="13"/>
  <c r="QPK27" i="13"/>
  <c r="QPL27" i="13"/>
  <c r="QPM27" i="13"/>
  <c r="QPN27" i="13"/>
  <c r="QPO27" i="13"/>
  <c r="QPP27" i="13"/>
  <c r="QPQ27" i="13"/>
  <c r="QPR27" i="13"/>
  <c r="QPS27" i="13"/>
  <c r="QPT27" i="13"/>
  <c r="QPU27" i="13"/>
  <c r="QPV27" i="13"/>
  <c r="QPW27" i="13"/>
  <c r="QPX27" i="13"/>
  <c r="QPY27" i="13"/>
  <c r="QPZ27" i="13"/>
  <c r="QQA27" i="13"/>
  <c r="QQB27" i="13"/>
  <c r="QQC27" i="13"/>
  <c r="QQD27" i="13"/>
  <c r="QQE27" i="13"/>
  <c r="QQF27" i="13"/>
  <c r="QQG27" i="13"/>
  <c r="QQH27" i="13"/>
  <c r="QQI27" i="13"/>
  <c r="QQJ27" i="13"/>
  <c r="QQK27" i="13"/>
  <c r="QQL27" i="13"/>
  <c r="QQM27" i="13"/>
  <c r="QQN27" i="13"/>
  <c r="QQO27" i="13"/>
  <c r="QQP27" i="13"/>
  <c r="QQQ27" i="13"/>
  <c r="QQR27" i="13"/>
  <c r="QQS27" i="13"/>
  <c r="QQT27" i="13"/>
  <c r="QQU27" i="13"/>
  <c r="QQV27" i="13"/>
  <c r="QQW27" i="13"/>
  <c r="QQX27" i="13"/>
  <c r="QQY27" i="13"/>
  <c r="QQZ27" i="13"/>
  <c r="QRA27" i="13"/>
  <c r="QRB27" i="13"/>
  <c r="QRC27" i="13"/>
  <c r="QRD27" i="13"/>
  <c r="QRE27" i="13"/>
  <c r="QRF27" i="13"/>
  <c r="QRG27" i="13"/>
  <c r="QRH27" i="13"/>
  <c r="QRI27" i="13"/>
  <c r="QRJ27" i="13"/>
  <c r="QRK27" i="13"/>
  <c r="QRL27" i="13"/>
  <c r="QRM27" i="13"/>
  <c r="QRN27" i="13"/>
  <c r="QRO27" i="13"/>
  <c r="QRP27" i="13"/>
  <c r="QRQ27" i="13"/>
  <c r="QRR27" i="13"/>
  <c r="QRS27" i="13"/>
  <c r="QRT27" i="13"/>
  <c r="QRU27" i="13"/>
  <c r="QRV27" i="13"/>
  <c r="QRW27" i="13"/>
  <c r="QRX27" i="13"/>
  <c r="QRY27" i="13"/>
  <c r="QRZ27" i="13"/>
  <c r="QSA27" i="13"/>
  <c r="QSB27" i="13"/>
  <c r="QSC27" i="13"/>
  <c r="QSD27" i="13"/>
  <c r="QSE27" i="13"/>
  <c r="QSF27" i="13"/>
  <c r="QSG27" i="13"/>
  <c r="QSH27" i="13"/>
  <c r="QSI27" i="13"/>
  <c r="QSJ27" i="13"/>
  <c r="QSK27" i="13"/>
  <c r="QSL27" i="13"/>
  <c r="QSM27" i="13"/>
  <c r="QSN27" i="13"/>
  <c r="QSO27" i="13"/>
  <c r="QSP27" i="13"/>
  <c r="QSQ27" i="13"/>
  <c r="QSR27" i="13"/>
  <c r="QSS27" i="13"/>
  <c r="QST27" i="13"/>
  <c r="QSU27" i="13"/>
  <c r="QSV27" i="13"/>
  <c r="QSW27" i="13"/>
  <c r="QSX27" i="13"/>
  <c r="QSY27" i="13"/>
  <c r="QSZ27" i="13"/>
  <c r="QTA27" i="13"/>
  <c r="QTB27" i="13"/>
  <c r="QTC27" i="13"/>
  <c r="QTD27" i="13"/>
  <c r="QTE27" i="13"/>
  <c r="QTF27" i="13"/>
  <c r="QTG27" i="13"/>
  <c r="QTH27" i="13"/>
  <c r="QTI27" i="13"/>
  <c r="QTJ27" i="13"/>
  <c r="QTK27" i="13"/>
  <c r="QTL27" i="13"/>
  <c r="QTM27" i="13"/>
  <c r="QTN27" i="13"/>
  <c r="QTO27" i="13"/>
  <c r="QTP27" i="13"/>
  <c r="QTQ27" i="13"/>
  <c r="QTR27" i="13"/>
  <c r="QTS27" i="13"/>
  <c r="QTT27" i="13"/>
  <c r="QTU27" i="13"/>
  <c r="QTV27" i="13"/>
  <c r="QTW27" i="13"/>
  <c r="QTX27" i="13"/>
  <c r="QTY27" i="13"/>
  <c r="QTZ27" i="13"/>
  <c r="QUA27" i="13"/>
  <c r="QUB27" i="13"/>
  <c r="QUC27" i="13"/>
  <c r="QUD27" i="13"/>
  <c r="QUE27" i="13"/>
  <c r="QUF27" i="13"/>
  <c r="QUG27" i="13"/>
  <c r="QUH27" i="13"/>
  <c r="QUI27" i="13"/>
  <c r="QUJ27" i="13"/>
  <c r="QUK27" i="13"/>
  <c r="QUL27" i="13"/>
  <c r="QUM27" i="13"/>
  <c r="QUN27" i="13"/>
  <c r="QUO27" i="13"/>
  <c r="QUP27" i="13"/>
  <c r="QUQ27" i="13"/>
  <c r="QUR27" i="13"/>
  <c r="QUS27" i="13"/>
  <c r="QUT27" i="13"/>
  <c r="QUU27" i="13"/>
  <c r="QUV27" i="13"/>
  <c r="QUW27" i="13"/>
  <c r="QUX27" i="13"/>
  <c r="QUY27" i="13"/>
  <c r="QUZ27" i="13"/>
  <c r="QVA27" i="13"/>
  <c r="QVB27" i="13"/>
  <c r="QVC27" i="13"/>
  <c r="QVD27" i="13"/>
  <c r="QVE27" i="13"/>
  <c r="QVF27" i="13"/>
  <c r="QVG27" i="13"/>
  <c r="QVH27" i="13"/>
  <c r="QVI27" i="13"/>
  <c r="QVJ27" i="13"/>
  <c r="QVK27" i="13"/>
  <c r="QVL27" i="13"/>
  <c r="QVM27" i="13"/>
  <c r="QVN27" i="13"/>
  <c r="QVO27" i="13"/>
  <c r="QVP27" i="13"/>
  <c r="QVQ27" i="13"/>
  <c r="QVR27" i="13"/>
  <c r="QVS27" i="13"/>
  <c r="QVT27" i="13"/>
  <c r="QVU27" i="13"/>
  <c r="QVV27" i="13"/>
  <c r="QVW27" i="13"/>
  <c r="QVX27" i="13"/>
  <c r="QVY27" i="13"/>
  <c r="QVZ27" i="13"/>
  <c r="QWA27" i="13"/>
  <c r="QWB27" i="13"/>
  <c r="QWC27" i="13"/>
  <c r="QWD27" i="13"/>
  <c r="QWE27" i="13"/>
  <c r="QWF27" i="13"/>
  <c r="QWG27" i="13"/>
  <c r="QWH27" i="13"/>
  <c r="QWI27" i="13"/>
  <c r="QWJ27" i="13"/>
  <c r="QWK27" i="13"/>
  <c r="QWL27" i="13"/>
  <c r="QWM27" i="13"/>
  <c r="QWN27" i="13"/>
  <c r="QWO27" i="13"/>
  <c r="QWP27" i="13"/>
  <c r="QWQ27" i="13"/>
  <c r="QWR27" i="13"/>
  <c r="QWS27" i="13"/>
  <c r="QWT27" i="13"/>
  <c r="QWU27" i="13"/>
  <c r="QWV27" i="13"/>
  <c r="QWW27" i="13"/>
  <c r="QWX27" i="13"/>
  <c r="QWY27" i="13"/>
  <c r="QWZ27" i="13"/>
  <c r="QXA27" i="13"/>
  <c r="QXB27" i="13"/>
  <c r="QXC27" i="13"/>
  <c r="QXD27" i="13"/>
  <c r="QXE27" i="13"/>
  <c r="QXF27" i="13"/>
  <c r="QXG27" i="13"/>
  <c r="QXH27" i="13"/>
  <c r="QXI27" i="13"/>
  <c r="QXJ27" i="13"/>
  <c r="QXK27" i="13"/>
  <c r="QXL27" i="13"/>
  <c r="QXM27" i="13"/>
  <c r="QXN27" i="13"/>
  <c r="QXO27" i="13"/>
  <c r="QXP27" i="13"/>
  <c r="QXQ27" i="13"/>
  <c r="QXR27" i="13"/>
  <c r="QXS27" i="13"/>
  <c r="QXT27" i="13"/>
  <c r="QXU27" i="13"/>
  <c r="QXV27" i="13"/>
  <c r="QXW27" i="13"/>
  <c r="QXX27" i="13"/>
  <c r="QXY27" i="13"/>
  <c r="QXZ27" i="13"/>
  <c r="QYA27" i="13"/>
  <c r="QYB27" i="13"/>
  <c r="QYC27" i="13"/>
  <c r="QYD27" i="13"/>
  <c r="QYE27" i="13"/>
  <c r="QYF27" i="13"/>
  <c r="QYG27" i="13"/>
  <c r="QYH27" i="13"/>
  <c r="QYI27" i="13"/>
  <c r="QYJ27" i="13"/>
  <c r="QYK27" i="13"/>
  <c r="QYL27" i="13"/>
  <c r="QYM27" i="13"/>
  <c r="QYN27" i="13"/>
  <c r="QYO27" i="13"/>
  <c r="QYP27" i="13"/>
  <c r="QYQ27" i="13"/>
  <c r="QYR27" i="13"/>
  <c r="QYS27" i="13"/>
  <c r="QYT27" i="13"/>
  <c r="QYU27" i="13"/>
  <c r="QYV27" i="13"/>
  <c r="QYW27" i="13"/>
  <c r="QYX27" i="13"/>
  <c r="QYY27" i="13"/>
  <c r="QYZ27" i="13"/>
  <c r="QZA27" i="13"/>
  <c r="QZB27" i="13"/>
  <c r="QZC27" i="13"/>
  <c r="QZD27" i="13"/>
  <c r="QZE27" i="13"/>
  <c r="QZF27" i="13"/>
  <c r="QZG27" i="13"/>
  <c r="QZH27" i="13"/>
  <c r="QZI27" i="13"/>
  <c r="QZJ27" i="13"/>
  <c r="QZK27" i="13"/>
  <c r="QZL27" i="13"/>
  <c r="QZM27" i="13"/>
  <c r="QZN27" i="13"/>
  <c r="QZO27" i="13"/>
  <c r="QZP27" i="13"/>
  <c r="QZQ27" i="13"/>
  <c r="QZR27" i="13"/>
  <c r="QZS27" i="13"/>
  <c r="QZT27" i="13"/>
  <c r="QZU27" i="13"/>
  <c r="QZV27" i="13"/>
  <c r="QZW27" i="13"/>
  <c r="QZX27" i="13"/>
  <c r="QZY27" i="13"/>
  <c r="QZZ27" i="13"/>
  <c r="RAA27" i="13"/>
  <c r="RAB27" i="13"/>
  <c r="RAC27" i="13"/>
  <c r="RAD27" i="13"/>
  <c r="RAE27" i="13"/>
  <c r="RAF27" i="13"/>
  <c r="RAG27" i="13"/>
  <c r="RAH27" i="13"/>
  <c r="RAI27" i="13"/>
  <c r="RAJ27" i="13"/>
  <c r="RAK27" i="13"/>
  <c r="RAL27" i="13"/>
  <c r="RAM27" i="13"/>
  <c r="RAN27" i="13"/>
  <c r="RAO27" i="13"/>
  <c r="RAP27" i="13"/>
  <c r="RAQ27" i="13"/>
  <c r="RAR27" i="13"/>
  <c r="RAS27" i="13"/>
  <c r="RAT27" i="13"/>
  <c r="RAU27" i="13"/>
  <c r="RAV27" i="13"/>
  <c r="RAW27" i="13"/>
  <c r="RAX27" i="13"/>
  <c r="RAY27" i="13"/>
  <c r="RAZ27" i="13"/>
  <c r="RBA27" i="13"/>
  <c r="RBB27" i="13"/>
  <c r="RBC27" i="13"/>
  <c r="RBD27" i="13"/>
  <c r="RBE27" i="13"/>
  <c r="RBF27" i="13"/>
  <c r="RBG27" i="13"/>
  <c r="RBH27" i="13"/>
  <c r="RBI27" i="13"/>
  <c r="RBJ27" i="13"/>
  <c r="RBK27" i="13"/>
  <c r="RBL27" i="13"/>
  <c r="RBM27" i="13"/>
  <c r="RBN27" i="13"/>
  <c r="RBO27" i="13"/>
  <c r="RBP27" i="13"/>
  <c r="RBQ27" i="13"/>
  <c r="RBR27" i="13"/>
  <c r="RBS27" i="13"/>
  <c r="RBT27" i="13"/>
  <c r="RBU27" i="13"/>
  <c r="RBV27" i="13"/>
  <c r="RBW27" i="13"/>
  <c r="RBX27" i="13"/>
  <c r="RBY27" i="13"/>
  <c r="RBZ27" i="13"/>
  <c r="RCA27" i="13"/>
  <c r="RCB27" i="13"/>
  <c r="RCC27" i="13"/>
  <c r="RCD27" i="13"/>
  <c r="RCE27" i="13"/>
  <c r="RCF27" i="13"/>
  <c r="RCG27" i="13"/>
  <c r="RCH27" i="13"/>
  <c r="RCI27" i="13"/>
  <c r="RCJ27" i="13"/>
  <c r="RCK27" i="13"/>
  <c r="RCL27" i="13"/>
  <c r="RCM27" i="13"/>
  <c r="RCN27" i="13"/>
  <c r="RCO27" i="13"/>
  <c r="RCP27" i="13"/>
  <c r="RCQ27" i="13"/>
  <c r="RCR27" i="13"/>
  <c r="RCS27" i="13"/>
  <c r="RCT27" i="13"/>
  <c r="RCU27" i="13"/>
  <c r="RCV27" i="13"/>
  <c r="RCW27" i="13"/>
  <c r="RCX27" i="13"/>
  <c r="RCY27" i="13"/>
  <c r="RCZ27" i="13"/>
  <c r="RDA27" i="13"/>
  <c r="RDB27" i="13"/>
  <c r="RDC27" i="13"/>
  <c r="RDD27" i="13"/>
  <c r="RDE27" i="13"/>
  <c r="RDF27" i="13"/>
  <c r="RDG27" i="13"/>
  <c r="RDH27" i="13"/>
  <c r="RDI27" i="13"/>
  <c r="RDJ27" i="13"/>
  <c r="RDK27" i="13"/>
  <c r="RDL27" i="13"/>
  <c r="RDM27" i="13"/>
  <c r="RDN27" i="13"/>
  <c r="RDO27" i="13"/>
  <c r="RDP27" i="13"/>
  <c r="RDQ27" i="13"/>
  <c r="RDR27" i="13"/>
  <c r="RDS27" i="13"/>
  <c r="RDT27" i="13"/>
  <c r="RDU27" i="13"/>
  <c r="RDV27" i="13"/>
  <c r="RDW27" i="13"/>
  <c r="RDX27" i="13"/>
  <c r="RDY27" i="13"/>
  <c r="RDZ27" i="13"/>
  <c r="REA27" i="13"/>
  <c r="REB27" i="13"/>
  <c r="REC27" i="13"/>
  <c r="RED27" i="13"/>
  <c r="REE27" i="13"/>
  <c r="REF27" i="13"/>
  <c r="REG27" i="13"/>
  <c r="REH27" i="13"/>
  <c r="REI27" i="13"/>
  <c r="REJ27" i="13"/>
  <c r="REK27" i="13"/>
  <c r="REL27" i="13"/>
  <c r="REM27" i="13"/>
  <c r="REN27" i="13"/>
  <c r="REO27" i="13"/>
  <c r="REP27" i="13"/>
  <c r="REQ27" i="13"/>
  <c r="RER27" i="13"/>
  <c r="RES27" i="13"/>
  <c r="RET27" i="13"/>
  <c r="REU27" i="13"/>
  <c r="REV27" i="13"/>
  <c r="REW27" i="13"/>
  <c r="REX27" i="13"/>
  <c r="REY27" i="13"/>
  <c r="REZ27" i="13"/>
  <c r="RFA27" i="13"/>
  <c r="RFB27" i="13"/>
  <c r="RFC27" i="13"/>
  <c r="RFD27" i="13"/>
  <c r="RFE27" i="13"/>
  <c r="RFF27" i="13"/>
  <c r="RFG27" i="13"/>
  <c r="RFH27" i="13"/>
  <c r="RFI27" i="13"/>
  <c r="RFJ27" i="13"/>
  <c r="RFK27" i="13"/>
  <c r="RFL27" i="13"/>
  <c r="RFM27" i="13"/>
  <c r="RFN27" i="13"/>
  <c r="RFO27" i="13"/>
  <c r="RFP27" i="13"/>
  <c r="RFQ27" i="13"/>
  <c r="RFR27" i="13"/>
  <c r="RFS27" i="13"/>
  <c r="RFT27" i="13"/>
  <c r="RFU27" i="13"/>
  <c r="RFV27" i="13"/>
  <c r="RFW27" i="13"/>
  <c r="RFX27" i="13"/>
  <c r="RFY27" i="13"/>
  <c r="RFZ27" i="13"/>
  <c r="RGA27" i="13"/>
  <c r="RGB27" i="13"/>
  <c r="RGC27" i="13"/>
  <c r="RGD27" i="13"/>
  <c r="RGE27" i="13"/>
  <c r="RGF27" i="13"/>
  <c r="RGG27" i="13"/>
  <c r="RGH27" i="13"/>
  <c r="RGI27" i="13"/>
  <c r="RGJ27" i="13"/>
  <c r="RGK27" i="13"/>
  <c r="RGL27" i="13"/>
  <c r="RGM27" i="13"/>
  <c r="RGN27" i="13"/>
  <c r="RGO27" i="13"/>
  <c r="RGP27" i="13"/>
  <c r="RGQ27" i="13"/>
  <c r="RGR27" i="13"/>
  <c r="RGS27" i="13"/>
  <c r="RGT27" i="13"/>
  <c r="RGU27" i="13"/>
  <c r="RGV27" i="13"/>
  <c r="RGW27" i="13"/>
  <c r="RGX27" i="13"/>
  <c r="RGY27" i="13"/>
  <c r="RGZ27" i="13"/>
  <c r="RHA27" i="13"/>
  <c r="RHB27" i="13"/>
  <c r="RHC27" i="13"/>
  <c r="RHD27" i="13"/>
  <c r="RHE27" i="13"/>
  <c r="RHF27" i="13"/>
  <c r="RHG27" i="13"/>
  <c r="RHH27" i="13"/>
  <c r="RHI27" i="13"/>
  <c r="RHJ27" i="13"/>
  <c r="RHK27" i="13"/>
  <c r="RHL27" i="13"/>
  <c r="RHM27" i="13"/>
  <c r="RHN27" i="13"/>
  <c r="RHO27" i="13"/>
  <c r="RHP27" i="13"/>
  <c r="RHQ27" i="13"/>
  <c r="RHR27" i="13"/>
  <c r="RHS27" i="13"/>
  <c r="RHT27" i="13"/>
  <c r="RHU27" i="13"/>
  <c r="RHV27" i="13"/>
  <c r="RHW27" i="13"/>
  <c r="RHX27" i="13"/>
  <c r="RHY27" i="13"/>
  <c r="RHZ27" i="13"/>
  <c r="RIA27" i="13"/>
  <c r="RIB27" i="13"/>
  <c r="RIC27" i="13"/>
  <c r="RID27" i="13"/>
  <c r="RIE27" i="13"/>
  <c r="RIF27" i="13"/>
  <c r="RIG27" i="13"/>
  <c r="RIH27" i="13"/>
  <c r="RII27" i="13"/>
  <c r="RIJ27" i="13"/>
  <c r="RIK27" i="13"/>
  <c r="RIL27" i="13"/>
  <c r="RIM27" i="13"/>
  <c r="RIN27" i="13"/>
  <c r="RIO27" i="13"/>
  <c r="RIP27" i="13"/>
  <c r="RIQ27" i="13"/>
  <c r="RIR27" i="13"/>
  <c r="RIS27" i="13"/>
  <c r="RIT27" i="13"/>
  <c r="RIU27" i="13"/>
  <c r="RIV27" i="13"/>
  <c r="RIW27" i="13"/>
  <c r="RIX27" i="13"/>
  <c r="RIY27" i="13"/>
  <c r="RIZ27" i="13"/>
  <c r="RJA27" i="13"/>
  <c r="RJB27" i="13"/>
  <c r="RJC27" i="13"/>
  <c r="RJD27" i="13"/>
  <c r="RJE27" i="13"/>
  <c r="RJF27" i="13"/>
  <c r="RJG27" i="13"/>
  <c r="RJH27" i="13"/>
  <c r="RJI27" i="13"/>
  <c r="RJJ27" i="13"/>
  <c r="RJK27" i="13"/>
  <c r="RJL27" i="13"/>
  <c r="RJM27" i="13"/>
  <c r="RJN27" i="13"/>
  <c r="RJO27" i="13"/>
  <c r="RJP27" i="13"/>
  <c r="RJQ27" i="13"/>
  <c r="RJR27" i="13"/>
  <c r="RJS27" i="13"/>
  <c r="RJT27" i="13"/>
  <c r="RJU27" i="13"/>
  <c r="RJV27" i="13"/>
  <c r="RJW27" i="13"/>
  <c r="RJX27" i="13"/>
  <c r="RJY27" i="13"/>
  <c r="RJZ27" i="13"/>
  <c r="RKA27" i="13"/>
  <c r="RKB27" i="13"/>
  <c r="RKC27" i="13"/>
  <c r="RKD27" i="13"/>
  <c r="RKE27" i="13"/>
  <c r="RKF27" i="13"/>
  <c r="RKG27" i="13"/>
  <c r="RKH27" i="13"/>
  <c r="RKI27" i="13"/>
  <c r="RKJ27" i="13"/>
  <c r="RKK27" i="13"/>
  <c r="RKL27" i="13"/>
  <c r="RKM27" i="13"/>
  <c r="RKN27" i="13"/>
  <c r="RKO27" i="13"/>
  <c r="RKP27" i="13"/>
  <c r="RKQ27" i="13"/>
  <c r="RKR27" i="13"/>
  <c r="RKS27" i="13"/>
  <c r="RKT27" i="13"/>
  <c r="RKU27" i="13"/>
  <c r="RKV27" i="13"/>
  <c r="RKW27" i="13"/>
  <c r="RKX27" i="13"/>
  <c r="RKY27" i="13"/>
  <c r="RKZ27" i="13"/>
  <c r="RLA27" i="13"/>
  <c r="RLB27" i="13"/>
  <c r="RLC27" i="13"/>
  <c r="RLD27" i="13"/>
  <c r="RLE27" i="13"/>
  <c r="RLF27" i="13"/>
  <c r="RLG27" i="13"/>
  <c r="RLH27" i="13"/>
  <c r="RLI27" i="13"/>
  <c r="RLJ27" i="13"/>
  <c r="RLK27" i="13"/>
  <c r="RLL27" i="13"/>
  <c r="RLM27" i="13"/>
  <c r="RLN27" i="13"/>
  <c r="RLO27" i="13"/>
  <c r="RLP27" i="13"/>
  <c r="RLQ27" i="13"/>
  <c r="RLR27" i="13"/>
  <c r="RLS27" i="13"/>
  <c r="RLT27" i="13"/>
  <c r="RLU27" i="13"/>
  <c r="RLV27" i="13"/>
  <c r="RLW27" i="13"/>
  <c r="RLX27" i="13"/>
  <c r="RLY27" i="13"/>
  <c r="RLZ27" i="13"/>
  <c r="RMA27" i="13"/>
  <c r="RMB27" i="13"/>
  <c r="RMC27" i="13"/>
  <c r="RMD27" i="13"/>
  <c r="RME27" i="13"/>
  <c r="RMF27" i="13"/>
  <c r="RMG27" i="13"/>
  <c r="RMH27" i="13"/>
  <c r="RMI27" i="13"/>
  <c r="RMJ27" i="13"/>
  <c r="RMK27" i="13"/>
  <c r="RML27" i="13"/>
  <c r="RMM27" i="13"/>
  <c r="RMN27" i="13"/>
  <c r="RMO27" i="13"/>
  <c r="RMP27" i="13"/>
  <c r="RMQ27" i="13"/>
  <c r="RMR27" i="13"/>
  <c r="RMS27" i="13"/>
  <c r="RMT27" i="13"/>
  <c r="RMU27" i="13"/>
  <c r="RMV27" i="13"/>
  <c r="RMW27" i="13"/>
  <c r="RMX27" i="13"/>
  <c r="RMY27" i="13"/>
  <c r="RMZ27" i="13"/>
  <c r="RNA27" i="13"/>
  <c r="RNB27" i="13"/>
  <c r="RNC27" i="13"/>
  <c r="RND27" i="13"/>
  <c r="RNE27" i="13"/>
  <c r="RNF27" i="13"/>
  <c r="RNG27" i="13"/>
  <c r="RNH27" i="13"/>
  <c r="RNI27" i="13"/>
  <c r="RNJ27" i="13"/>
  <c r="RNK27" i="13"/>
  <c r="RNL27" i="13"/>
  <c r="RNM27" i="13"/>
  <c r="RNN27" i="13"/>
  <c r="RNO27" i="13"/>
  <c r="RNP27" i="13"/>
  <c r="RNQ27" i="13"/>
  <c r="RNR27" i="13"/>
  <c r="RNS27" i="13"/>
  <c r="RNT27" i="13"/>
  <c r="RNU27" i="13"/>
  <c r="RNV27" i="13"/>
  <c r="RNW27" i="13"/>
  <c r="RNX27" i="13"/>
  <c r="RNY27" i="13"/>
  <c r="RNZ27" i="13"/>
  <c r="ROA27" i="13"/>
  <c r="ROB27" i="13"/>
  <c r="ROC27" i="13"/>
  <c r="ROD27" i="13"/>
  <c r="ROE27" i="13"/>
  <c r="ROF27" i="13"/>
  <c r="ROG27" i="13"/>
  <c r="ROH27" i="13"/>
  <c r="ROI27" i="13"/>
  <c r="ROJ27" i="13"/>
  <c r="ROK27" i="13"/>
  <c r="ROL27" i="13"/>
  <c r="ROM27" i="13"/>
  <c r="RON27" i="13"/>
  <c r="ROO27" i="13"/>
  <c r="ROP27" i="13"/>
  <c r="ROQ27" i="13"/>
  <c r="ROR27" i="13"/>
  <c r="ROS27" i="13"/>
  <c r="ROT27" i="13"/>
  <c r="ROU27" i="13"/>
  <c r="ROV27" i="13"/>
  <c r="ROW27" i="13"/>
  <c r="ROX27" i="13"/>
  <c r="ROY27" i="13"/>
  <c r="ROZ27" i="13"/>
  <c r="RPA27" i="13"/>
  <c r="RPB27" i="13"/>
  <c r="RPC27" i="13"/>
  <c r="RPD27" i="13"/>
  <c r="RPE27" i="13"/>
  <c r="RPF27" i="13"/>
  <c r="RPG27" i="13"/>
  <c r="RPH27" i="13"/>
  <c r="RPI27" i="13"/>
  <c r="RPJ27" i="13"/>
  <c r="RPK27" i="13"/>
  <c r="RPL27" i="13"/>
  <c r="RPM27" i="13"/>
  <c r="RPN27" i="13"/>
  <c r="RPO27" i="13"/>
  <c r="RPP27" i="13"/>
  <c r="RPQ27" i="13"/>
  <c r="RPR27" i="13"/>
  <c r="RPS27" i="13"/>
  <c r="RPT27" i="13"/>
  <c r="RPU27" i="13"/>
  <c r="RPV27" i="13"/>
  <c r="RPW27" i="13"/>
  <c r="RPX27" i="13"/>
  <c r="RPY27" i="13"/>
  <c r="RPZ27" i="13"/>
  <c r="RQA27" i="13"/>
  <c r="RQB27" i="13"/>
  <c r="RQC27" i="13"/>
  <c r="RQD27" i="13"/>
  <c r="RQE27" i="13"/>
  <c r="RQF27" i="13"/>
  <c r="RQG27" i="13"/>
  <c r="RQH27" i="13"/>
  <c r="RQI27" i="13"/>
  <c r="RQJ27" i="13"/>
  <c r="RQK27" i="13"/>
  <c r="RQL27" i="13"/>
  <c r="RQM27" i="13"/>
  <c r="RQN27" i="13"/>
  <c r="RQO27" i="13"/>
  <c r="RQP27" i="13"/>
  <c r="RQQ27" i="13"/>
  <c r="RQR27" i="13"/>
  <c r="RQS27" i="13"/>
  <c r="RQT27" i="13"/>
  <c r="RQU27" i="13"/>
  <c r="RQV27" i="13"/>
  <c r="RQW27" i="13"/>
  <c r="RQX27" i="13"/>
  <c r="RQY27" i="13"/>
  <c r="RQZ27" i="13"/>
  <c r="RRA27" i="13"/>
  <c r="RRB27" i="13"/>
  <c r="RRC27" i="13"/>
  <c r="RRD27" i="13"/>
  <c r="RRE27" i="13"/>
  <c r="RRF27" i="13"/>
  <c r="RRG27" i="13"/>
  <c r="RRH27" i="13"/>
  <c r="RRI27" i="13"/>
  <c r="RRJ27" i="13"/>
  <c r="RRK27" i="13"/>
  <c r="RRL27" i="13"/>
  <c r="RRM27" i="13"/>
  <c r="RRN27" i="13"/>
  <c r="RRO27" i="13"/>
  <c r="RRP27" i="13"/>
  <c r="RRQ27" i="13"/>
  <c r="RRR27" i="13"/>
  <c r="RRS27" i="13"/>
  <c r="RRT27" i="13"/>
  <c r="RRU27" i="13"/>
  <c r="RRV27" i="13"/>
  <c r="RRW27" i="13"/>
  <c r="RRX27" i="13"/>
  <c r="RRY27" i="13"/>
  <c r="RRZ27" i="13"/>
  <c r="RSA27" i="13"/>
  <c r="RSB27" i="13"/>
  <c r="RSC27" i="13"/>
  <c r="RSD27" i="13"/>
  <c r="RSE27" i="13"/>
  <c r="RSF27" i="13"/>
  <c r="RSG27" i="13"/>
  <c r="RSH27" i="13"/>
  <c r="RSI27" i="13"/>
  <c r="RSJ27" i="13"/>
  <c r="RSK27" i="13"/>
  <c r="RSL27" i="13"/>
  <c r="RSM27" i="13"/>
  <c r="RSN27" i="13"/>
  <c r="RSO27" i="13"/>
  <c r="RSP27" i="13"/>
  <c r="RSQ27" i="13"/>
  <c r="RSR27" i="13"/>
  <c r="RSS27" i="13"/>
  <c r="RST27" i="13"/>
  <c r="RSU27" i="13"/>
  <c r="RSV27" i="13"/>
  <c r="RSW27" i="13"/>
  <c r="RSX27" i="13"/>
  <c r="RSY27" i="13"/>
  <c r="RSZ27" i="13"/>
  <c r="RTA27" i="13"/>
  <c r="RTB27" i="13"/>
  <c r="RTC27" i="13"/>
  <c r="RTD27" i="13"/>
  <c r="RTE27" i="13"/>
  <c r="RTF27" i="13"/>
  <c r="RTG27" i="13"/>
  <c r="RTH27" i="13"/>
  <c r="RTI27" i="13"/>
  <c r="RTJ27" i="13"/>
  <c r="RTK27" i="13"/>
  <c r="RTL27" i="13"/>
  <c r="RTM27" i="13"/>
  <c r="RTN27" i="13"/>
  <c r="RTO27" i="13"/>
  <c r="RTP27" i="13"/>
  <c r="RTQ27" i="13"/>
  <c r="RTR27" i="13"/>
  <c r="RTS27" i="13"/>
  <c r="RTT27" i="13"/>
  <c r="RTU27" i="13"/>
  <c r="RTV27" i="13"/>
  <c r="RTW27" i="13"/>
  <c r="RTX27" i="13"/>
  <c r="RTY27" i="13"/>
  <c r="RTZ27" i="13"/>
  <c r="RUA27" i="13"/>
  <c r="RUB27" i="13"/>
  <c r="RUC27" i="13"/>
  <c r="RUD27" i="13"/>
  <c r="RUE27" i="13"/>
  <c r="RUF27" i="13"/>
  <c r="RUG27" i="13"/>
  <c r="RUH27" i="13"/>
  <c r="RUI27" i="13"/>
  <c r="RUJ27" i="13"/>
  <c r="RUK27" i="13"/>
  <c r="RUL27" i="13"/>
  <c r="RUM27" i="13"/>
  <c r="RUN27" i="13"/>
  <c r="RUO27" i="13"/>
  <c r="RUP27" i="13"/>
  <c r="RUQ27" i="13"/>
  <c r="RUR27" i="13"/>
  <c r="RUS27" i="13"/>
  <c r="RUT27" i="13"/>
  <c r="RUU27" i="13"/>
  <c r="RUV27" i="13"/>
  <c r="RUW27" i="13"/>
  <c r="RUX27" i="13"/>
  <c r="RUY27" i="13"/>
  <c r="RUZ27" i="13"/>
  <c r="RVA27" i="13"/>
  <c r="RVB27" i="13"/>
  <c r="RVC27" i="13"/>
  <c r="RVD27" i="13"/>
  <c r="RVE27" i="13"/>
  <c r="RVF27" i="13"/>
  <c r="RVG27" i="13"/>
  <c r="RVH27" i="13"/>
  <c r="RVI27" i="13"/>
  <c r="RVJ27" i="13"/>
  <c r="RVK27" i="13"/>
  <c r="RVL27" i="13"/>
  <c r="RVM27" i="13"/>
  <c r="RVN27" i="13"/>
  <c r="RVO27" i="13"/>
  <c r="RVP27" i="13"/>
  <c r="RVQ27" i="13"/>
  <c r="RVR27" i="13"/>
  <c r="RVS27" i="13"/>
  <c r="RVT27" i="13"/>
  <c r="RVU27" i="13"/>
  <c r="RVV27" i="13"/>
  <c r="RVW27" i="13"/>
  <c r="RVX27" i="13"/>
  <c r="RVY27" i="13"/>
  <c r="RVZ27" i="13"/>
  <c r="RWA27" i="13"/>
  <c r="RWB27" i="13"/>
  <c r="RWC27" i="13"/>
  <c r="RWD27" i="13"/>
  <c r="RWE27" i="13"/>
  <c r="RWF27" i="13"/>
  <c r="RWG27" i="13"/>
  <c r="RWH27" i="13"/>
  <c r="RWI27" i="13"/>
  <c r="RWJ27" i="13"/>
  <c r="RWK27" i="13"/>
  <c r="RWL27" i="13"/>
  <c r="RWM27" i="13"/>
  <c r="RWN27" i="13"/>
  <c r="RWO27" i="13"/>
  <c r="RWP27" i="13"/>
  <c r="RWQ27" i="13"/>
  <c r="RWR27" i="13"/>
  <c r="RWS27" i="13"/>
  <c r="RWT27" i="13"/>
  <c r="RWU27" i="13"/>
  <c r="RWV27" i="13"/>
  <c r="RWW27" i="13"/>
  <c r="RWX27" i="13"/>
  <c r="RWY27" i="13"/>
  <c r="RWZ27" i="13"/>
  <c r="RXA27" i="13"/>
  <c r="RXB27" i="13"/>
  <c r="RXC27" i="13"/>
  <c r="RXD27" i="13"/>
  <c r="RXE27" i="13"/>
  <c r="RXF27" i="13"/>
  <c r="RXG27" i="13"/>
  <c r="RXH27" i="13"/>
  <c r="RXI27" i="13"/>
  <c r="RXJ27" i="13"/>
  <c r="RXK27" i="13"/>
  <c r="RXL27" i="13"/>
  <c r="RXM27" i="13"/>
  <c r="RXN27" i="13"/>
  <c r="RXO27" i="13"/>
  <c r="RXP27" i="13"/>
  <c r="RXQ27" i="13"/>
  <c r="RXR27" i="13"/>
  <c r="RXS27" i="13"/>
  <c r="RXT27" i="13"/>
  <c r="RXU27" i="13"/>
  <c r="RXV27" i="13"/>
  <c r="RXW27" i="13"/>
  <c r="RXX27" i="13"/>
  <c r="RXY27" i="13"/>
  <c r="RXZ27" i="13"/>
  <c r="RYA27" i="13"/>
  <c r="RYB27" i="13"/>
  <c r="RYC27" i="13"/>
  <c r="RYD27" i="13"/>
  <c r="RYE27" i="13"/>
  <c r="RYF27" i="13"/>
  <c r="RYG27" i="13"/>
  <c r="RYH27" i="13"/>
  <c r="RYI27" i="13"/>
  <c r="RYJ27" i="13"/>
  <c r="RYK27" i="13"/>
  <c r="RYL27" i="13"/>
  <c r="RYM27" i="13"/>
  <c r="RYN27" i="13"/>
  <c r="RYO27" i="13"/>
  <c r="RYP27" i="13"/>
  <c r="RYQ27" i="13"/>
  <c r="RYR27" i="13"/>
  <c r="RYS27" i="13"/>
  <c r="RYT27" i="13"/>
  <c r="RYU27" i="13"/>
  <c r="RYV27" i="13"/>
  <c r="RYW27" i="13"/>
  <c r="RYX27" i="13"/>
  <c r="RYY27" i="13"/>
  <c r="RYZ27" i="13"/>
  <c r="RZA27" i="13"/>
  <c r="RZB27" i="13"/>
  <c r="RZC27" i="13"/>
  <c r="RZD27" i="13"/>
  <c r="RZE27" i="13"/>
  <c r="RZF27" i="13"/>
  <c r="RZG27" i="13"/>
  <c r="RZH27" i="13"/>
  <c r="RZI27" i="13"/>
  <c r="RZJ27" i="13"/>
  <c r="RZK27" i="13"/>
  <c r="RZL27" i="13"/>
  <c r="RZM27" i="13"/>
  <c r="RZN27" i="13"/>
  <c r="RZO27" i="13"/>
  <c r="RZP27" i="13"/>
  <c r="RZQ27" i="13"/>
  <c r="RZR27" i="13"/>
  <c r="RZS27" i="13"/>
  <c r="RZT27" i="13"/>
  <c r="RZU27" i="13"/>
  <c r="RZV27" i="13"/>
  <c r="RZW27" i="13"/>
  <c r="RZX27" i="13"/>
  <c r="RZY27" i="13"/>
  <c r="RZZ27" i="13"/>
  <c r="SAA27" i="13"/>
  <c r="SAB27" i="13"/>
  <c r="SAC27" i="13"/>
  <c r="SAD27" i="13"/>
  <c r="SAE27" i="13"/>
  <c r="SAF27" i="13"/>
  <c r="SAG27" i="13"/>
  <c r="SAH27" i="13"/>
  <c r="SAI27" i="13"/>
  <c r="SAJ27" i="13"/>
  <c r="SAK27" i="13"/>
  <c r="SAL27" i="13"/>
  <c r="SAM27" i="13"/>
  <c r="SAN27" i="13"/>
  <c r="SAO27" i="13"/>
  <c r="SAP27" i="13"/>
  <c r="SAQ27" i="13"/>
  <c r="SAR27" i="13"/>
  <c r="SAS27" i="13"/>
  <c r="SAT27" i="13"/>
  <c r="SAU27" i="13"/>
  <c r="SAV27" i="13"/>
  <c r="SAW27" i="13"/>
  <c r="SAX27" i="13"/>
  <c r="SAY27" i="13"/>
  <c r="SAZ27" i="13"/>
  <c r="SBA27" i="13"/>
  <c r="SBB27" i="13"/>
  <c r="SBC27" i="13"/>
  <c r="SBD27" i="13"/>
  <c r="SBE27" i="13"/>
  <c r="SBF27" i="13"/>
  <c r="SBG27" i="13"/>
  <c r="SBH27" i="13"/>
  <c r="SBI27" i="13"/>
  <c r="SBJ27" i="13"/>
  <c r="SBK27" i="13"/>
  <c r="SBL27" i="13"/>
  <c r="SBM27" i="13"/>
  <c r="SBN27" i="13"/>
  <c r="SBO27" i="13"/>
  <c r="SBP27" i="13"/>
  <c r="SBQ27" i="13"/>
  <c r="SBR27" i="13"/>
  <c r="SBS27" i="13"/>
  <c r="SBT27" i="13"/>
  <c r="SBU27" i="13"/>
  <c r="SBV27" i="13"/>
  <c r="SBW27" i="13"/>
  <c r="SBX27" i="13"/>
  <c r="SBY27" i="13"/>
  <c r="SBZ27" i="13"/>
  <c r="SCA27" i="13"/>
  <c r="SCB27" i="13"/>
  <c r="SCC27" i="13"/>
  <c r="SCD27" i="13"/>
  <c r="SCE27" i="13"/>
  <c r="SCF27" i="13"/>
  <c r="SCG27" i="13"/>
  <c r="SCH27" i="13"/>
  <c r="SCI27" i="13"/>
  <c r="SCJ27" i="13"/>
  <c r="SCK27" i="13"/>
  <c r="SCL27" i="13"/>
  <c r="SCM27" i="13"/>
  <c r="SCN27" i="13"/>
  <c r="SCO27" i="13"/>
  <c r="SCP27" i="13"/>
  <c r="SCQ27" i="13"/>
  <c r="SCR27" i="13"/>
  <c r="SCS27" i="13"/>
  <c r="SCT27" i="13"/>
  <c r="SCU27" i="13"/>
  <c r="SCV27" i="13"/>
  <c r="SCW27" i="13"/>
  <c r="SCX27" i="13"/>
  <c r="SCY27" i="13"/>
  <c r="SCZ27" i="13"/>
  <c r="SDA27" i="13"/>
  <c r="SDB27" i="13"/>
  <c r="SDC27" i="13"/>
  <c r="SDD27" i="13"/>
  <c r="SDE27" i="13"/>
  <c r="SDF27" i="13"/>
  <c r="SDG27" i="13"/>
  <c r="SDH27" i="13"/>
  <c r="SDI27" i="13"/>
  <c r="SDJ27" i="13"/>
  <c r="SDK27" i="13"/>
  <c r="SDL27" i="13"/>
  <c r="SDM27" i="13"/>
  <c r="SDN27" i="13"/>
  <c r="SDO27" i="13"/>
  <c r="SDP27" i="13"/>
  <c r="SDQ27" i="13"/>
  <c r="SDR27" i="13"/>
  <c r="SDS27" i="13"/>
  <c r="SDT27" i="13"/>
  <c r="SDU27" i="13"/>
  <c r="SDV27" i="13"/>
  <c r="SDW27" i="13"/>
  <c r="SDX27" i="13"/>
  <c r="SDY27" i="13"/>
  <c r="SDZ27" i="13"/>
  <c r="SEA27" i="13"/>
  <c r="SEB27" i="13"/>
  <c r="SEC27" i="13"/>
  <c r="SED27" i="13"/>
  <c r="SEE27" i="13"/>
  <c r="SEF27" i="13"/>
  <c r="SEG27" i="13"/>
  <c r="SEH27" i="13"/>
  <c r="SEI27" i="13"/>
  <c r="SEJ27" i="13"/>
  <c r="SEK27" i="13"/>
  <c r="SEL27" i="13"/>
  <c r="SEM27" i="13"/>
  <c r="SEN27" i="13"/>
  <c r="SEO27" i="13"/>
  <c r="SEP27" i="13"/>
  <c r="SEQ27" i="13"/>
  <c r="SER27" i="13"/>
  <c r="SES27" i="13"/>
  <c r="SET27" i="13"/>
  <c r="SEU27" i="13"/>
  <c r="SEV27" i="13"/>
  <c r="SEW27" i="13"/>
  <c r="SEX27" i="13"/>
  <c r="SEY27" i="13"/>
  <c r="SEZ27" i="13"/>
  <c r="SFA27" i="13"/>
  <c r="SFB27" i="13"/>
  <c r="SFC27" i="13"/>
  <c r="SFD27" i="13"/>
  <c r="SFE27" i="13"/>
  <c r="SFF27" i="13"/>
  <c r="SFG27" i="13"/>
  <c r="SFH27" i="13"/>
  <c r="SFI27" i="13"/>
  <c r="SFJ27" i="13"/>
  <c r="SFK27" i="13"/>
  <c r="SFL27" i="13"/>
  <c r="SFM27" i="13"/>
  <c r="SFN27" i="13"/>
  <c r="SFO27" i="13"/>
  <c r="SFP27" i="13"/>
  <c r="SFQ27" i="13"/>
  <c r="SFR27" i="13"/>
  <c r="SFS27" i="13"/>
  <c r="SFT27" i="13"/>
  <c r="SFU27" i="13"/>
  <c r="SFV27" i="13"/>
  <c r="SFW27" i="13"/>
  <c r="SFX27" i="13"/>
  <c r="SFY27" i="13"/>
  <c r="SFZ27" i="13"/>
  <c r="SGA27" i="13"/>
  <c r="SGB27" i="13"/>
  <c r="SGC27" i="13"/>
  <c r="SGD27" i="13"/>
  <c r="SGE27" i="13"/>
  <c r="SGF27" i="13"/>
  <c r="SGG27" i="13"/>
  <c r="SGH27" i="13"/>
  <c r="SGI27" i="13"/>
  <c r="SGJ27" i="13"/>
  <c r="SGK27" i="13"/>
  <c r="SGL27" i="13"/>
  <c r="SGM27" i="13"/>
  <c r="SGN27" i="13"/>
  <c r="SGO27" i="13"/>
  <c r="SGP27" i="13"/>
  <c r="SGQ27" i="13"/>
  <c r="SGR27" i="13"/>
  <c r="SGS27" i="13"/>
  <c r="SGT27" i="13"/>
  <c r="SGU27" i="13"/>
  <c r="SGV27" i="13"/>
  <c r="SGW27" i="13"/>
  <c r="SGX27" i="13"/>
  <c r="SGY27" i="13"/>
  <c r="SGZ27" i="13"/>
  <c r="SHA27" i="13"/>
  <c r="SHB27" i="13"/>
  <c r="SHC27" i="13"/>
  <c r="SHD27" i="13"/>
  <c r="SHE27" i="13"/>
  <c r="SHF27" i="13"/>
  <c r="SHG27" i="13"/>
  <c r="SHH27" i="13"/>
  <c r="SHI27" i="13"/>
  <c r="SHJ27" i="13"/>
  <c r="SHK27" i="13"/>
  <c r="SHL27" i="13"/>
  <c r="SHM27" i="13"/>
  <c r="SHN27" i="13"/>
  <c r="SHO27" i="13"/>
  <c r="SHP27" i="13"/>
  <c r="SHQ27" i="13"/>
  <c r="SHR27" i="13"/>
  <c r="SHS27" i="13"/>
  <c r="SHT27" i="13"/>
  <c r="SHU27" i="13"/>
  <c r="SHV27" i="13"/>
  <c r="SHW27" i="13"/>
  <c r="SHX27" i="13"/>
  <c r="SHY27" i="13"/>
  <c r="SHZ27" i="13"/>
  <c r="SIA27" i="13"/>
  <c r="SIB27" i="13"/>
  <c r="SIC27" i="13"/>
  <c r="SID27" i="13"/>
  <c r="SIE27" i="13"/>
  <c r="SIF27" i="13"/>
  <c r="SIG27" i="13"/>
  <c r="SIH27" i="13"/>
  <c r="SII27" i="13"/>
  <c r="SIJ27" i="13"/>
  <c r="SIK27" i="13"/>
  <c r="SIL27" i="13"/>
  <c r="SIM27" i="13"/>
  <c r="SIN27" i="13"/>
  <c r="SIO27" i="13"/>
  <c r="SIP27" i="13"/>
  <c r="SIQ27" i="13"/>
  <c r="SIR27" i="13"/>
  <c r="SIS27" i="13"/>
  <c r="SIT27" i="13"/>
  <c r="SIU27" i="13"/>
  <c r="SIV27" i="13"/>
  <c r="SIW27" i="13"/>
  <c r="SIX27" i="13"/>
  <c r="SIY27" i="13"/>
  <c r="SIZ27" i="13"/>
  <c r="SJA27" i="13"/>
  <c r="SJB27" i="13"/>
  <c r="SJC27" i="13"/>
  <c r="SJD27" i="13"/>
  <c r="SJE27" i="13"/>
  <c r="SJF27" i="13"/>
  <c r="SJG27" i="13"/>
  <c r="SJH27" i="13"/>
  <c r="SJI27" i="13"/>
  <c r="SJJ27" i="13"/>
  <c r="SJK27" i="13"/>
  <c r="SJL27" i="13"/>
  <c r="SJM27" i="13"/>
  <c r="SJN27" i="13"/>
  <c r="SJO27" i="13"/>
  <c r="SJP27" i="13"/>
  <c r="SJQ27" i="13"/>
  <c r="SJR27" i="13"/>
  <c r="SJS27" i="13"/>
  <c r="SJT27" i="13"/>
  <c r="SJU27" i="13"/>
  <c r="SJV27" i="13"/>
  <c r="SJW27" i="13"/>
  <c r="SJX27" i="13"/>
  <c r="SJY27" i="13"/>
  <c r="SJZ27" i="13"/>
  <c r="SKA27" i="13"/>
  <c r="SKB27" i="13"/>
  <c r="SKC27" i="13"/>
  <c r="SKD27" i="13"/>
  <c r="SKE27" i="13"/>
  <c r="SKF27" i="13"/>
  <c r="SKG27" i="13"/>
  <c r="SKH27" i="13"/>
  <c r="SKI27" i="13"/>
  <c r="SKJ27" i="13"/>
  <c r="SKK27" i="13"/>
  <c r="SKL27" i="13"/>
  <c r="SKM27" i="13"/>
  <c r="SKN27" i="13"/>
  <c r="SKO27" i="13"/>
  <c r="SKP27" i="13"/>
  <c r="SKQ27" i="13"/>
  <c r="SKR27" i="13"/>
  <c r="SKS27" i="13"/>
  <c r="SKT27" i="13"/>
  <c r="SKU27" i="13"/>
  <c r="SKV27" i="13"/>
  <c r="SKW27" i="13"/>
  <c r="SKX27" i="13"/>
  <c r="SKY27" i="13"/>
  <c r="SKZ27" i="13"/>
  <c r="SLA27" i="13"/>
  <c r="SLB27" i="13"/>
  <c r="SLC27" i="13"/>
  <c r="SLD27" i="13"/>
  <c r="SLE27" i="13"/>
  <c r="SLF27" i="13"/>
  <c r="SLG27" i="13"/>
  <c r="SLH27" i="13"/>
  <c r="SLI27" i="13"/>
  <c r="SLJ27" i="13"/>
  <c r="SLK27" i="13"/>
  <c r="SLL27" i="13"/>
  <c r="SLM27" i="13"/>
  <c r="SLN27" i="13"/>
  <c r="SLO27" i="13"/>
  <c r="SLP27" i="13"/>
  <c r="SLQ27" i="13"/>
  <c r="SLR27" i="13"/>
  <c r="SLS27" i="13"/>
  <c r="SLT27" i="13"/>
  <c r="SLU27" i="13"/>
  <c r="SLV27" i="13"/>
  <c r="SLW27" i="13"/>
  <c r="SLX27" i="13"/>
  <c r="SLY27" i="13"/>
  <c r="SLZ27" i="13"/>
  <c r="SMA27" i="13"/>
  <c r="SMB27" i="13"/>
  <c r="SMC27" i="13"/>
  <c r="SMD27" i="13"/>
  <c r="SME27" i="13"/>
  <c r="SMF27" i="13"/>
  <c r="SMG27" i="13"/>
  <c r="SMH27" i="13"/>
  <c r="SMI27" i="13"/>
  <c r="SMJ27" i="13"/>
  <c r="SMK27" i="13"/>
  <c r="SML27" i="13"/>
  <c r="SMM27" i="13"/>
  <c r="SMN27" i="13"/>
  <c r="SMO27" i="13"/>
  <c r="SMP27" i="13"/>
  <c r="SMQ27" i="13"/>
  <c r="SMR27" i="13"/>
  <c r="SMS27" i="13"/>
  <c r="SMT27" i="13"/>
  <c r="SMU27" i="13"/>
  <c r="SMV27" i="13"/>
  <c r="SMW27" i="13"/>
  <c r="SMX27" i="13"/>
  <c r="SMY27" i="13"/>
  <c r="SMZ27" i="13"/>
  <c r="SNA27" i="13"/>
  <c r="SNB27" i="13"/>
  <c r="SNC27" i="13"/>
  <c r="SND27" i="13"/>
  <c r="SNE27" i="13"/>
  <c r="SNF27" i="13"/>
  <c r="SNG27" i="13"/>
  <c r="SNH27" i="13"/>
  <c r="SNI27" i="13"/>
  <c r="SNJ27" i="13"/>
  <c r="SNK27" i="13"/>
  <c r="SNL27" i="13"/>
  <c r="SNM27" i="13"/>
  <c r="SNN27" i="13"/>
  <c r="SNO27" i="13"/>
  <c r="SNP27" i="13"/>
  <c r="SNQ27" i="13"/>
  <c r="SNR27" i="13"/>
  <c r="SNS27" i="13"/>
  <c r="SNT27" i="13"/>
  <c r="SNU27" i="13"/>
  <c r="SNV27" i="13"/>
  <c r="SNW27" i="13"/>
  <c r="SNX27" i="13"/>
  <c r="SNY27" i="13"/>
  <c r="SNZ27" i="13"/>
  <c r="SOA27" i="13"/>
  <c r="SOB27" i="13"/>
  <c r="SOC27" i="13"/>
  <c r="SOD27" i="13"/>
  <c r="SOE27" i="13"/>
  <c r="SOF27" i="13"/>
  <c r="SOG27" i="13"/>
  <c r="SOH27" i="13"/>
  <c r="SOI27" i="13"/>
  <c r="SOJ27" i="13"/>
  <c r="SOK27" i="13"/>
  <c r="SOL27" i="13"/>
  <c r="SOM27" i="13"/>
  <c r="SON27" i="13"/>
  <c r="SOO27" i="13"/>
  <c r="SOP27" i="13"/>
  <c r="SOQ27" i="13"/>
  <c r="SOR27" i="13"/>
  <c r="SOS27" i="13"/>
  <c r="SOT27" i="13"/>
  <c r="SOU27" i="13"/>
  <c r="SOV27" i="13"/>
  <c r="SOW27" i="13"/>
  <c r="SOX27" i="13"/>
  <c r="SOY27" i="13"/>
  <c r="SOZ27" i="13"/>
  <c r="SPA27" i="13"/>
  <c r="SPB27" i="13"/>
  <c r="SPC27" i="13"/>
  <c r="SPD27" i="13"/>
  <c r="SPE27" i="13"/>
  <c r="SPF27" i="13"/>
  <c r="SPG27" i="13"/>
  <c r="SPH27" i="13"/>
  <c r="SPI27" i="13"/>
  <c r="SPJ27" i="13"/>
  <c r="SPK27" i="13"/>
  <c r="SPL27" i="13"/>
  <c r="SPM27" i="13"/>
  <c r="SPN27" i="13"/>
  <c r="SPO27" i="13"/>
  <c r="SPP27" i="13"/>
  <c r="SPQ27" i="13"/>
  <c r="SPR27" i="13"/>
  <c r="SPS27" i="13"/>
  <c r="SPT27" i="13"/>
  <c r="SPU27" i="13"/>
  <c r="SPV27" i="13"/>
  <c r="SPW27" i="13"/>
  <c r="SPX27" i="13"/>
  <c r="SPY27" i="13"/>
  <c r="SPZ27" i="13"/>
  <c r="SQA27" i="13"/>
  <c r="SQB27" i="13"/>
  <c r="SQC27" i="13"/>
  <c r="SQD27" i="13"/>
  <c r="SQE27" i="13"/>
  <c r="SQF27" i="13"/>
  <c r="SQG27" i="13"/>
  <c r="SQH27" i="13"/>
  <c r="SQI27" i="13"/>
  <c r="SQJ27" i="13"/>
  <c r="SQK27" i="13"/>
  <c r="SQL27" i="13"/>
  <c r="SQM27" i="13"/>
  <c r="SQN27" i="13"/>
  <c r="SQO27" i="13"/>
  <c r="SQP27" i="13"/>
  <c r="SQQ27" i="13"/>
  <c r="SQR27" i="13"/>
  <c r="SQS27" i="13"/>
  <c r="SQT27" i="13"/>
  <c r="SQU27" i="13"/>
  <c r="SQV27" i="13"/>
  <c r="SQW27" i="13"/>
  <c r="SQX27" i="13"/>
  <c r="SQY27" i="13"/>
  <c r="SQZ27" i="13"/>
  <c r="SRA27" i="13"/>
  <c r="SRB27" i="13"/>
  <c r="SRC27" i="13"/>
  <c r="SRD27" i="13"/>
  <c r="SRE27" i="13"/>
  <c r="SRF27" i="13"/>
  <c r="SRG27" i="13"/>
  <c r="SRH27" i="13"/>
  <c r="SRI27" i="13"/>
  <c r="SRJ27" i="13"/>
  <c r="SRK27" i="13"/>
  <c r="SRL27" i="13"/>
  <c r="SRM27" i="13"/>
  <c r="SRN27" i="13"/>
  <c r="SRO27" i="13"/>
  <c r="SRP27" i="13"/>
  <c r="SRQ27" i="13"/>
  <c r="SRR27" i="13"/>
  <c r="SRS27" i="13"/>
  <c r="SRT27" i="13"/>
  <c r="SRU27" i="13"/>
  <c r="SRV27" i="13"/>
  <c r="SRW27" i="13"/>
  <c r="SRX27" i="13"/>
  <c r="SRY27" i="13"/>
  <c r="SRZ27" i="13"/>
  <c r="SSA27" i="13"/>
  <c r="SSB27" i="13"/>
  <c r="SSC27" i="13"/>
  <c r="SSD27" i="13"/>
  <c r="SSE27" i="13"/>
  <c r="SSF27" i="13"/>
  <c r="SSG27" i="13"/>
  <c r="SSH27" i="13"/>
  <c r="SSI27" i="13"/>
  <c r="SSJ27" i="13"/>
  <c r="SSK27" i="13"/>
  <c r="SSL27" i="13"/>
  <c r="SSM27" i="13"/>
  <c r="SSN27" i="13"/>
  <c r="SSO27" i="13"/>
  <c r="SSP27" i="13"/>
  <c r="SSQ27" i="13"/>
  <c r="SSR27" i="13"/>
  <c r="SSS27" i="13"/>
  <c r="SST27" i="13"/>
  <c r="SSU27" i="13"/>
  <c r="SSV27" i="13"/>
  <c r="SSW27" i="13"/>
  <c r="SSX27" i="13"/>
  <c r="SSY27" i="13"/>
  <c r="SSZ27" i="13"/>
  <c r="STA27" i="13"/>
  <c r="STB27" i="13"/>
  <c r="STC27" i="13"/>
  <c r="STD27" i="13"/>
  <c r="STE27" i="13"/>
  <c r="STF27" i="13"/>
  <c r="STG27" i="13"/>
  <c r="STH27" i="13"/>
  <c r="STI27" i="13"/>
  <c r="STJ27" i="13"/>
  <c r="STK27" i="13"/>
  <c r="STL27" i="13"/>
  <c r="STM27" i="13"/>
  <c r="STN27" i="13"/>
  <c r="STO27" i="13"/>
  <c r="STP27" i="13"/>
  <c r="STQ27" i="13"/>
  <c r="STR27" i="13"/>
  <c r="STS27" i="13"/>
  <c r="STT27" i="13"/>
  <c r="STU27" i="13"/>
  <c r="STV27" i="13"/>
  <c r="STW27" i="13"/>
  <c r="STX27" i="13"/>
  <c r="STY27" i="13"/>
  <c r="STZ27" i="13"/>
  <c r="SUA27" i="13"/>
  <c r="SUB27" i="13"/>
  <c r="SUC27" i="13"/>
  <c r="SUD27" i="13"/>
  <c r="SUE27" i="13"/>
  <c r="SUF27" i="13"/>
  <c r="SUG27" i="13"/>
  <c r="SUH27" i="13"/>
  <c r="SUI27" i="13"/>
  <c r="SUJ27" i="13"/>
  <c r="SUK27" i="13"/>
  <c r="SUL27" i="13"/>
  <c r="SUM27" i="13"/>
  <c r="SUN27" i="13"/>
  <c r="SUO27" i="13"/>
  <c r="SUP27" i="13"/>
  <c r="SUQ27" i="13"/>
  <c r="SUR27" i="13"/>
  <c r="SUS27" i="13"/>
  <c r="SUT27" i="13"/>
  <c r="SUU27" i="13"/>
  <c r="SUV27" i="13"/>
  <c r="SUW27" i="13"/>
  <c r="SUX27" i="13"/>
  <c r="SUY27" i="13"/>
  <c r="SUZ27" i="13"/>
  <c r="SVA27" i="13"/>
  <c r="SVB27" i="13"/>
  <c r="SVC27" i="13"/>
  <c r="SVD27" i="13"/>
  <c r="SVE27" i="13"/>
  <c r="SVF27" i="13"/>
  <c r="SVG27" i="13"/>
  <c r="SVH27" i="13"/>
  <c r="SVI27" i="13"/>
  <c r="SVJ27" i="13"/>
  <c r="SVK27" i="13"/>
  <c r="SVL27" i="13"/>
  <c r="SVM27" i="13"/>
  <c r="SVN27" i="13"/>
  <c r="SVO27" i="13"/>
  <c r="SVP27" i="13"/>
  <c r="SVQ27" i="13"/>
  <c r="SVR27" i="13"/>
  <c r="SVS27" i="13"/>
  <c r="SVT27" i="13"/>
  <c r="SVU27" i="13"/>
  <c r="SVV27" i="13"/>
  <c r="SVW27" i="13"/>
  <c r="SVX27" i="13"/>
  <c r="SVY27" i="13"/>
  <c r="SVZ27" i="13"/>
  <c r="SWA27" i="13"/>
  <c r="SWB27" i="13"/>
  <c r="SWC27" i="13"/>
  <c r="SWD27" i="13"/>
  <c r="SWE27" i="13"/>
  <c r="SWF27" i="13"/>
  <c r="SWG27" i="13"/>
  <c r="SWH27" i="13"/>
  <c r="SWI27" i="13"/>
  <c r="SWJ27" i="13"/>
  <c r="SWK27" i="13"/>
  <c r="SWL27" i="13"/>
  <c r="SWM27" i="13"/>
  <c r="SWN27" i="13"/>
  <c r="SWO27" i="13"/>
  <c r="SWP27" i="13"/>
  <c r="SWQ27" i="13"/>
  <c r="SWR27" i="13"/>
  <c r="SWS27" i="13"/>
  <c r="SWT27" i="13"/>
  <c r="SWU27" i="13"/>
  <c r="SWV27" i="13"/>
  <c r="SWW27" i="13"/>
  <c r="SWX27" i="13"/>
  <c r="SWY27" i="13"/>
  <c r="SWZ27" i="13"/>
  <c r="SXA27" i="13"/>
  <c r="SXB27" i="13"/>
  <c r="SXC27" i="13"/>
  <c r="SXD27" i="13"/>
  <c r="SXE27" i="13"/>
  <c r="SXF27" i="13"/>
  <c r="SXG27" i="13"/>
  <c r="SXH27" i="13"/>
  <c r="SXI27" i="13"/>
  <c r="SXJ27" i="13"/>
  <c r="SXK27" i="13"/>
  <c r="SXL27" i="13"/>
  <c r="SXM27" i="13"/>
  <c r="SXN27" i="13"/>
  <c r="SXO27" i="13"/>
  <c r="SXP27" i="13"/>
  <c r="SXQ27" i="13"/>
  <c r="SXR27" i="13"/>
  <c r="SXS27" i="13"/>
  <c r="SXT27" i="13"/>
  <c r="SXU27" i="13"/>
  <c r="SXV27" i="13"/>
  <c r="SXW27" i="13"/>
  <c r="SXX27" i="13"/>
  <c r="SXY27" i="13"/>
  <c r="SXZ27" i="13"/>
  <c r="SYA27" i="13"/>
  <c r="SYB27" i="13"/>
  <c r="SYC27" i="13"/>
  <c r="SYD27" i="13"/>
  <c r="SYE27" i="13"/>
  <c r="SYF27" i="13"/>
  <c r="SYG27" i="13"/>
  <c r="SYH27" i="13"/>
  <c r="SYI27" i="13"/>
  <c r="SYJ27" i="13"/>
  <c r="SYK27" i="13"/>
  <c r="SYL27" i="13"/>
  <c r="SYM27" i="13"/>
  <c r="SYN27" i="13"/>
  <c r="SYO27" i="13"/>
  <c r="SYP27" i="13"/>
  <c r="SYQ27" i="13"/>
  <c r="SYR27" i="13"/>
  <c r="SYS27" i="13"/>
  <c r="SYT27" i="13"/>
  <c r="SYU27" i="13"/>
  <c r="SYV27" i="13"/>
  <c r="SYW27" i="13"/>
  <c r="SYX27" i="13"/>
  <c r="SYY27" i="13"/>
  <c r="SYZ27" i="13"/>
  <c r="SZA27" i="13"/>
  <c r="SZB27" i="13"/>
  <c r="SZC27" i="13"/>
  <c r="SZD27" i="13"/>
  <c r="SZE27" i="13"/>
  <c r="SZF27" i="13"/>
  <c r="SZG27" i="13"/>
  <c r="SZH27" i="13"/>
  <c r="SZI27" i="13"/>
  <c r="SZJ27" i="13"/>
  <c r="SZK27" i="13"/>
  <c r="SZL27" i="13"/>
  <c r="SZM27" i="13"/>
  <c r="SZN27" i="13"/>
  <c r="SZO27" i="13"/>
  <c r="SZP27" i="13"/>
  <c r="SZQ27" i="13"/>
  <c r="SZR27" i="13"/>
  <c r="SZS27" i="13"/>
  <c r="SZT27" i="13"/>
  <c r="SZU27" i="13"/>
  <c r="SZV27" i="13"/>
  <c r="SZW27" i="13"/>
  <c r="SZX27" i="13"/>
  <c r="SZY27" i="13"/>
  <c r="SZZ27" i="13"/>
  <c r="TAA27" i="13"/>
  <c r="TAB27" i="13"/>
  <c r="TAC27" i="13"/>
  <c r="TAD27" i="13"/>
  <c r="TAE27" i="13"/>
  <c r="TAF27" i="13"/>
  <c r="TAG27" i="13"/>
  <c r="TAH27" i="13"/>
  <c r="TAI27" i="13"/>
  <c r="TAJ27" i="13"/>
  <c r="TAK27" i="13"/>
  <c r="TAL27" i="13"/>
  <c r="TAM27" i="13"/>
  <c r="TAN27" i="13"/>
  <c r="TAO27" i="13"/>
  <c r="TAP27" i="13"/>
  <c r="TAQ27" i="13"/>
  <c r="TAR27" i="13"/>
  <c r="TAS27" i="13"/>
  <c r="TAT27" i="13"/>
  <c r="TAU27" i="13"/>
  <c r="TAV27" i="13"/>
  <c r="TAW27" i="13"/>
  <c r="TAX27" i="13"/>
  <c r="TAY27" i="13"/>
  <c r="TAZ27" i="13"/>
  <c r="TBA27" i="13"/>
  <c r="TBB27" i="13"/>
  <c r="TBC27" i="13"/>
  <c r="TBD27" i="13"/>
  <c r="TBE27" i="13"/>
  <c r="TBF27" i="13"/>
  <c r="TBG27" i="13"/>
  <c r="TBH27" i="13"/>
  <c r="TBI27" i="13"/>
  <c r="TBJ27" i="13"/>
  <c r="TBK27" i="13"/>
  <c r="TBL27" i="13"/>
  <c r="TBM27" i="13"/>
  <c r="TBN27" i="13"/>
  <c r="TBO27" i="13"/>
  <c r="TBP27" i="13"/>
  <c r="TBQ27" i="13"/>
  <c r="TBR27" i="13"/>
  <c r="TBS27" i="13"/>
  <c r="TBT27" i="13"/>
  <c r="TBU27" i="13"/>
  <c r="TBV27" i="13"/>
  <c r="TBW27" i="13"/>
  <c r="TBX27" i="13"/>
  <c r="TBY27" i="13"/>
  <c r="TBZ27" i="13"/>
  <c r="TCA27" i="13"/>
  <c r="TCB27" i="13"/>
  <c r="TCC27" i="13"/>
  <c r="TCD27" i="13"/>
  <c r="TCE27" i="13"/>
  <c r="TCF27" i="13"/>
  <c r="TCG27" i="13"/>
  <c r="TCH27" i="13"/>
  <c r="TCI27" i="13"/>
  <c r="TCJ27" i="13"/>
  <c r="TCK27" i="13"/>
  <c r="TCL27" i="13"/>
  <c r="TCM27" i="13"/>
  <c r="TCN27" i="13"/>
  <c r="TCO27" i="13"/>
  <c r="TCP27" i="13"/>
  <c r="TCQ27" i="13"/>
  <c r="TCR27" i="13"/>
  <c r="TCS27" i="13"/>
  <c r="TCT27" i="13"/>
  <c r="TCU27" i="13"/>
  <c r="TCV27" i="13"/>
  <c r="TCW27" i="13"/>
  <c r="TCX27" i="13"/>
  <c r="TCY27" i="13"/>
  <c r="TCZ27" i="13"/>
  <c r="TDA27" i="13"/>
  <c r="TDB27" i="13"/>
  <c r="TDC27" i="13"/>
  <c r="TDD27" i="13"/>
  <c r="TDE27" i="13"/>
  <c r="TDF27" i="13"/>
  <c r="TDG27" i="13"/>
  <c r="TDH27" i="13"/>
  <c r="TDI27" i="13"/>
  <c r="TDJ27" i="13"/>
  <c r="TDK27" i="13"/>
  <c r="TDL27" i="13"/>
  <c r="TDM27" i="13"/>
  <c r="TDN27" i="13"/>
  <c r="TDO27" i="13"/>
  <c r="TDP27" i="13"/>
  <c r="TDQ27" i="13"/>
  <c r="TDR27" i="13"/>
  <c r="TDS27" i="13"/>
  <c r="TDT27" i="13"/>
  <c r="TDU27" i="13"/>
  <c r="TDV27" i="13"/>
  <c r="TDW27" i="13"/>
  <c r="TDX27" i="13"/>
  <c r="TDY27" i="13"/>
  <c r="TDZ27" i="13"/>
  <c r="TEA27" i="13"/>
  <c r="TEB27" i="13"/>
  <c r="TEC27" i="13"/>
  <c r="TED27" i="13"/>
  <c r="TEE27" i="13"/>
  <c r="TEF27" i="13"/>
  <c r="TEG27" i="13"/>
  <c r="TEH27" i="13"/>
  <c r="TEI27" i="13"/>
  <c r="TEJ27" i="13"/>
  <c r="TEK27" i="13"/>
  <c r="TEL27" i="13"/>
  <c r="TEM27" i="13"/>
  <c r="TEN27" i="13"/>
  <c r="TEO27" i="13"/>
  <c r="TEP27" i="13"/>
  <c r="TEQ27" i="13"/>
  <c r="TER27" i="13"/>
  <c r="TES27" i="13"/>
  <c r="TET27" i="13"/>
  <c r="TEU27" i="13"/>
  <c r="TEV27" i="13"/>
  <c r="TEW27" i="13"/>
  <c r="TEX27" i="13"/>
  <c r="TEY27" i="13"/>
  <c r="TEZ27" i="13"/>
  <c r="TFA27" i="13"/>
  <c r="TFB27" i="13"/>
  <c r="TFC27" i="13"/>
  <c r="TFD27" i="13"/>
  <c r="TFE27" i="13"/>
  <c r="TFF27" i="13"/>
  <c r="TFG27" i="13"/>
  <c r="TFH27" i="13"/>
  <c r="TFI27" i="13"/>
  <c r="TFJ27" i="13"/>
  <c r="TFK27" i="13"/>
  <c r="TFL27" i="13"/>
  <c r="TFM27" i="13"/>
  <c r="TFN27" i="13"/>
  <c r="TFO27" i="13"/>
  <c r="TFP27" i="13"/>
  <c r="TFQ27" i="13"/>
  <c r="TFR27" i="13"/>
  <c r="TFS27" i="13"/>
  <c r="TFT27" i="13"/>
  <c r="TFU27" i="13"/>
  <c r="TFV27" i="13"/>
  <c r="TFW27" i="13"/>
  <c r="TFX27" i="13"/>
  <c r="TFY27" i="13"/>
  <c r="TFZ27" i="13"/>
  <c r="TGA27" i="13"/>
  <c r="TGB27" i="13"/>
  <c r="TGC27" i="13"/>
  <c r="TGD27" i="13"/>
  <c r="TGE27" i="13"/>
  <c r="TGF27" i="13"/>
  <c r="TGG27" i="13"/>
  <c r="TGH27" i="13"/>
  <c r="TGI27" i="13"/>
  <c r="TGJ27" i="13"/>
  <c r="TGK27" i="13"/>
  <c r="TGL27" i="13"/>
  <c r="TGM27" i="13"/>
  <c r="TGN27" i="13"/>
  <c r="TGO27" i="13"/>
  <c r="TGP27" i="13"/>
  <c r="TGQ27" i="13"/>
  <c r="TGR27" i="13"/>
  <c r="TGS27" i="13"/>
  <c r="TGT27" i="13"/>
  <c r="TGU27" i="13"/>
  <c r="TGV27" i="13"/>
  <c r="TGW27" i="13"/>
  <c r="TGX27" i="13"/>
  <c r="TGY27" i="13"/>
  <c r="TGZ27" i="13"/>
  <c r="THA27" i="13"/>
  <c r="THB27" i="13"/>
  <c r="THC27" i="13"/>
  <c r="THD27" i="13"/>
  <c r="THE27" i="13"/>
  <c r="THF27" i="13"/>
  <c r="THG27" i="13"/>
  <c r="THH27" i="13"/>
  <c r="THI27" i="13"/>
  <c r="THJ27" i="13"/>
  <c r="THK27" i="13"/>
  <c r="THL27" i="13"/>
  <c r="THM27" i="13"/>
  <c r="THN27" i="13"/>
  <c r="THO27" i="13"/>
  <c r="THP27" i="13"/>
  <c r="THQ27" i="13"/>
  <c r="THR27" i="13"/>
  <c r="THS27" i="13"/>
  <c r="THT27" i="13"/>
  <c r="THU27" i="13"/>
  <c r="THV27" i="13"/>
  <c r="THW27" i="13"/>
  <c r="THX27" i="13"/>
  <c r="THY27" i="13"/>
  <c r="THZ27" i="13"/>
  <c r="TIA27" i="13"/>
  <c r="TIB27" i="13"/>
  <c r="TIC27" i="13"/>
  <c r="TID27" i="13"/>
  <c r="TIE27" i="13"/>
  <c r="TIF27" i="13"/>
  <c r="TIG27" i="13"/>
  <c r="TIH27" i="13"/>
  <c r="TII27" i="13"/>
  <c r="TIJ27" i="13"/>
  <c r="TIK27" i="13"/>
  <c r="TIL27" i="13"/>
  <c r="TIM27" i="13"/>
  <c r="TIN27" i="13"/>
  <c r="TIO27" i="13"/>
  <c r="TIP27" i="13"/>
  <c r="TIQ27" i="13"/>
  <c r="TIR27" i="13"/>
  <c r="TIS27" i="13"/>
  <c r="TIT27" i="13"/>
  <c r="TIU27" i="13"/>
  <c r="TIV27" i="13"/>
  <c r="TIW27" i="13"/>
  <c r="TIX27" i="13"/>
  <c r="TIY27" i="13"/>
  <c r="TIZ27" i="13"/>
  <c r="TJA27" i="13"/>
  <c r="TJB27" i="13"/>
  <c r="TJC27" i="13"/>
  <c r="TJD27" i="13"/>
  <c r="TJE27" i="13"/>
  <c r="TJF27" i="13"/>
  <c r="TJG27" i="13"/>
  <c r="TJH27" i="13"/>
  <c r="TJI27" i="13"/>
  <c r="TJJ27" i="13"/>
  <c r="TJK27" i="13"/>
  <c r="TJL27" i="13"/>
  <c r="TJM27" i="13"/>
  <c r="TJN27" i="13"/>
  <c r="TJO27" i="13"/>
  <c r="TJP27" i="13"/>
  <c r="TJQ27" i="13"/>
  <c r="TJR27" i="13"/>
  <c r="TJS27" i="13"/>
  <c r="TJT27" i="13"/>
  <c r="TJU27" i="13"/>
  <c r="TJV27" i="13"/>
  <c r="TJW27" i="13"/>
  <c r="TJX27" i="13"/>
  <c r="TJY27" i="13"/>
  <c r="TJZ27" i="13"/>
  <c r="TKA27" i="13"/>
  <c r="TKB27" i="13"/>
  <c r="TKC27" i="13"/>
  <c r="TKD27" i="13"/>
  <c r="TKE27" i="13"/>
  <c r="TKF27" i="13"/>
  <c r="TKG27" i="13"/>
  <c r="TKH27" i="13"/>
  <c r="TKI27" i="13"/>
  <c r="TKJ27" i="13"/>
  <c r="TKK27" i="13"/>
  <c r="TKL27" i="13"/>
  <c r="TKM27" i="13"/>
  <c r="TKN27" i="13"/>
  <c r="TKO27" i="13"/>
  <c r="TKP27" i="13"/>
  <c r="TKQ27" i="13"/>
  <c r="TKR27" i="13"/>
  <c r="TKS27" i="13"/>
  <c r="TKT27" i="13"/>
  <c r="TKU27" i="13"/>
  <c r="TKV27" i="13"/>
  <c r="TKW27" i="13"/>
  <c r="TKX27" i="13"/>
  <c r="TKY27" i="13"/>
  <c r="TKZ27" i="13"/>
  <c r="TLA27" i="13"/>
  <c r="TLB27" i="13"/>
  <c r="TLC27" i="13"/>
  <c r="TLD27" i="13"/>
  <c r="TLE27" i="13"/>
  <c r="TLF27" i="13"/>
  <c r="TLG27" i="13"/>
  <c r="TLH27" i="13"/>
  <c r="TLI27" i="13"/>
  <c r="TLJ27" i="13"/>
  <c r="TLK27" i="13"/>
  <c r="TLL27" i="13"/>
  <c r="TLM27" i="13"/>
  <c r="TLN27" i="13"/>
  <c r="TLO27" i="13"/>
  <c r="TLP27" i="13"/>
  <c r="TLQ27" i="13"/>
  <c r="TLR27" i="13"/>
  <c r="TLS27" i="13"/>
  <c r="TLT27" i="13"/>
  <c r="TLU27" i="13"/>
  <c r="TLV27" i="13"/>
  <c r="TLW27" i="13"/>
  <c r="TLX27" i="13"/>
  <c r="TLY27" i="13"/>
  <c r="TLZ27" i="13"/>
  <c r="TMA27" i="13"/>
  <c r="TMB27" i="13"/>
  <c r="TMC27" i="13"/>
  <c r="TMD27" i="13"/>
  <c r="TME27" i="13"/>
  <c r="TMF27" i="13"/>
  <c r="TMG27" i="13"/>
  <c r="TMH27" i="13"/>
  <c r="TMI27" i="13"/>
  <c r="TMJ27" i="13"/>
  <c r="TMK27" i="13"/>
  <c r="TML27" i="13"/>
  <c r="TMM27" i="13"/>
  <c r="TMN27" i="13"/>
  <c r="TMO27" i="13"/>
  <c r="TMP27" i="13"/>
  <c r="TMQ27" i="13"/>
  <c r="TMR27" i="13"/>
  <c r="TMS27" i="13"/>
  <c r="TMT27" i="13"/>
  <c r="TMU27" i="13"/>
  <c r="TMV27" i="13"/>
  <c r="TMW27" i="13"/>
  <c r="TMX27" i="13"/>
  <c r="TMY27" i="13"/>
  <c r="TMZ27" i="13"/>
  <c r="TNA27" i="13"/>
  <c r="TNB27" i="13"/>
  <c r="TNC27" i="13"/>
  <c r="TND27" i="13"/>
  <c r="TNE27" i="13"/>
  <c r="TNF27" i="13"/>
  <c r="TNG27" i="13"/>
  <c r="TNH27" i="13"/>
  <c r="TNI27" i="13"/>
  <c r="TNJ27" i="13"/>
  <c r="TNK27" i="13"/>
  <c r="TNL27" i="13"/>
  <c r="TNM27" i="13"/>
  <c r="TNN27" i="13"/>
  <c r="TNO27" i="13"/>
  <c r="TNP27" i="13"/>
  <c r="TNQ27" i="13"/>
  <c r="TNR27" i="13"/>
  <c r="TNS27" i="13"/>
  <c r="TNT27" i="13"/>
  <c r="TNU27" i="13"/>
  <c r="TNV27" i="13"/>
  <c r="TNW27" i="13"/>
  <c r="TNX27" i="13"/>
  <c r="TNY27" i="13"/>
  <c r="TNZ27" i="13"/>
  <c r="TOA27" i="13"/>
  <c r="TOB27" i="13"/>
  <c r="TOC27" i="13"/>
  <c r="TOD27" i="13"/>
  <c r="TOE27" i="13"/>
  <c r="TOF27" i="13"/>
  <c r="TOG27" i="13"/>
  <c r="TOH27" i="13"/>
  <c r="TOI27" i="13"/>
  <c r="TOJ27" i="13"/>
  <c r="TOK27" i="13"/>
  <c r="TOL27" i="13"/>
  <c r="TOM27" i="13"/>
  <c r="TON27" i="13"/>
  <c r="TOO27" i="13"/>
  <c r="TOP27" i="13"/>
  <c r="TOQ27" i="13"/>
  <c r="TOR27" i="13"/>
  <c r="TOS27" i="13"/>
  <c r="TOT27" i="13"/>
  <c r="TOU27" i="13"/>
  <c r="TOV27" i="13"/>
  <c r="TOW27" i="13"/>
  <c r="TOX27" i="13"/>
  <c r="TOY27" i="13"/>
  <c r="TOZ27" i="13"/>
  <c r="TPA27" i="13"/>
  <c r="TPB27" i="13"/>
  <c r="TPC27" i="13"/>
  <c r="TPD27" i="13"/>
  <c r="TPE27" i="13"/>
  <c r="TPF27" i="13"/>
  <c r="TPG27" i="13"/>
  <c r="TPH27" i="13"/>
  <c r="TPI27" i="13"/>
  <c r="TPJ27" i="13"/>
  <c r="TPK27" i="13"/>
  <c r="TPL27" i="13"/>
  <c r="TPM27" i="13"/>
  <c r="TPN27" i="13"/>
  <c r="TPO27" i="13"/>
  <c r="TPP27" i="13"/>
  <c r="TPQ27" i="13"/>
  <c r="TPR27" i="13"/>
  <c r="TPS27" i="13"/>
  <c r="TPT27" i="13"/>
  <c r="TPU27" i="13"/>
  <c r="TPV27" i="13"/>
  <c r="TPW27" i="13"/>
  <c r="TPX27" i="13"/>
  <c r="TPY27" i="13"/>
  <c r="TPZ27" i="13"/>
  <c r="TQA27" i="13"/>
  <c r="TQB27" i="13"/>
  <c r="TQC27" i="13"/>
  <c r="TQD27" i="13"/>
  <c r="TQE27" i="13"/>
  <c r="TQF27" i="13"/>
  <c r="TQG27" i="13"/>
  <c r="TQH27" i="13"/>
  <c r="TQI27" i="13"/>
  <c r="TQJ27" i="13"/>
  <c r="TQK27" i="13"/>
  <c r="TQL27" i="13"/>
  <c r="TQM27" i="13"/>
  <c r="TQN27" i="13"/>
  <c r="TQO27" i="13"/>
  <c r="TQP27" i="13"/>
  <c r="TQQ27" i="13"/>
  <c r="TQR27" i="13"/>
  <c r="TQS27" i="13"/>
  <c r="TQT27" i="13"/>
  <c r="TQU27" i="13"/>
  <c r="TQV27" i="13"/>
  <c r="TQW27" i="13"/>
  <c r="TQX27" i="13"/>
  <c r="TQY27" i="13"/>
  <c r="TQZ27" i="13"/>
  <c r="TRA27" i="13"/>
  <c r="TRB27" i="13"/>
  <c r="TRC27" i="13"/>
  <c r="TRD27" i="13"/>
  <c r="TRE27" i="13"/>
  <c r="TRF27" i="13"/>
  <c r="TRG27" i="13"/>
  <c r="TRH27" i="13"/>
  <c r="TRI27" i="13"/>
  <c r="TRJ27" i="13"/>
  <c r="TRK27" i="13"/>
  <c r="TRL27" i="13"/>
  <c r="TRM27" i="13"/>
  <c r="TRN27" i="13"/>
  <c r="TRO27" i="13"/>
  <c r="TRP27" i="13"/>
  <c r="TRQ27" i="13"/>
  <c r="TRR27" i="13"/>
  <c r="TRS27" i="13"/>
  <c r="TRT27" i="13"/>
  <c r="TRU27" i="13"/>
  <c r="TRV27" i="13"/>
  <c r="TRW27" i="13"/>
  <c r="TRX27" i="13"/>
  <c r="TRY27" i="13"/>
  <c r="TRZ27" i="13"/>
  <c r="TSA27" i="13"/>
  <c r="TSB27" i="13"/>
  <c r="TSC27" i="13"/>
  <c r="TSD27" i="13"/>
  <c r="TSE27" i="13"/>
  <c r="TSF27" i="13"/>
  <c r="TSG27" i="13"/>
  <c r="TSH27" i="13"/>
  <c r="TSI27" i="13"/>
  <c r="TSJ27" i="13"/>
  <c r="TSK27" i="13"/>
  <c r="TSL27" i="13"/>
  <c r="TSM27" i="13"/>
  <c r="TSN27" i="13"/>
  <c r="TSO27" i="13"/>
  <c r="TSP27" i="13"/>
  <c r="TSQ27" i="13"/>
  <c r="TSR27" i="13"/>
  <c r="TSS27" i="13"/>
  <c r="TST27" i="13"/>
  <c r="TSU27" i="13"/>
  <c r="TSV27" i="13"/>
  <c r="TSW27" i="13"/>
  <c r="TSX27" i="13"/>
  <c r="TSY27" i="13"/>
  <c r="TSZ27" i="13"/>
  <c r="TTA27" i="13"/>
  <c r="TTB27" i="13"/>
  <c r="TTC27" i="13"/>
  <c r="TTD27" i="13"/>
  <c r="TTE27" i="13"/>
  <c r="TTF27" i="13"/>
  <c r="TTG27" i="13"/>
  <c r="TTH27" i="13"/>
  <c r="TTI27" i="13"/>
  <c r="TTJ27" i="13"/>
  <c r="TTK27" i="13"/>
  <c r="TTL27" i="13"/>
  <c r="TTM27" i="13"/>
  <c r="TTN27" i="13"/>
  <c r="TTO27" i="13"/>
  <c r="TTP27" i="13"/>
  <c r="TTQ27" i="13"/>
  <c r="TTR27" i="13"/>
  <c r="TTS27" i="13"/>
  <c r="TTT27" i="13"/>
  <c r="TTU27" i="13"/>
  <c r="TTV27" i="13"/>
  <c r="TTW27" i="13"/>
  <c r="TTX27" i="13"/>
  <c r="TTY27" i="13"/>
  <c r="TTZ27" i="13"/>
  <c r="TUA27" i="13"/>
  <c r="TUB27" i="13"/>
  <c r="TUC27" i="13"/>
  <c r="TUD27" i="13"/>
  <c r="TUE27" i="13"/>
  <c r="TUF27" i="13"/>
  <c r="TUG27" i="13"/>
  <c r="TUH27" i="13"/>
  <c r="TUI27" i="13"/>
  <c r="TUJ27" i="13"/>
  <c r="TUK27" i="13"/>
  <c r="TUL27" i="13"/>
  <c r="TUM27" i="13"/>
  <c r="TUN27" i="13"/>
  <c r="TUO27" i="13"/>
  <c r="TUP27" i="13"/>
  <c r="TUQ27" i="13"/>
  <c r="TUR27" i="13"/>
  <c r="TUS27" i="13"/>
  <c r="TUT27" i="13"/>
  <c r="TUU27" i="13"/>
  <c r="TUV27" i="13"/>
  <c r="TUW27" i="13"/>
  <c r="TUX27" i="13"/>
  <c r="TUY27" i="13"/>
  <c r="TUZ27" i="13"/>
  <c r="TVA27" i="13"/>
  <c r="TVB27" i="13"/>
  <c r="TVC27" i="13"/>
  <c r="TVD27" i="13"/>
  <c r="TVE27" i="13"/>
  <c r="TVF27" i="13"/>
  <c r="TVG27" i="13"/>
  <c r="TVH27" i="13"/>
  <c r="TVI27" i="13"/>
  <c r="TVJ27" i="13"/>
  <c r="TVK27" i="13"/>
  <c r="TVL27" i="13"/>
  <c r="TVM27" i="13"/>
  <c r="TVN27" i="13"/>
  <c r="TVO27" i="13"/>
  <c r="TVP27" i="13"/>
  <c r="TVQ27" i="13"/>
  <c r="TVR27" i="13"/>
  <c r="TVS27" i="13"/>
  <c r="TVT27" i="13"/>
  <c r="TVU27" i="13"/>
  <c r="TVV27" i="13"/>
  <c r="TVW27" i="13"/>
  <c r="TVX27" i="13"/>
  <c r="TVY27" i="13"/>
  <c r="TVZ27" i="13"/>
  <c r="TWA27" i="13"/>
  <c r="TWB27" i="13"/>
  <c r="TWC27" i="13"/>
  <c r="TWD27" i="13"/>
  <c r="TWE27" i="13"/>
  <c r="TWF27" i="13"/>
  <c r="TWG27" i="13"/>
  <c r="TWH27" i="13"/>
  <c r="TWI27" i="13"/>
  <c r="TWJ27" i="13"/>
  <c r="TWK27" i="13"/>
  <c r="TWL27" i="13"/>
  <c r="TWM27" i="13"/>
  <c r="TWN27" i="13"/>
  <c r="TWO27" i="13"/>
  <c r="TWP27" i="13"/>
  <c r="TWQ27" i="13"/>
  <c r="TWR27" i="13"/>
  <c r="TWS27" i="13"/>
  <c r="TWT27" i="13"/>
  <c r="TWU27" i="13"/>
  <c r="TWV27" i="13"/>
  <c r="TWW27" i="13"/>
  <c r="TWX27" i="13"/>
  <c r="TWY27" i="13"/>
  <c r="TWZ27" i="13"/>
  <c r="TXA27" i="13"/>
  <c r="TXB27" i="13"/>
  <c r="TXC27" i="13"/>
  <c r="TXD27" i="13"/>
  <c r="TXE27" i="13"/>
  <c r="TXF27" i="13"/>
  <c r="TXG27" i="13"/>
  <c r="TXH27" i="13"/>
  <c r="TXI27" i="13"/>
  <c r="TXJ27" i="13"/>
  <c r="TXK27" i="13"/>
  <c r="TXL27" i="13"/>
  <c r="TXM27" i="13"/>
  <c r="TXN27" i="13"/>
  <c r="TXO27" i="13"/>
  <c r="TXP27" i="13"/>
  <c r="TXQ27" i="13"/>
  <c r="TXR27" i="13"/>
  <c r="TXS27" i="13"/>
  <c r="TXT27" i="13"/>
  <c r="TXU27" i="13"/>
  <c r="TXV27" i="13"/>
  <c r="TXW27" i="13"/>
  <c r="TXX27" i="13"/>
  <c r="TXY27" i="13"/>
  <c r="TXZ27" i="13"/>
  <c r="TYA27" i="13"/>
  <c r="TYB27" i="13"/>
  <c r="TYC27" i="13"/>
  <c r="TYD27" i="13"/>
  <c r="TYE27" i="13"/>
  <c r="TYF27" i="13"/>
  <c r="TYG27" i="13"/>
  <c r="TYH27" i="13"/>
  <c r="TYI27" i="13"/>
  <c r="TYJ27" i="13"/>
  <c r="TYK27" i="13"/>
  <c r="TYL27" i="13"/>
  <c r="TYM27" i="13"/>
  <c r="TYN27" i="13"/>
  <c r="TYO27" i="13"/>
  <c r="TYP27" i="13"/>
  <c r="TYQ27" i="13"/>
  <c r="TYR27" i="13"/>
  <c r="TYS27" i="13"/>
  <c r="TYT27" i="13"/>
  <c r="TYU27" i="13"/>
  <c r="TYV27" i="13"/>
  <c r="TYW27" i="13"/>
  <c r="TYX27" i="13"/>
  <c r="TYY27" i="13"/>
  <c r="TYZ27" i="13"/>
  <c r="TZA27" i="13"/>
  <c r="TZB27" i="13"/>
  <c r="TZC27" i="13"/>
  <c r="TZD27" i="13"/>
  <c r="TZE27" i="13"/>
  <c r="TZF27" i="13"/>
  <c r="TZG27" i="13"/>
  <c r="TZH27" i="13"/>
  <c r="TZI27" i="13"/>
  <c r="TZJ27" i="13"/>
  <c r="TZK27" i="13"/>
  <c r="TZL27" i="13"/>
  <c r="TZM27" i="13"/>
  <c r="TZN27" i="13"/>
  <c r="TZO27" i="13"/>
  <c r="TZP27" i="13"/>
  <c r="TZQ27" i="13"/>
  <c r="TZR27" i="13"/>
  <c r="TZS27" i="13"/>
  <c r="TZT27" i="13"/>
  <c r="TZU27" i="13"/>
  <c r="TZV27" i="13"/>
  <c r="TZW27" i="13"/>
  <c r="TZX27" i="13"/>
  <c r="TZY27" i="13"/>
  <c r="TZZ27" i="13"/>
  <c r="UAA27" i="13"/>
  <c r="UAB27" i="13"/>
  <c r="UAC27" i="13"/>
  <c r="UAD27" i="13"/>
  <c r="UAE27" i="13"/>
  <c r="UAF27" i="13"/>
  <c r="UAG27" i="13"/>
  <c r="UAH27" i="13"/>
  <c r="UAI27" i="13"/>
  <c r="UAJ27" i="13"/>
  <c r="UAK27" i="13"/>
  <c r="UAL27" i="13"/>
  <c r="UAM27" i="13"/>
  <c r="UAN27" i="13"/>
  <c r="UAO27" i="13"/>
  <c r="UAP27" i="13"/>
  <c r="UAQ27" i="13"/>
  <c r="UAR27" i="13"/>
  <c r="UAS27" i="13"/>
  <c r="UAT27" i="13"/>
  <c r="UAU27" i="13"/>
  <c r="UAV27" i="13"/>
  <c r="UAW27" i="13"/>
  <c r="UAX27" i="13"/>
  <c r="UAY27" i="13"/>
  <c r="UAZ27" i="13"/>
  <c r="UBA27" i="13"/>
  <c r="UBB27" i="13"/>
  <c r="UBC27" i="13"/>
  <c r="UBD27" i="13"/>
  <c r="UBE27" i="13"/>
  <c r="UBF27" i="13"/>
  <c r="UBG27" i="13"/>
  <c r="UBH27" i="13"/>
  <c r="UBI27" i="13"/>
  <c r="UBJ27" i="13"/>
  <c r="UBK27" i="13"/>
  <c r="UBL27" i="13"/>
  <c r="UBM27" i="13"/>
  <c r="UBN27" i="13"/>
  <c r="UBO27" i="13"/>
  <c r="UBP27" i="13"/>
  <c r="UBQ27" i="13"/>
  <c r="UBR27" i="13"/>
  <c r="UBS27" i="13"/>
  <c r="UBT27" i="13"/>
  <c r="UBU27" i="13"/>
  <c r="UBV27" i="13"/>
  <c r="UBW27" i="13"/>
  <c r="UBX27" i="13"/>
  <c r="UBY27" i="13"/>
  <c r="UBZ27" i="13"/>
  <c r="UCA27" i="13"/>
  <c r="UCB27" i="13"/>
  <c r="UCC27" i="13"/>
  <c r="UCD27" i="13"/>
  <c r="UCE27" i="13"/>
  <c r="UCF27" i="13"/>
  <c r="UCG27" i="13"/>
  <c r="UCH27" i="13"/>
  <c r="UCI27" i="13"/>
  <c r="UCJ27" i="13"/>
  <c r="UCK27" i="13"/>
  <c r="UCL27" i="13"/>
  <c r="UCM27" i="13"/>
  <c r="UCN27" i="13"/>
  <c r="UCO27" i="13"/>
  <c r="UCP27" i="13"/>
  <c r="UCQ27" i="13"/>
  <c r="UCR27" i="13"/>
  <c r="UCS27" i="13"/>
  <c r="UCT27" i="13"/>
  <c r="UCU27" i="13"/>
  <c r="UCV27" i="13"/>
  <c r="UCW27" i="13"/>
  <c r="UCX27" i="13"/>
  <c r="UCY27" i="13"/>
  <c r="UCZ27" i="13"/>
  <c r="UDA27" i="13"/>
  <c r="UDB27" i="13"/>
  <c r="UDC27" i="13"/>
  <c r="UDD27" i="13"/>
  <c r="UDE27" i="13"/>
  <c r="UDF27" i="13"/>
  <c r="UDG27" i="13"/>
  <c r="UDH27" i="13"/>
  <c r="UDI27" i="13"/>
  <c r="UDJ27" i="13"/>
  <c r="UDK27" i="13"/>
  <c r="UDL27" i="13"/>
  <c r="UDM27" i="13"/>
  <c r="UDN27" i="13"/>
  <c r="UDO27" i="13"/>
  <c r="UDP27" i="13"/>
  <c r="UDQ27" i="13"/>
  <c r="UDR27" i="13"/>
  <c r="UDS27" i="13"/>
  <c r="UDT27" i="13"/>
  <c r="UDU27" i="13"/>
  <c r="UDV27" i="13"/>
  <c r="UDW27" i="13"/>
  <c r="UDX27" i="13"/>
  <c r="UDY27" i="13"/>
  <c r="UDZ27" i="13"/>
  <c r="UEA27" i="13"/>
  <c r="UEB27" i="13"/>
  <c r="UEC27" i="13"/>
  <c r="UED27" i="13"/>
  <c r="UEE27" i="13"/>
  <c r="UEF27" i="13"/>
  <c r="UEG27" i="13"/>
  <c r="UEH27" i="13"/>
  <c r="UEI27" i="13"/>
  <c r="UEJ27" i="13"/>
  <c r="UEK27" i="13"/>
  <c r="UEL27" i="13"/>
  <c r="UEM27" i="13"/>
  <c r="UEN27" i="13"/>
  <c r="UEO27" i="13"/>
  <c r="UEP27" i="13"/>
  <c r="UEQ27" i="13"/>
  <c r="UER27" i="13"/>
  <c r="UES27" i="13"/>
  <c r="UET27" i="13"/>
  <c r="UEU27" i="13"/>
  <c r="UEV27" i="13"/>
  <c r="UEW27" i="13"/>
  <c r="UEX27" i="13"/>
  <c r="UEY27" i="13"/>
  <c r="UEZ27" i="13"/>
  <c r="UFA27" i="13"/>
  <c r="UFB27" i="13"/>
  <c r="UFC27" i="13"/>
  <c r="UFD27" i="13"/>
  <c r="UFE27" i="13"/>
  <c r="UFF27" i="13"/>
  <c r="UFG27" i="13"/>
  <c r="UFH27" i="13"/>
  <c r="UFI27" i="13"/>
  <c r="UFJ27" i="13"/>
  <c r="UFK27" i="13"/>
  <c r="UFL27" i="13"/>
  <c r="UFM27" i="13"/>
  <c r="UFN27" i="13"/>
  <c r="UFO27" i="13"/>
  <c r="UFP27" i="13"/>
  <c r="UFQ27" i="13"/>
  <c r="UFR27" i="13"/>
  <c r="UFS27" i="13"/>
  <c r="UFT27" i="13"/>
  <c r="UFU27" i="13"/>
  <c r="UFV27" i="13"/>
  <c r="UFW27" i="13"/>
  <c r="UFX27" i="13"/>
  <c r="UFY27" i="13"/>
  <c r="UFZ27" i="13"/>
  <c r="UGA27" i="13"/>
  <c r="UGB27" i="13"/>
  <c r="UGC27" i="13"/>
  <c r="UGD27" i="13"/>
  <c r="UGE27" i="13"/>
  <c r="UGF27" i="13"/>
  <c r="UGG27" i="13"/>
  <c r="UGH27" i="13"/>
  <c r="UGI27" i="13"/>
  <c r="UGJ27" i="13"/>
  <c r="UGK27" i="13"/>
  <c r="UGL27" i="13"/>
  <c r="UGM27" i="13"/>
  <c r="UGN27" i="13"/>
  <c r="UGO27" i="13"/>
  <c r="UGP27" i="13"/>
  <c r="UGQ27" i="13"/>
  <c r="UGR27" i="13"/>
  <c r="UGS27" i="13"/>
  <c r="UGT27" i="13"/>
  <c r="UGU27" i="13"/>
  <c r="UGV27" i="13"/>
  <c r="UGW27" i="13"/>
  <c r="UGX27" i="13"/>
  <c r="UGY27" i="13"/>
  <c r="UGZ27" i="13"/>
  <c r="UHA27" i="13"/>
  <c r="UHB27" i="13"/>
  <c r="UHC27" i="13"/>
  <c r="UHD27" i="13"/>
  <c r="UHE27" i="13"/>
  <c r="UHF27" i="13"/>
  <c r="UHG27" i="13"/>
  <c r="UHH27" i="13"/>
  <c r="UHI27" i="13"/>
  <c r="UHJ27" i="13"/>
  <c r="UHK27" i="13"/>
  <c r="UHL27" i="13"/>
  <c r="UHM27" i="13"/>
  <c r="UHN27" i="13"/>
  <c r="UHO27" i="13"/>
  <c r="UHP27" i="13"/>
  <c r="UHQ27" i="13"/>
  <c r="UHR27" i="13"/>
  <c r="UHS27" i="13"/>
  <c r="UHT27" i="13"/>
  <c r="UHU27" i="13"/>
  <c r="UHV27" i="13"/>
  <c r="UHW27" i="13"/>
  <c r="UHX27" i="13"/>
  <c r="UHY27" i="13"/>
  <c r="UHZ27" i="13"/>
  <c r="UIA27" i="13"/>
  <c r="UIB27" i="13"/>
  <c r="UIC27" i="13"/>
  <c r="UID27" i="13"/>
  <c r="UIE27" i="13"/>
  <c r="UIF27" i="13"/>
  <c r="UIG27" i="13"/>
  <c r="UIH27" i="13"/>
  <c r="UII27" i="13"/>
  <c r="UIJ27" i="13"/>
  <c r="UIK27" i="13"/>
  <c r="UIL27" i="13"/>
  <c r="UIM27" i="13"/>
  <c r="UIN27" i="13"/>
  <c r="UIO27" i="13"/>
  <c r="UIP27" i="13"/>
  <c r="UIQ27" i="13"/>
  <c r="UIR27" i="13"/>
  <c r="UIS27" i="13"/>
  <c r="UIT27" i="13"/>
  <c r="UIU27" i="13"/>
  <c r="UIV27" i="13"/>
  <c r="UIW27" i="13"/>
  <c r="UIX27" i="13"/>
  <c r="UIY27" i="13"/>
  <c r="UIZ27" i="13"/>
  <c r="UJA27" i="13"/>
  <c r="UJB27" i="13"/>
  <c r="UJC27" i="13"/>
  <c r="UJD27" i="13"/>
  <c r="UJE27" i="13"/>
  <c r="UJF27" i="13"/>
  <c r="UJG27" i="13"/>
  <c r="UJH27" i="13"/>
  <c r="UJI27" i="13"/>
  <c r="UJJ27" i="13"/>
  <c r="UJK27" i="13"/>
  <c r="UJL27" i="13"/>
  <c r="UJM27" i="13"/>
  <c r="UJN27" i="13"/>
  <c r="UJO27" i="13"/>
  <c r="UJP27" i="13"/>
  <c r="UJQ27" i="13"/>
  <c r="UJR27" i="13"/>
  <c r="UJS27" i="13"/>
  <c r="UJT27" i="13"/>
  <c r="UJU27" i="13"/>
  <c r="UJV27" i="13"/>
  <c r="UJW27" i="13"/>
  <c r="UJX27" i="13"/>
  <c r="UJY27" i="13"/>
  <c r="UJZ27" i="13"/>
  <c r="UKA27" i="13"/>
  <c r="UKB27" i="13"/>
  <c r="UKC27" i="13"/>
  <c r="UKD27" i="13"/>
  <c r="UKE27" i="13"/>
  <c r="UKF27" i="13"/>
  <c r="UKG27" i="13"/>
  <c r="UKH27" i="13"/>
  <c r="UKI27" i="13"/>
  <c r="UKJ27" i="13"/>
  <c r="UKK27" i="13"/>
  <c r="UKL27" i="13"/>
  <c r="UKM27" i="13"/>
  <c r="UKN27" i="13"/>
  <c r="UKO27" i="13"/>
  <c r="UKP27" i="13"/>
  <c r="UKQ27" i="13"/>
  <c r="UKR27" i="13"/>
  <c r="UKS27" i="13"/>
  <c r="UKT27" i="13"/>
  <c r="UKU27" i="13"/>
  <c r="UKV27" i="13"/>
  <c r="UKW27" i="13"/>
  <c r="UKX27" i="13"/>
  <c r="UKY27" i="13"/>
  <c r="UKZ27" i="13"/>
  <c r="ULA27" i="13"/>
  <c r="ULB27" i="13"/>
  <c r="ULC27" i="13"/>
  <c r="ULD27" i="13"/>
  <c r="ULE27" i="13"/>
  <c r="ULF27" i="13"/>
  <c r="ULG27" i="13"/>
  <c r="ULH27" i="13"/>
  <c r="ULI27" i="13"/>
  <c r="ULJ27" i="13"/>
  <c r="ULK27" i="13"/>
  <c r="ULL27" i="13"/>
  <c r="ULM27" i="13"/>
  <c r="ULN27" i="13"/>
  <c r="ULO27" i="13"/>
  <c r="ULP27" i="13"/>
  <c r="ULQ27" i="13"/>
  <c r="ULR27" i="13"/>
  <c r="ULS27" i="13"/>
  <c r="ULT27" i="13"/>
  <c r="ULU27" i="13"/>
  <c r="ULV27" i="13"/>
  <c r="ULW27" i="13"/>
  <c r="ULX27" i="13"/>
  <c r="ULY27" i="13"/>
  <c r="ULZ27" i="13"/>
  <c r="UMA27" i="13"/>
  <c r="UMB27" i="13"/>
  <c r="UMC27" i="13"/>
  <c r="UMD27" i="13"/>
  <c r="UME27" i="13"/>
  <c r="UMF27" i="13"/>
  <c r="UMG27" i="13"/>
  <c r="UMH27" i="13"/>
  <c r="UMI27" i="13"/>
  <c r="UMJ27" i="13"/>
  <c r="UMK27" i="13"/>
  <c r="UML27" i="13"/>
  <c r="UMM27" i="13"/>
  <c r="UMN27" i="13"/>
  <c r="UMO27" i="13"/>
  <c r="UMP27" i="13"/>
  <c r="UMQ27" i="13"/>
  <c r="UMR27" i="13"/>
  <c r="UMS27" i="13"/>
  <c r="UMT27" i="13"/>
  <c r="UMU27" i="13"/>
  <c r="UMV27" i="13"/>
  <c r="UMW27" i="13"/>
  <c r="UMX27" i="13"/>
  <c r="UMY27" i="13"/>
  <c r="UMZ27" i="13"/>
  <c r="UNA27" i="13"/>
  <c r="UNB27" i="13"/>
  <c r="UNC27" i="13"/>
  <c r="UND27" i="13"/>
  <c r="UNE27" i="13"/>
  <c r="UNF27" i="13"/>
  <c r="UNG27" i="13"/>
  <c r="UNH27" i="13"/>
  <c r="UNI27" i="13"/>
  <c r="UNJ27" i="13"/>
  <c r="UNK27" i="13"/>
  <c r="UNL27" i="13"/>
  <c r="UNM27" i="13"/>
  <c r="UNN27" i="13"/>
  <c r="UNO27" i="13"/>
  <c r="UNP27" i="13"/>
  <c r="UNQ27" i="13"/>
  <c r="UNR27" i="13"/>
  <c r="UNS27" i="13"/>
  <c r="UNT27" i="13"/>
  <c r="UNU27" i="13"/>
  <c r="UNV27" i="13"/>
  <c r="UNW27" i="13"/>
  <c r="UNX27" i="13"/>
  <c r="UNY27" i="13"/>
  <c r="UNZ27" i="13"/>
  <c r="UOA27" i="13"/>
  <c r="UOB27" i="13"/>
  <c r="UOC27" i="13"/>
  <c r="UOD27" i="13"/>
  <c r="UOE27" i="13"/>
  <c r="UOF27" i="13"/>
  <c r="UOG27" i="13"/>
  <c r="UOH27" i="13"/>
  <c r="UOI27" i="13"/>
  <c r="UOJ27" i="13"/>
  <c r="UOK27" i="13"/>
  <c r="UOL27" i="13"/>
  <c r="UOM27" i="13"/>
  <c r="UON27" i="13"/>
  <c r="UOO27" i="13"/>
  <c r="UOP27" i="13"/>
  <c r="UOQ27" i="13"/>
  <c r="UOR27" i="13"/>
  <c r="UOS27" i="13"/>
  <c r="UOT27" i="13"/>
  <c r="UOU27" i="13"/>
  <c r="UOV27" i="13"/>
  <c r="UOW27" i="13"/>
  <c r="UOX27" i="13"/>
  <c r="UOY27" i="13"/>
  <c r="UOZ27" i="13"/>
  <c r="UPA27" i="13"/>
  <c r="UPB27" i="13"/>
  <c r="UPC27" i="13"/>
  <c r="UPD27" i="13"/>
  <c r="UPE27" i="13"/>
  <c r="UPF27" i="13"/>
  <c r="UPG27" i="13"/>
  <c r="UPH27" i="13"/>
  <c r="UPI27" i="13"/>
  <c r="UPJ27" i="13"/>
  <c r="UPK27" i="13"/>
  <c r="UPL27" i="13"/>
  <c r="UPM27" i="13"/>
  <c r="UPN27" i="13"/>
  <c r="UPO27" i="13"/>
  <c r="UPP27" i="13"/>
  <c r="UPQ27" i="13"/>
  <c r="UPR27" i="13"/>
  <c r="UPS27" i="13"/>
  <c r="UPT27" i="13"/>
  <c r="UPU27" i="13"/>
  <c r="UPV27" i="13"/>
  <c r="UPW27" i="13"/>
  <c r="UPX27" i="13"/>
  <c r="UPY27" i="13"/>
  <c r="UPZ27" i="13"/>
  <c r="UQA27" i="13"/>
  <c r="UQB27" i="13"/>
  <c r="UQC27" i="13"/>
  <c r="UQD27" i="13"/>
  <c r="UQE27" i="13"/>
  <c r="UQF27" i="13"/>
  <c r="UQG27" i="13"/>
  <c r="UQH27" i="13"/>
  <c r="UQI27" i="13"/>
  <c r="UQJ27" i="13"/>
  <c r="UQK27" i="13"/>
  <c r="UQL27" i="13"/>
  <c r="UQM27" i="13"/>
  <c r="UQN27" i="13"/>
  <c r="UQO27" i="13"/>
  <c r="UQP27" i="13"/>
  <c r="UQQ27" i="13"/>
  <c r="UQR27" i="13"/>
  <c r="UQS27" i="13"/>
  <c r="UQT27" i="13"/>
  <c r="UQU27" i="13"/>
  <c r="UQV27" i="13"/>
  <c r="UQW27" i="13"/>
  <c r="UQX27" i="13"/>
  <c r="UQY27" i="13"/>
  <c r="UQZ27" i="13"/>
  <c r="URA27" i="13"/>
  <c r="URB27" i="13"/>
  <c r="URC27" i="13"/>
  <c r="URD27" i="13"/>
  <c r="URE27" i="13"/>
  <c r="URF27" i="13"/>
  <c r="URG27" i="13"/>
  <c r="URH27" i="13"/>
  <c r="URI27" i="13"/>
  <c r="URJ27" i="13"/>
  <c r="URK27" i="13"/>
  <c r="URL27" i="13"/>
  <c r="URM27" i="13"/>
  <c r="URN27" i="13"/>
  <c r="URO27" i="13"/>
  <c r="URP27" i="13"/>
  <c r="URQ27" i="13"/>
  <c r="URR27" i="13"/>
  <c r="URS27" i="13"/>
  <c r="URT27" i="13"/>
  <c r="URU27" i="13"/>
  <c r="URV27" i="13"/>
  <c r="URW27" i="13"/>
  <c r="URX27" i="13"/>
  <c r="URY27" i="13"/>
  <c r="URZ27" i="13"/>
  <c r="USA27" i="13"/>
  <c r="USB27" i="13"/>
  <c r="USC27" i="13"/>
  <c r="USD27" i="13"/>
  <c r="USE27" i="13"/>
  <c r="USF27" i="13"/>
  <c r="USG27" i="13"/>
  <c r="USH27" i="13"/>
  <c r="USI27" i="13"/>
  <c r="USJ27" i="13"/>
  <c r="USK27" i="13"/>
  <c r="USL27" i="13"/>
  <c r="USM27" i="13"/>
  <c r="USN27" i="13"/>
  <c r="USO27" i="13"/>
  <c r="USP27" i="13"/>
  <c r="USQ27" i="13"/>
  <c r="USR27" i="13"/>
  <c r="USS27" i="13"/>
  <c r="UST27" i="13"/>
  <c r="USU27" i="13"/>
  <c r="USV27" i="13"/>
  <c r="USW27" i="13"/>
  <c r="USX27" i="13"/>
  <c r="USY27" i="13"/>
  <c r="USZ27" i="13"/>
  <c r="UTA27" i="13"/>
  <c r="UTB27" i="13"/>
  <c r="UTC27" i="13"/>
  <c r="UTD27" i="13"/>
  <c r="UTE27" i="13"/>
  <c r="UTF27" i="13"/>
  <c r="UTG27" i="13"/>
  <c r="UTH27" i="13"/>
  <c r="UTI27" i="13"/>
  <c r="UTJ27" i="13"/>
  <c r="UTK27" i="13"/>
  <c r="UTL27" i="13"/>
  <c r="UTM27" i="13"/>
  <c r="UTN27" i="13"/>
  <c r="UTO27" i="13"/>
  <c r="UTP27" i="13"/>
  <c r="UTQ27" i="13"/>
  <c r="UTR27" i="13"/>
  <c r="UTS27" i="13"/>
  <c r="UTT27" i="13"/>
  <c r="UTU27" i="13"/>
  <c r="UTV27" i="13"/>
  <c r="UTW27" i="13"/>
  <c r="UTX27" i="13"/>
  <c r="UTY27" i="13"/>
  <c r="UTZ27" i="13"/>
  <c r="UUA27" i="13"/>
  <c r="UUB27" i="13"/>
  <c r="UUC27" i="13"/>
  <c r="UUD27" i="13"/>
  <c r="UUE27" i="13"/>
  <c r="UUF27" i="13"/>
  <c r="UUG27" i="13"/>
  <c r="UUH27" i="13"/>
  <c r="UUI27" i="13"/>
  <c r="UUJ27" i="13"/>
  <c r="UUK27" i="13"/>
  <c r="UUL27" i="13"/>
  <c r="UUM27" i="13"/>
  <c r="UUN27" i="13"/>
  <c r="UUO27" i="13"/>
  <c r="UUP27" i="13"/>
  <c r="UUQ27" i="13"/>
  <c r="UUR27" i="13"/>
  <c r="UUS27" i="13"/>
  <c r="UUT27" i="13"/>
  <c r="UUU27" i="13"/>
  <c r="UUV27" i="13"/>
  <c r="UUW27" i="13"/>
  <c r="UUX27" i="13"/>
  <c r="UUY27" i="13"/>
  <c r="UUZ27" i="13"/>
  <c r="UVA27" i="13"/>
  <c r="UVB27" i="13"/>
  <c r="UVC27" i="13"/>
  <c r="UVD27" i="13"/>
  <c r="UVE27" i="13"/>
  <c r="UVF27" i="13"/>
  <c r="UVG27" i="13"/>
  <c r="UVH27" i="13"/>
  <c r="UVI27" i="13"/>
  <c r="UVJ27" i="13"/>
  <c r="UVK27" i="13"/>
  <c r="UVL27" i="13"/>
  <c r="UVM27" i="13"/>
  <c r="UVN27" i="13"/>
  <c r="UVO27" i="13"/>
  <c r="UVP27" i="13"/>
  <c r="UVQ27" i="13"/>
  <c r="UVR27" i="13"/>
  <c r="UVS27" i="13"/>
  <c r="UVT27" i="13"/>
  <c r="UVU27" i="13"/>
  <c r="UVV27" i="13"/>
  <c r="UVW27" i="13"/>
  <c r="UVX27" i="13"/>
  <c r="UVY27" i="13"/>
  <c r="UVZ27" i="13"/>
  <c r="UWA27" i="13"/>
  <c r="UWB27" i="13"/>
  <c r="UWC27" i="13"/>
  <c r="UWD27" i="13"/>
  <c r="UWE27" i="13"/>
  <c r="UWF27" i="13"/>
  <c r="UWG27" i="13"/>
  <c r="UWH27" i="13"/>
  <c r="UWI27" i="13"/>
  <c r="UWJ27" i="13"/>
  <c r="UWK27" i="13"/>
  <c r="UWL27" i="13"/>
  <c r="UWM27" i="13"/>
  <c r="UWN27" i="13"/>
  <c r="UWO27" i="13"/>
  <c r="UWP27" i="13"/>
  <c r="UWQ27" i="13"/>
  <c r="UWR27" i="13"/>
  <c r="UWS27" i="13"/>
  <c r="UWT27" i="13"/>
  <c r="UWU27" i="13"/>
  <c r="UWV27" i="13"/>
  <c r="UWW27" i="13"/>
  <c r="UWX27" i="13"/>
  <c r="UWY27" i="13"/>
  <c r="UWZ27" i="13"/>
  <c r="UXA27" i="13"/>
  <c r="UXB27" i="13"/>
  <c r="UXC27" i="13"/>
  <c r="UXD27" i="13"/>
  <c r="UXE27" i="13"/>
  <c r="UXF27" i="13"/>
  <c r="UXG27" i="13"/>
  <c r="UXH27" i="13"/>
  <c r="UXI27" i="13"/>
  <c r="UXJ27" i="13"/>
  <c r="UXK27" i="13"/>
  <c r="UXL27" i="13"/>
  <c r="UXM27" i="13"/>
  <c r="UXN27" i="13"/>
  <c r="UXO27" i="13"/>
  <c r="UXP27" i="13"/>
  <c r="UXQ27" i="13"/>
  <c r="UXR27" i="13"/>
  <c r="UXS27" i="13"/>
  <c r="UXT27" i="13"/>
  <c r="UXU27" i="13"/>
  <c r="UXV27" i="13"/>
  <c r="UXW27" i="13"/>
  <c r="UXX27" i="13"/>
  <c r="UXY27" i="13"/>
  <c r="UXZ27" i="13"/>
  <c r="UYA27" i="13"/>
  <c r="UYB27" i="13"/>
  <c r="UYC27" i="13"/>
  <c r="UYD27" i="13"/>
  <c r="UYE27" i="13"/>
  <c r="UYF27" i="13"/>
  <c r="UYG27" i="13"/>
  <c r="UYH27" i="13"/>
  <c r="UYI27" i="13"/>
  <c r="UYJ27" i="13"/>
  <c r="UYK27" i="13"/>
  <c r="UYL27" i="13"/>
  <c r="UYM27" i="13"/>
  <c r="UYN27" i="13"/>
  <c r="UYO27" i="13"/>
  <c r="UYP27" i="13"/>
  <c r="UYQ27" i="13"/>
  <c r="UYR27" i="13"/>
  <c r="UYS27" i="13"/>
  <c r="UYT27" i="13"/>
  <c r="UYU27" i="13"/>
  <c r="UYV27" i="13"/>
  <c r="UYW27" i="13"/>
  <c r="UYX27" i="13"/>
  <c r="UYY27" i="13"/>
  <c r="UYZ27" i="13"/>
  <c r="UZA27" i="13"/>
  <c r="UZB27" i="13"/>
  <c r="UZC27" i="13"/>
  <c r="UZD27" i="13"/>
  <c r="UZE27" i="13"/>
  <c r="UZF27" i="13"/>
  <c r="UZG27" i="13"/>
  <c r="UZH27" i="13"/>
  <c r="UZI27" i="13"/>
  <c r="UZJ27" i="13"/>
  <c r="UZK27" i="13"/>
  <c r="UZL27" i="13"/>
  <c r="UZM27" i="13"/>
  <c r="UZN27" i="13"/>
  <c r="UZO27" i="13"/>
  <c r="UZP27" i="13"/>
  <c r="UZQ27" i="13"/>
  <c r="UZR27" i="13"/>
  <c r="UZS27" i="13"/>
  <c r="UZT27" i="13"/>
  <c r="UZU27" i="13"/>
  <c r="UZV27" i="13"/>
  <c r="UZW27" i="13"/>
  <c r="UZX27" i="13"/>
  <c r="UZY27" i="13"/>
  <c r="UZZ27" i="13"/>
  <c r="VAA27" i="13"/>
  <c r="VAB27" i="13"/>
  <c r="VAC27" i="13"/>
  <c r="VAD27" i="13"/>
  <c r="VAE27" i="13"/>
  <c r="VAF27" i="13"/>
  <c r="VAG27" i="13"/>
  <c r="VAH27" i="13"/>
  <c r="VAI27" i="13"/>
  <c r="VAJ27" i="13"/>
  <c r="VAK27" i="13"/>
  <c r="VAL27" i="13"/>
  <c r="VAM27" i="13"/>
  <c r="VAN27" i="13"/>
  <c r="VAO27" i="13"/>
  <c r="VAP27" i="13"/>
  <c r="VAQ27" i="13"/>
  <c r="VAR27" i="13"/>
  <c r="VAS27" i="13"/>
  <c r="VAT27" i="13"/>
  <c r="VAU27" i="13"/>
  <c r="VAV27" i="13"/>
  <c r="VAW27" i="13"/>
  <c r="VAX27" i="13"/>
  <c r="VAY27" i="13"/>
  <c r="VAZ27" i="13"/>
  <c r="VBA27" i="13"/>
  <c r="VBB27" i="13"/>
  <c r="VBC27" i="13"/>
  <c r="VBD27" i="13"/>
  <c r="VBE27" i="13"/>
  <c r="VBF27" i="13"/>
  <c r="VBG27" i="13"/>
  <c r="VBH27" i="13"/>
  <c r="VBI27" i="13"/>
  <c r="VBJ27" i="13"/>
  <c r="VBK27" i="13"/>
  <c r="VBL27" i="13"/>
  <c r="VBM27" i="13"/>
  <c r="VBN27" i="13"/>
  <c r="VBO27" i="13"/>
  <c r="VBP27" i="13"/>
  <c r="VBQ27" i="13"/>
  <c r="VBR27" i="13"/>
  <c r="VBS27" i="13"/>
  <c r="VBT27" i="13"/>
  <c r="VBU27" i="13"/>
  <c r="VBV27" i="13"/>
  <c r="VBW27" i="13"/>
  <c r="VBX27" i="13"/>
  <c r="VBY27" i="13"/>
  <c r="VBZ27" i="13"/>
  <c r="VCA27" i="13"/>
  <c r="VCB27" i="13"/>
  <c r="VCC27" i="13"/>
  <c r="VCD27" i="13"/>
  <c r="VCE27" i="13"/>
  <c r="VCF27" i="13"/>
  <c r="VCG27" i="13"/>
  <c r="VCH27" i="13"/>
  <c r="VCI27" i="13"/>
  <c r="VCJ27" i="13"/>
  <c r="VCK27" i="13"/>
  <c r="VCL27" i="13"/>
  <c r="VCM27" i="13"/>
  <c r="VCN27" i="13"/>
  <c r="VCO27" i="13"/>
  <c r="VCP27" i="13"/>
  <c r="VCQ27" i="13"/>
  <c r="VCR27" i="13"/>
  <c r="VCS27" i="13"/>
  <c r="VCT27" i="13"/>
  <c r="VCU27" i="13"/>
  <c r="VCV27" i="13"/>
  <c r="VCW27" i="13"/>
  <c r="VCX27" i="13"/>
  <c r="VCY27" i="13"/>
  <c r="VCZ27" i="13"/>
  <c r="VDA27" i="13"/>
  <c r="VDB27" i="13"/>
  <c r="VDC27" i="13"/>
  <c r="VDD27" i="13"/>
  <c r="VDE27" i="13"/>
  <c r="VDF27" i="13"/>
  <c r="VDG27" i="13"/>
  <c r="VDH27" i="13"/>
  <c r="VDI27" i="13"/>
  <c r="VDJ27" i="13"/>
  <c r="VDK27" i="13"/>
  <c r="VDL27" i="13"/>
  <c r="VDM27" i="13"/>
  <c r="VDN27" i="13"/>
  <c r="VDO27" i="13"/>
  <c r="VDP27" i="13"/>
  <c r="VDQ27" i="13"/>
  <c r="VDR27" i="13"/>
  <c r="VDS27" i="13"/>
  <c r="VDT27" i="13"/>
  <c r="VDU27" i="13"/>
  <c r="VDV27" i="13"/>
  <c r="VDW27" i="13"/>
  <c r="VDX27" i="13"/>
  <c r="VDY27" i="13"/>
  <c r="VDZ27" i="13"/>
  <c r="VEA27" i="13"/>
  <c r="VEB27" i="13"/>
  <c r="VEC27" i="13"/>
  <c r="VED27" i="13"/>
  <c r="VEE27" i="13"/>
  <c r="VEF27" i="13"/>
  <c r="VEG27" i="13"/>
  <c r="VEH27" i="13"/>
  <c r="VEI27" i="13"/>
  <c r="VEJ27" i="13"/>
  <c r="VEK27" i="13"/>
  <c r="VEL27" i="13"/>
  <c r="VEM27" i="13"/>
  <c r="VEN27" i="13"/>
  <c r="VEO27" i="13"/>
  <c r="VEP27" i="13"/>
  <c r="VEQ27" i="13"/>
  <c r="VER27" i="13"/>
  <c r="VES27" i="13"/>
  <c r="VET27" i="13"/>
  <c r="VEU27" i="13"/>
  <c r="VEV27" i="13"/>
  <c r="VEW27" i="13"/>
  <c r="VEX27" i="13"/>
  <c r="VEY27" i="13"/>
  <c r="VEZ27" i="13"/>
  <c r="VFA27" i="13"/>
  <c r="VFB27" i="13"/>
  <c r="VFC27" i="13"/>
  <c r="VFD27" i="13"/>
  <c r="VFE27" i="13"/>
  <c r="VFF27" i="13"/>
  <c r="VFG27" i="13"/>
  <c r="VFH27" i="13"/>
  <c r="VFI27" i="13"/>
  <c r="VFJ27" i="13"/>
  <c r="VFK27" i="13"/>
  <c r="VFL27" i="13"/>
  <c r="VFM27" i="13"/>
  <c r="VFN27" i="13"/>
  <c r="VFO27" i="13"/>
  <c r="VFP27" i="13"/>
  <c r="VFQ27" i="13"/>
  <c r="VFR27" i="13"/>
  <c r="VFS27" i="13"/>
  <c r="VFT27" i="13"/>
  <c r="VFU27" i="13"/>
  <c r="VFV27" i="13"/>
  <c r="VFW27" i="13"/>
  <c r="VFX27" i="13"/>
  <c r="VFY27" i="13"/>
  <c r="VFZ27" i="13"/>
  <c r="VGA27" i="13"/>
  <c r="VGB27" i="13"/>
  <c r="VGC27" i="13"/>
  <c r="VGD27" i="13"/>
  <c r="VGE27" i="13"/>
  <c r="VGF27" i="13"/>
  <c r="VGG27" i="13"/>
  <c r="VGH27" i="13"/>
  <c r="VGI27" i="13"/>
  <c r="VGJ27" i="13"/>
  <c r="VGK27" i="13"/>
  <c r="VGL27" i="13"/>
  <c r="VGM27" i="13"/>
  <c r="VGN27" i="13"/>
  <c r="VGO27" i="13"/>
  <c r="VGP27" i="13"/>
  <c r="VGQ27" i="13"/>
  <c r="VGR27" i="13"/>
  <c r="VGS27" i="13"/>
  <c r="VGT27" i="13"/>
  <c r="VGU27" i="13"/>
  <c r="VGV27" i="13"/>
  <c r="VGW27" i="13"/>
  <c r="VGX27" i="13"/>
  <c r="VGY27" i="13"/>
  <c r="VGZ27" i="13"/>
  <c r="VHA27" i="13"/>
  <c r="VHB27" i="13"/>
  <c r="VHC27" i="13"/>
  <c r="VHD27" i="13"/>
  <c r="VHE27" i="13"/>
  <c r="VHF27" i="13"/>
  <c r="VHG27" i="13"/>
  <c r="VHH27" i="13"/>
  <c r="VHI27" i="13"/>
  <c r="VHJ27" i="13"/>
  <c r="VHK27" i="13"/>
  <c r="VHL27" i="13"/>
  <c r="VHM27" i="13"/>
  <c r="VHN27" i="13"/>
  <c r="VHO27" i="13"/>
  <c r="VHP27" i="13"/>
  <c r="VHQ27" i="13"/>
  <c r="VHR27" i="13"/>
  <c r="VHS27" i="13"/>
  <c r="VHT27" i="13"/>
  <c r="VHU27" i="13"/>
  <c r="VHV27" i="13"/>
  <c r="VHW27" i="13"/>
  <c r="VHX27" i="13"/>
  <c r="VHY27" i="13"/>
  <c r="VHZ27" i="13"/>
  <c r="VIA27" i="13"/>
  <c r="VIB27" i="13"/>
  <c r="VIC27" i="13"/>
  <c r="VID27" i="13"/>
  <c r="VIE27" i="13"/>
  <c r="VIF27" i="13"/>
  <c r="VIG27" i="13"/>
  <c r="VIH27" i="13"/>
  <c r="VII27" i="13"/>
  <c r="VIJ27" i="13"/>
  <c r="VIK27" i="13"/>
  <c r="VIL27" i="13"/>
  <c r="VIM27" i="13"/>
  <c r="VIN27" i="13"/>
  <c r="VIO27" i="13"/>
  <c r="VIP27" i="13"/>
  <c r="VIQ27" i="13"/>
  <c r="VIR27" i="13"/>
  <c r="VIS27" i="13"/>
  <c r="VIT27" i="13"/>
  <c r="VIU27" i="13"/>
  <c r="VIV27" i="13"/>
  <c r="VIW27" i="13"/>
  <c r="VIX27" i="13"/>
  <c r="VIY27" i="13"/>
  <c r="VIZ27" i="13"/>
  <c r="VJA27" i="13"/>
  <c r="VJB27" i="13"/>
  <c r="VJC27" i="13"/>
  <c r="VJD27" i="13"/>
  <c r="VJE27" i="13"/>
  <c r="VJF27" i="13"/>
  <c r="VJG27" i="13"/>
  <c r="VJH27" i="13"/>
  <c r="VJI27" i="13"/>
  <c r="VJJ27" i="13"/>
  <c r="VJK27" i="13"/>
  <c r="VJL27" i="13"/>
  <c r="VJM27" i="13"/>
  <c r="VJN27" i="13"/>
  <c r="VJO27" i="13"/>
  <c r="VJP27" i="13"/>
  <c r="VJQ27" i="13"/>
  <c r="VJR27" i="13"/>
  <c r="VJS27" i="13"/>
  <c r="VJT27" i="13"/>
  <c r="VJU27" i="13"/>
  <c r="VJV27" i="13"/>
  <c r="VJW27" i="13"/>
  <c r="VJX27" i="13"/>
  <c r="VJY27" i="13"/>
  <c r="VJZ27" i="13"/>
  <c r="VKA27" i="13"/>
  <c r="VKB27" i="13"/>
  <c r="VKC27" i="13"/>
  <c r="VKD27" i="13"/>
  <c r="VKE27" i="13"/>
  <c r="VKF27" i="13"/>
  <c r="VKG27" i="13"/>
  <c r="VKH27" i="13"/>
  <c r="VKI27" i="13"/>
  <c r="VKJ27" i="13"/>
  <c r="VKK27" i="13"/>
  <c r="VKL27" i="13"/>
  <c r="VKM27" i="13"/>
  <c r="VKN27" i="13"/>
  <c r="VKO27" i="13"/>
  <c r="VKP27" i="13"/>
  <c r="VKQ27" i="13"/>
  <c r="VKR27" i="13"/>
  <c r="VKS27" i="13"/>
  <c r="VKT27" i="13"/>
  <c r="VKU27" i="13"/>
  <c r="VKV27" i="13"/>
  <c r="VKW27" i="13"/>
  <c r="VKX27" i="13"/>
  <c r="VKY27" i="13"/>
  <c r="VKZ27" i="13"/>
  <c r="VLA27" i="13"/>
  <c r="VLB27" i="13"/>
  <c r="VLC27" i="13"/>
  <c r="VLD27" i="13"/>
  <c r="VLE27" i="13"/>
  <c r="VLF27" i="13"/>
  <c r="VLG27" i="13"/>
  <c r="VLH27" i="13"/>
  <c r="VLI27" i="13"/>
  <c r="VLJ27" i="13"/>
  <c r="VLK27" i="13"/>
  <c r="VLL27" i="13"/>
  <c r="VLM27" i="13"/>
  <c r="VLN27" i="13"/>
  <c r="VLO27" i="13"/>
  <c r="VLP27" i="13"/>
  <c r="VLQ27" i="13"/>
  <c r="VLR27" i="13"/>
  <c r="VLS27" i="13"/>
  <c r="VLT27" i="13"/>
  <c r="VLU27" i="13"/>
  <c r="VLV27" i="13"/>
  <c r="VLW27" i="13"/>
  <c r="VLX27" i="13"/>
  <c r="VLY27" i="13"/>
  <c r="VLZ27" i="13"/>
  <c r="VMA27" i="13"/>
  <c r="VMB27" i="13"/>
  <c r="VMC27" i="13"/>
  <c r="VMD27" i="13"/>
  <c r="VME27" i="13"/>
  <c r="VMF27" i="13"/>
  <c r="VMG27" i="13"/>
  <c r="VMH27" i="13"/>
  <c r="VMI27" i="13"/>
  <c r="VMJ27" i="13"/>
  <c r="VMK27" i="13"/>
  <c r="VML27" i="13"/>
  <c r="VMM27" i="13"/>
  <c r="VMN27" i="13"/>
  <c r="VMO27" i="13"/>
  <c r="VMP27" i="13"/>
  <c r="VMQ27" i="13"/>
  <c r="VMR27" i="13"/>
  <c r="VMS27" i="13"/>
  <c r="VMT27" i="13"/>
  <c r="VMU27" i="13"/>
  <c r="VMV27" i="13"/>
  <c r="VMW27" i="13"/>
  <c r="VMX27" i="13"/>
  <c r="VMY27" i="13"/>
  <c r="VMZ27" i="13"/>
  <c r="VNA27" i="13"/>
  <c r="VNB27" i="13"/>
  <c r="VNC27" i="13"/>
  <c r="VND27" i="13"/>
  <c r="VNE27" i="13"/>
  <c r="VNF27" i="13"/>
  <c r="VNG27" i="13"/>
  <c r="VNH27" i="13"/>
  <c r="VNI27" i="13"/>
  <c r="VNJ27" i="13"/>
  <c r="VNK27" i="13"/>
  <c r="VNL27" i="13"/>
  <c r="VNM27" i="13"/>
  <c r="VNN27" i="13"/>
  <c r="VNO27" i="13"/>
  <c r="VNP27" i="13"/>
  <c r="VNQ27" i="13"/>
  <c r="VNR27" i="13"/>
  <c r="VNS27" i="13"/>
  <c r="VNT27" i="13"/>
  <c r="VNU27" i="13"/>
  <c r="VNV27" i="13"/>
  <c r="VNW27" i="13"/>
  <c r="VNX27" i="13"/>
  <c r="VNY27" i="13"/>
  <c r="VNZ27" i="13"/>
  <c r="VOA27" i="13"/>
  <c r="VOB27" i="13"/>
  <c r="VOC27" i="13"/>
  <c r="VOD27" i="13"/>
  <c r="VOE27" i="13"/>
  <c r="VOF27" i="13"/>
  <c r="VOG27" i="13"/>
  <c r="VOH27" i="13"/>
  <c r="VOI27" i="13"/>
  <c r="VOJ27" i="13"/>
  <c r="VOK27" i="13"/>
  <c r="VOL27" i="13"/>
  <c r="VOM27" i="13"/>
  <c r="VON27" i="13"/>
  <c r="VOO27" i="13"/>
  <c r="VOP27" i="13"/>
  <c r="VOQ27" i="13"/>
  <c r="VOR27" i="13"/>
  <c r="VOS27" i="13"/>
  <c r="VOT27" i="13"/>
  <c r="VOU27" i="13"/>
  <c r="VOV27" i="13"/>
  <c r="VOW27" i="13"/>
  <c r="VOX27" i="13"/>
  <c r="VOY27" i="13"/>
  <c r="VOZ27" i="13"/>
  <c r="VPA27" i="13"/>
  <c r="VPB27" i="13"/>
  <c r="VPC27" i="13"/>
  <c r="VPD27" i="13"/>
  <c r="VPE27" i="13"/>
  <c r="VPF27" i="13"/>
  <c r="VPG27" i="13"/>
  <c r="VPH27" i="13"/>
  <c r="VPI27" i="13"/>
  <c r="VPJ27" i="13"/>
  <c r="VPK27" i="13"/>
  <c r="VPL27" i="13"/>
  <c r="VPM27" i="13"/>
  <c r="VPN27" i="13"/>
  <c r="VPO27" i="13"/>
  <c r="VPP27" i="13"/>
  <c r="VPQ27" i="13"/>
  <c r="VPR27" i="13"/>
  <c r="VPS27" i="13"/>
  <c r="VPT27" i="13"/>
  <c r="VPU27" i="13"/>
  <c r="VPV27" i="13"/>
  <c r="VPW27" i="13"/>
  <c r="VPX27" i="13"/>
  <c r="VPY27" i="13"/>
  <c r="VPZ27" i="13"/>
  <c r="VQA27" i="13"/>
  <c r="VQB27" i="13"/>
  <c r="VQC27" i="13"/>
  <c r="VQD27" i="13"/>
  <c r="VQE27" i="13"/>
  <c r="VQF27" i="13"/>
  <c r="VQG27" i="13"/>
  <c r="VQH27" i="13"/>
  <c r="VQI27" i="13"/>
  <c r="VQJ27" i="13"/>
  <c r="VQK27" i="13"/>
  <c r="VQL27" i="13"/>
  <c r="VQM27" i="13"/>
  <c r="VQN27" i="13"/>
  <c r="VQO27" i="13"/>
  <c r="VQP27" i="13"/>
  <c r="VQQ27" i="13"/>
  <c r="VQR27" i="13"/>
  <c r="VQS27" i="13"/>
  <c r="VQT27" i="13"/>
  <c r="VQU27" i="13"/>
  <c r="VQV27" i="13"/>
  <c r="VQW27" i="13"/>
  <c r="VQX27" i="13"/>
  <c r="VQY27" i="13"/>
  <c r="VQZ27" i="13"/>
  <c r="VRA27" i="13"/>
  <c r="VRB27" i="13"/>
  <c r="VRC27" i="13"/>
  <c r="VRD27" i="13"/>
  <c r="VRE27" i="13"/>
  <c r="VRF27" i="13"/>
  <c r="VRG27" i="13"/>
  <c r="VRH27" i="13"/>
  <c r="VRI27" i="13"/>
  <c r="VRJ27" i="13"/>
  <c r="VRK27" i="13"/>
  <c r="VRL27" i="13"/>
  <c r="VRM27" i="13"/>
  <c r="VRN27" i="13"/>
  <c r="VRO27" i="13"/>
  <c r="VRP27" i="13"/>
  <c r="VRQ27" i="13"/>
  <c r="VRR27" i="13"/>
  <c r="VRS27" i="13"/>
  <c r="VRT27" i="13"/>
  <c r="VRU27" i="13"/>
  <c r="VRV27" i="13"/>
  <c r="VRW27" i="13"/>
  <c r="VRX27" i="13"/>
  <c r="VRY27" i="13"/>
  <c r="VRZ27" i="13"/>
  <c r="VSA27" i="13"/>
  <c r="VSB27" i="13"/>
  <c r="VSC27" i="13"/>
  <c r="VSD27" i="13"/>
  <c r="VSE27" i="13"/>
  <c r="VSF27" i="13"/>
  <c r="VSG27" i="13"/>
  <c r="VSH27" i="13"/>
  <c r="VSI27" i="13"/>
  <c r="VSJ27" i="13"/>
  <c r="VSK27" i="13"/>
  <c r="VSL27" i="13"/>
  <c r="VSM27" i="13"/>
  <c r="VSN27" i="13"/>
  <c r="VSO27" i="13"/>
  <c r="VSP27" i="13"/>
  <c r="VSQ27" i="13"/>
  <c r="VSR27" i="13"/>
  <c r="VSS27" i="13"/>
  <c r="VST27" i="13"/>
  <c r="VSU27" i="13"/>
  <c r="VSV27" i="13"/>
  <c r="VSW27" i="13"/>
  <c r="VSX27" i="13"/>
  <c r="VSY27" i="13"/>
  <c r="VSZ27" i="13"/>
  <c r="VTA27" i="13"/>
  <c r="VTB27" i="13"/>
  <c r="VTC27" i="13"/>
  <c r="VTD27" i="13"/>
  <c r="VTE27" i="13"/>
  <c r="VTF27" i="13"/>
  <c r="VTG27" i="13"/>
  <c r="VTH27" i="13"/>
  <c r="VTI27" i="13"/>
  <c r="VTJ27" i="13"/>
  <c r="VTK27" i="13"/>
  <c r="VTL27" i="13"/>
  <c r="VTM27" i="13"/>
  <c r="VTN27" i="13"/>
  <c r="VTO27" i="13"/>
  <c r="VTP27" i="13"/>
  <c r="VTQ27" i="13"/>
  <c r="VTR27" i="13"/>
  <c r="VTS27" i="13"/>
  <c r="VTT27" i="13"/>
  <c r="VTU27" i="13"/>
  <c r="VTV27" i="13"/>
  <c r="VTW27" i="13"/>
  <c r="VTX27" i="13"/>
  <c r="VTY27" i="13"/>
  <c r="VTZ27" i="13"/>
  <c r="VUA27" i="13"/>
  <c r="VUB27" i="13"/>
  <c r="VUC27" i="13"/>
  <c r="VUD27" i="13"/>
  <c r="VUE27" i="13"/>
  <c r="VUF27" i="13"/>
  <c r="VUG27" i="13"/>
  <c r="VUH27" i="13"/>
  <c r="VUI27" i="13"/>
  <c r="VUJ27" i="13"/>
  <c r="VUK27" i="13"/>
  <c r="VUL27" i="13"/>
  <c r="VUM27" i="13"/>
  <c r="VUN27" i="13"/>
  <c r="VUO27" i="13"/>
  <c r="VUP27" i="13"/>
  <c r="VUQ27" i="13"/>
  <c r="VUR27" i="13"/>
  <c r="VUS27" i="13"/>
  <c r="VUT27" i="13"/>
  <c r="VUU27" i="13"/>
  <c r="VUV27" i="13"/>
  <c r="VUW27" i="13"/>
  <c r="VUX27" i="13"/>
  <c r="VUY27" i="13"/>
  <c r="VUZ27" i="13"/>
  <c r="VVA27" i="13"/>
  <c r="VVB27" i="13"/>
  <c r="VVC27" i="13"/>
  <c r="VVD27" i="13"/>
  <c r="VVE27" i="13"/>
  <c r="VVF27" i="13"/>
  <c r="VVG27" i="13"/>
  <c r="VVH27" i="13"/>
  <c r="VVI27" i="13"/>
  <c r="VVJ27" i="13"/>
  <c r="VVK27" i="13"/>
  <c r="VVL27" i="13"/>
  <c r="VVM27" i="13"/>
  <c r="VVN27" i="13"/>
  <c r="VVO27" i="13"/>
  <c r="VVP27" i="13"/>
  <c r="VVQ27" i="13"/>
  <c r="VVR27" i="13"/>
  <c r="VVS27" i="13"/>
  <c r="VVT27" i="13"/>
  <c r="VVU27" i="13"/>
  <c r="VVV27" i="13"/>
  <c r="VVW27" i="13"/>
  <c r="VVX27" i="13"/>
  <c r="VVY27" i="13"/>
  <c r="VVZ27" i="13"/>
  <c r="VWA27" i="13"/>
  <c r="VWB27" i="13"/>
  <c r="VWC27" i="13"/>
  <c r="VWD27" i="13"/>
  <c r="VWE27" i="13"/>
  <c r="VWF27" i="13"/>
  <c r="VWG27" i="13"/>
  <c r="VWH27" i="13"/>
  <c r="VWI27" i="13"/>
  <c r="VWJ27" i="13"/>
  <c r="VWK27" i="13"/>
  <c r="VWL27" i="13"/>
  <c r="VWM27" i="13"/>
  <c r="VWN27" i="13"/>
  <c r="VWO27" i="13"/>
  <c r="VWP27" i="13"/>
  <c r="VWQ27" i="13"/>
  <c r="VWR27" i="13"/>
  <c r="VWS27" i="13"/>
  <c r="VWT27" i="13"/>
  <c r="VWU27" i="13"/>
  <c r="VWV27" i="13"/>
  <c r="VWW27" i="13"/>
  <c r="VWX27" i="13"/>
  <c r="VWY27" i="13"/>
  <c r="VWZ27" i="13"/>
  <c r="VXA27" i="13"/>
  <c r="VXB27" i="13"/>
  <c r="VXC27" i="13"/>
  <c r="VXD27" i="13"/>
  <c r="VXE27" i="13"/>
  <c r="VXF27" i="13"/>
  <c r="VXG27" i="13"/>
  <c r="VXH27" i="13"/>
  <c r="VXI27" i="13"/>
  <c r="VXJ27" i="13"/>
  <c r="VXK27" i="13"/>
  <c r="VXL27" i="13"/>
  <c r="VXM27" i="13"/>
  <c r="VXN27" i="13"/>
  <c r="VXO27" i="13"/>
  <c r="VXP27" i="13"/>
  <c r="VXQ27" i="13"/>
  <c r="VXR27" i="13"/>
  <c r="VXS27" i="13"/>
  <c r="VXT27" i="13"/>
  <c r="VXU27" i="13"/>
  <c r="VXV27" i="13"/>
  <c r="VXW27" i="13"/>
  <c r="VXX27" i="13"/>
  <c r="VXY27" i="13"/>
  <c r="VXZ27" i="13"/>
  <c r="VYA27" i="13"/>
  <c r="VYB27" i="13"/>
  <c r="VYC27" i="13"/>
  <c r="VYD27" i="13"/>
  <c r="VYE27" i="13"/>
  <c r="VYF27" i="13"/>
  <c r="VYG27" i="13"/>
  <c r="VYH27" i="13"/>
  <c r="VYI27" i="13"/>
  <c r="VYJ27" i="13"/>
  <c r="VYK27" i="13"/>
  <c r="VYL27" i="13"/>
  <c r="VYM27" i="13"/>
  <c r="VYN27" i="13"/>
  <c r="VYO27" i="13"/>
  <c r="VYP27" i="13"/>
  <c r="VYQ27" i="13"/>
  <c r="VYR27" i="13"/>
  <c r="VYS27" i="13"/>
  <c r="VYT27" i="13"/>
  <c r="VYU27" i="13"/>
  <c r="VYV27" i="13"/>
  <c r="VYW27" i="13"/>
  <c r="VYX27" i="13"/>
  <c r="VYY27" i="13"/>
  <c r="VYZ27" i="13"/>
  <c r="VZA27" i="13"/>
  <c r="VZB27" i="13"/>
  <c r="VZC27" i="13"/>
  <c r="VZD27" i="13"/>
  <c r="VZE27" i="13"/>
  <c r="VZF27" i="13"/>
  <c r="VZG27" i="13"/>
  <c r="VZH27" i="13"/>
  <c r="VZI27" i="13"/>
  <c r="VZJ27" i="13"/>
  <c r="VZK27" i="13"/>
  <c r="VZL27" i="13"/>
  <c r="VZM27" i="13"/>
  <c r="VZN27" i="13"/>
  <c r="VZO27" i="13"/>
  <c r="VZP27" i="13"/>
  <c r="VZQ27" i="13"/>
  <c r="VZR27" i="13"/>
  <c r="VZS27" i="13"/>
  <c r="VZT27" i="13"/>
  <c r="VZU27" i="13"/>
  <c r="VZV27" i="13"/>
  <c r="VZW27" i="13"/>
  <c r="VZX27" i="13"/>
  <c r="VZY27" i="13"/>
  <c r="VZZ27" i="13"/>
  <c r="WAA27" i="13"/>
  <c r="WAB27" i="13"/>
  <c r="WAC27" i="13"/>
  <c r="WAD27" i="13"/>
  <c r="WAE27" i="13"/>
  <c r="WAF27" i="13"/>
  <c r="WAG27" i="13"/>
  <c r="WAH27" i="13"/>
  <c r="WAI27" i="13"/>
  <c r="WAJ27" i="13"/>
  <c r="WAK27" i="13"/>
  <c r="WAL27" i="13"/>
  <c r="WAM27" i="13"/>
  <c r="WAN27" i="13"/>
  <c r="WAO27" i="13"/>
  <c r="WAP27" i="13"/>
  <c r="WAQ27" i="13"/>
  <c r="WAR27" i="13"/>
  <c r="WAS27" i="13"/>
  <c r="WAT27" i="13"/>
  <c r="WAU27" i="13"/>
  <c r="WAV27" i="13"/>
  <c r="WAW27" i="13"/>
  <c r="WAX27" i="13"/>
  <c r="WAY27" i="13"/>
  <c r="WAZ27" i="13"/>
  <c r="WBA27" i="13"/>
  <c r="WBB27" i="13"/>
  <c r="WBC27" i="13"/>
  <c r="WBD27" i="13"/>
  <c r="WBE27" i="13"/>
  <c r="WBF27" i="13"/>
  <c r="WBG27" i="13"/>
  <c r="WBH27" i="13"/>
  <c r="WBI27" i="13"/>
  <c r="WBJ27" i="13"/>
  <c r="WBK27" i="13"/>
  <c r="WBL27" i="13"/>
  <c r="WBM27" i="13"/>
  <c r="WBN27" i="13"/>
  <c r="WBO27" i="13"/>
  <c r="WBP27" i="13"/>
  <c r="WBQ27" i="13"/>
  <c r="WBR27" i="13"/>
  <c r="WBS27" i="13"/>
  <c r="WBT27" i="13"/>
  <c r="WBU27" i="13"/>
  <c r="WBV27" i="13"/>
  <c r="WBW27" i="13"/>
  <c r="WBX27" i="13"/>
  <c r="WBY27" i="13"/>
  <c r="WBZ27" i="13"/>
  <c r="WCA27" i="13"/>
  <c r="WCB27" i="13"/>
  <c r="WCC27" i="13"/>
  <c r="WCD27" i="13"/>
  <c r="WCE27" i="13"/>
  <c r="WCF27" i="13"/>
  <c r="WCG27" i="13"/>
  <c r="WCH27" i="13"/>
  <c r="WCI27" i="13"/>
  <c r="WCJ27" i="13"/>
  <c r="WCK27" i="13"/>
  <c r="WCL27" i="13"/>
  <c r="WCM27" i="13"/>
  <c r="WCN27" i="13"/>
  <c r="WCO27" i="13"/>
  <c r="WCP27" i="13"/>
  <c r="WCQ27" i="13"/>
  <c r="WCR27" i="13"/>
  <c r="WCS27" i="13"/>
  <c r="WCT27" i="13"/>
  <c r="WCU27" i="13"/>
  <c r="WCV27" i="13"/>
  <c r="WCW27" i="13"/>
  <c r="WCX27" i="13"/>
  <c r="WCY27" i="13"/>
  <c r="WCZ27" i="13"/>
  <c r="WDA27" i="13"/>
  <c r="WDB27" i="13"/>
  <c r="WDC27" i="13"/>
  <c r="WDD27" i="13"/>
  <c r="WDE27" i="13"/>
  <c r="WDF27" i="13"/>
  <c r="WDG27" i="13"/>
  <c r="WDH27" i="13"/>
  <c r="WDI27" i="13"/>
  <c r="WDJ27" i="13"/>
  <c r="WDK27" i="13"/>
  <c r="WDL27" i="13"/>
  <c r="WDM27" i="13"/>
  <c r="WDN27" i="13"/>
  <c r="WDO27" i="13"/>
  <c r="WDP27" i="13"/>
  <c r="WDQ27" i="13"/>
  <c r="WDR27" i="13"/>
  <c r="WDS27" i="13"/>
  <c r="WDT27" i="13"/>
  <c r="WDU27" i="13"/>
  <c r="WDV27" i="13"/>
  <c r="WDW27" i="13"/>
  <c r="WDX27" i="13"/>
  <c r="WDY27" i="13"/>
  <c r="WDZ27" i="13"/>
  <c r="WEA27" i="13"/>
  <c r="WEB27" i="13"/>
  <c r="WEC27" i="13"/>
  <c r="WED27" i="13"/>
  <c r="WEE27" i="13"/>
  <c r="WEF27" i="13"/>
  <c r="WEG27" i="13"/>
  <c r="WEH27" i="13"/>
  <c r="WEI27" i="13"/>
  <c r="WEJ27" i="13"/>
  <c r="WEK27" i="13"/>
  <c r="WEL27" i="13"/>
  <c r="WEM27" i="13"/>
  <c r="WEN27" i="13"/>
  <c r="WEO27" i="13"/>
  <c r="WEP27" i="13"/>
  <c r="WEQ27" i="13"/>
  <c r="WER27" i="13"/>
  <c r="WES27" i="13"/>
  <c r="WET27" i="13"/>
  <c r="WEU27" i="13"/>
  <c r="WEV27" i="13"/>
  <c r="WEW27" i="13"/>
  <c r="WEX27" i="13"/>
  <c r="WEY27" i="13"/>
  <c r="WEZ27" i="13"/>
  <c r="WFA27" i="13"/>
  <c r="WFB27" i="13"/>
  <c r="WFC27" i="13"/>
  <c r="WFD27" i="13"/>
  <c r="WFE27" i="13"/>
  <c r="WFF27" i="13"/>
  <c r="WFG27" i="13"/>
  <c r="WFH27" i="13"/>
  <c r="WFI27" i="13"/>
  <c r="WFJ27" i="13"/>
  <c r="WFK27" i="13"/>
  <c r="WFL27" i="13"/>
  <c r="WFM27" i="13"/>
  <c r="WFN27" i="13"/>
  <c r="WFO27" i="13"/>
  <c r="WFP27" i="13"/>
  <c r="WFQ27" i="13"/>
  <c r="WFR27" i="13"/>
  <c r="WFS27" i="13"/>
  <c r="WFT27" i="13"/>
  <c r="WFU27" i="13"/>
  <c r="WFV27" i="13"/>
  <c r="WFW27" i="13"/>
  <c r="WFX27" i="13"/>
  <c r="WFY27" i="13"/>
  <c r="WFZ27" i="13"/>
  <c r="WGA27" i="13"/>
  <c r="WGB27" i="13"/>
  <c r="WGC27" i="13"/>
  <c r="WGD27" i="13"/>
  <c r="WGE27" i="13"/>
  <c r="WGF27" i="13"/>
  <c r="WGG27" i="13"/>
  <c r="WGH27" i="13"/>
  <c r="WGI27" i="13"/>
  <c r="WGJ27" i="13"/>
  <c r="WGK27" i="13"/>
  <c r="WGL27" i="13"/>
  <c r="WGM27" i="13"/>
  <c r="WGN27" i="13"/>
  <c r="WGO27" i="13"/>
  <c r="WGP27" i="13"/>
  <c r="WGQ27" i="13"/>
  <c r="WGR27" i="13"/>
  <c r="WGS27" i="13"/>
  <c r="WGT27" i="13"/>
  <c r="WGU27" i="13"/>
  <c r="WGV27" i="13"/>
  <c r="WGW27" i="13"/>
  <c r="WGX27" i="13"/>
  <c r="WGY27" i="13"/>
  <c r="WGZ27" i="13"/>
  <c r="WHA27" i="13"/>
  <c r="WHB27" i="13"/>
  <c r="WHC27" i="13"/>
  <c r="WHD27" i="13"/>
  <c r="WHE27" i="13"/>
  <c r="WHF27" i="13"/>
  <c r="WHG27" i="13"/>
  <c r="WHH27" i="13"/>
  <c r="WHI27" i="13"/>
  <c r="WHJ27" i="13"/>
  <c r="WHK27" i="13"/>
  <c r="WHL27" i="13"/>
  <c r="WHM27" i="13"/>
  <c r="WHN27" i="13"/>
  <c r="WHO27" i="13"/>
  <c r="WHP27" i="13"/>
  <c r="WHQ27" i="13"/>
  <c r="WHR27" i="13"/>
  <c r="WHS27" i="13"/>
  <c r="WHT27" i="13"/>
  <c r="WHU27" i="13"/>
  <c r="WHV27" i="13"/>
  <c r="WHW27" i="13"/>
  <c r="WHX27" i="13"/>
  <c r="WHY27" i="13"/>
  <c r="WHZ27" i="13"/>
  <c r="WIA27" i="13"/>
  <c r="WIB27" i="13"/>
  <c r="WIC27" i="13"/>
  <c r="WID27" i="13"/>
  <c r="WIE27" i="13"/>
  <c r="WIF27" i="13"/>
  <c r="WIG27" i="13"/>
  <c r="WIH27" i="13"/>
  <c r="WII27" i="13"/>
  <c r="WIJ27" i="13"/>
  <c r="WIK27" i="13"/>
  <c r="WIL27" i="13"/>
  <c r="WIM27" i="13"/>
  <c r="WIN27" i="13"/>
  <c r="WIO27" i="13"/>
  <c r="WIP27" i="13"/>
  <c r="WIQ27" i="13"/>
  <c r="WIR27" i="13"/>
  <c r="WIS27" i="13"/>
  <c r="WIT27" i="13"/>
  <c r="WIU27" i="13"/>
  <c r="WIV27" i="13"/>
  <c r="WIW27" i="13"/>
  <c r="WIX27" i="13"/>
  <c r="WIY27" i="13"/>
  <c r="WIZ27" i="13"/>
  <c r="WJA27" i="13"/>
  <c r="WJB27" i="13"/>
  <c r="WJC27" i="13"/>
  <c r="WJD27" i="13"/>
  <c r="WJE27" i="13"/>
  <c r="WJF27" i="13"/>
  <c r="WJG27" i="13"/>
  <c r="WJH27" i="13"/>
  <c r="WJI27" i="13"/>
  <c r="WJJ27" i="13"/>
  <c r="WJK27" i="13"/>
  <c r="WJL27" i="13"/>
  <c r="WJM27" i="13"/>
  <c r="WJN27" i="13"/>
  <c r="WJO27" i="13"/>
  <c r="WJP27" i="13"/>
  <c r="WJQ27" i="13"/>
  <c r="WJR27" i="13"/>
  <c r="WJS27" i="13"/>
  <c r="WJT27" i="13"/>
  <c r="WJU27" i="13"/>
  <c r="WJV27" i="13"/>
  <c r="WJW27" i="13"/>
  <c r="WJX27" i="13"/>
  <c r="WJY27" i="13"/>
  <c r="WJZ27" i="13"/>
  <c r="WKA27" i="13"/>
  <c r="WKB27" i="13"/>
  <c r="WKC27" i="13"/>
  <c r="WKD27" i="13"/>
  <c r="WKE27" i="13"/>
  <c r="WKF27" i="13"/>
  <c r="WKG27" i="13"/>
  <c r="WKH27" i="13"/>
  <c r="WKI27" i="13"/>
  <c r="WKJ27" i="13"/>
  <c r="WKK27" i="13"/>
  <c r="WKL27" i="13"/>
  <c r="WKM27" i="13"/>
  <c r="WKN27" i="13"/>
  <c r="WKO27" i="13"/>
  <c r="WKP27" i="13"/>
  <c r="WKQ27" i="13"/>
  <c r="WKR27" i="13"/>
  <c r="WKS27" i="13"/>
  <c r="WKT27" i="13"/>
  <c r="WKU27" i="13"/>
  <c r="WKV27" i="13"/>
  <c r="WKW27" i="13"/>
  <c r="WKX27" i="13"/>
  <c r="WKY27" i="13"/>
  <c r="WKZ27" i="13"/>
  <c r="WLA27" i="13"/>
  <c r="WLB27" i="13"/>
  <c r="WLC27" i="13"/>
  <c r="WLD27" i="13"/>
  <c r="WLE27" i="13"/>
  <c r="WLF27" i="13"/>
  <c r="WLG27" i="13"/>
  <c r="WLH27" i="13"/>
  <c r="WLI27" i="13"/>
  <c r="WLJ27" i="13"/>
  <c r="WLK27" i="13"/>
  <c r="WLL27" i="13"/>
  <c r="WLM27" i="13"/>
  <c r="WLN27" i="13"/>
  <c r="WLO27" i="13"/>
  <c r="WLP27" i="13"/>
  <c r="WLQ27" i="13"/>
  <c r="WLR27" i="13"/>
  <c r="WLS27" i="13"/>
  <c r="WLT27" i="13"/>
  <c r="WLU27" i="13"/>
  <c r="WLV27" i="13"/>
  <c r="WLW27" i="13"/>
  <c r="WLX27" i="13"/>
  <c r="WLY27" i="13"/>
  <c r="WLZ27" i="13"/>
  <c r="WMA27" i="13"/>
  <c r="WMB27" i="13"/>
  <c r="WMC27" i="13"/>
  <c r="WMD27" i="13"/>
  <c r="WME27" i="13"/>
  <c r="WMF27" i="13"/>
  <c r="WMG27" i="13"/>
  <c r="WMH27" i="13"/>
  <c r="WMI27" i="13"/>
  <c r="WMJ27" i="13"/>
  <c r="WMK27" i="13"/>
  <c r="WML27" i="13"/>
  <c r="WMM27" i="13"/>
  <c r="WMN27" i="13"/>
  <c r="WMO27" i="13"/>
  <c r="WMP27" i="13"/>
  <c r="WMQ27" i="13"/>
  <c r="WMR27" i="13"/>
  <c r="WMS27" i="13"/>
  <c r="WMT27" i="13"/>
  <c r="WMU27" i="13"/>
  <c r="WMV27" i="13"/>
  <c r="WMW27" i="13"/>
  <c r="WMX27" i="13"/>
  <c r="WMY27" i="13"/>
  <c r="WMZ27" i="13"/>
  <c r="WNA27" i="13"/>
  <c r="WNB27" i="13"/>
  <c r="WNC27" i="13"/>
  <c r="WND27" i="13"/>
  <c r="WNE27" i="13"/>
  <c r="WNF27" i="13"/>
  <c r="WNG27" i="13"/>
  <c r="WNH27" i="13"/>
  <c r="WNI27" i="13"/>
  <c r="WNJ27" i="13"/>
  <c r="WNK27" i="13"/>
  <c r="WNL27" i="13"/>
  <c r="WNM27" i="13"/>
  <c r="WNN27" i="13"/>
  <c r="WNO27" i="13"/>
  <c r="WNP27" i="13"/>
  <c r="WNQ27" i="13"/>
  <c r="WNR27" i="13"/>
  <c r="WNS27" i="13"/>
  <c r="WNT27" i="13"/>
  <c r="WNU27" i="13"/>
  <c r="WNV27" i="13"/>
  <c r="WNW27" i="13"/>
  <c r="WNX27" i="13"/>
  <c r="WNY27" i="13"/>
  <c r="WNZ27" i="13"/>
  <c r="WOA27" i="13"/>
  <c r="WOB27" i="13"/>
  <c r="WOC27" i="13"/>
  <c r="WOD27" i="13"/>
  <c r="WOE27" i="13"/>
  <c r="WOF27" i="13"/>
  <c r="WOG27" i="13"/>
  <c r="WOH27" i="13"/>
  <c r="WOI27" i="13"/>
  <c r="WOJ27" i="13"/>
  <c r="WOK27" i="13"/>
  <c r="WOL27" i="13"/>
  <c r="WOM27" i="13"/>
  <c r="WON27" i="13"/>
  <c r="WOO27" i="13"/>
  <c r="WOP27" i="13"/>
  <c r="WOQ27" i="13"/>
  <c r="WOR27" i="13"/>
  <c r="WOS27" i="13"/>
  <c r="WOT27" i="13"/>
  <c r="WOU27" i="13"/>
  <c r="WOV27" i="13"/>
  <c r="WOW27" i="13"/>
  <c r="WOX27" i="13"/>
  <c r="WOY27" i="13"/>
  <c r="WOZ27" i="13"/>
  <c r="WPA27" i="13"/>
  <c r="WPB27" i="13"/>
  <c r="WPC27" i="13"/>
  <c r="WPD27" i="13"/>
  <c r="WPE27" i="13"/>
  <c r="WPF27" i="13"/>
  <c r="WPG27" i="13"/>
  <c r="WPH27" i="13"/>
  <c r="WPI27" i="13"/>
  <c r="WPJ27" i="13"/>
  <c r="WPK27" i="13"/>
  <c r="WPL27" i="13"/>
  <c r="WPM27" i="13"/>
  <c r="WPN27" i="13"/>
  <c r="WPO27" i="13"/>
  <c r="WPP27" i="13"/>
  <c r="WPQ27" i="13"/>
  <c r="WPR27" i="13"/>
  <c r="WPS27" i="13"/>
  <c r="WPT27" i="13"/>
  <c r="WPU27" i="13"/>
  <c r="WPV27" i="13"/>
  <c r="WPW27" i="13"/>
  <c r="WPX27" i="13"/>
  <c r="WPY27" i="13"/>
  <c r="WPZ27" i="13"/>
  <c r="WQA27" i="13"/>
  <c r="WQB27" i="13"/>
  <c r="WQC27" i="13"/>
  <c r="WQD27" i="13"/>
  <c r="WQE27" i="13"/>
  <c r="WQF27" i="13"/>
  <c r="WQG27" i="13"/>
  <c r="WQH27" i="13"/>
  <c r="WQI27" i="13"/>
  <c r="WQJ27" i="13"/>
  <c r="WQK27" i="13"/>
  <c r="WQL27" i="13"/>
  <c r="WQM27" i="13"/>
  <c r="WQN27" i="13"/>
  <c r="WQO27" i="13"/>
  <c r="WQP27" i="13"/>
  <c r="WQQ27" i="13"/>
  <c r="WQR27" i="13"/>
  <c r="WQS27" i="13"/>
  <c r="WQT27" i="13"/>
  <c r="WQU27" i="13"/>
  <c r="WQV27" i="13"/>
  <c r="WQW27" i="13"/>
  <c r="WQX27" i="13"/>
  <c r="WQY27" i="13"/>
  <c r="WQZ27" i="13"/>
  <c r="WRA27" i="13"/>
  <c r="WRB27" i="13"/>
  <c r="WRC27" i="13"/>
  <c r="WRD27" i="13"/>
  <c r="WRE27" i="13"/>
  <c r="WRF27" i="13"/>
  <c r="WRG27" i="13"/>
  <c r="WRH27" i="13"/>
  <c r="WRI27" i="13"/>
  <c r="WRJ27" i="13"/>
  <c r="WRK27" i="13"/>
  <c r="WRL27" i="13"/>
  <c r="WRM27" i="13"/>
  <c r="WRN27" i="13"/>
  <c r="WRO27" i="13"/>
  <c r="WRP27" i="13"/>
  <c r="WRQ27" i="13"/>
  <c r="WRR27" i="13"/>
  <c r="WRS27" i="13"/>
  <c r="WRT27" i="13"/>
  <c r="WRU27" i="13"/>
  <c r="WRV27" i="13"/>
  <c r="WRW27" i="13"/>
  <c r="WRX27" i="13"/>
  <c r="WRY27" i="13"/>
  <c r="WRZ27" i="13"/>
  <c r="WSA27" i="13"/>
  <c r="WSB27" i="13"/>
  <c r="WSC27" i="13"/>
  <c r="WSD27" i="13"/>
  <c r="WSE27" i="13"/>
  <c r="WSF27" i="13"/>
  <c r="WSG27" i="13"/>
  <c r="WSH27" i="13"/>
  <c r="WSI27" i="13"/>
  <c r="WSJ27" i="13"/>
  <c r="WSK27" i="13"/>
  <c r="WSL27" i="13"/>
  <c r="WSM27" i="13"/>
  <c r="WSN27" i="13"/>
  <c r="WSO27" i="13"/>
  <c r="WSP27" i="13"/>
  <c r="WSQ27" i="13"/>
  <c r="WSR27" i="13"/>
  <c r="WSS27" i="13"/>
  <c r="WST27" i="13"/>
  <c r="WSU27" i="13"/>
  <c r="WSV27" i="13"/>
  <c r="WSW27" i="13"/>
  <c r="WSX27" i="13"/>
  <c r="WSY27" i="13"/>
  <c r="WSZ27" i="13"/>
  <c r="WTA27" i="13"/>
  <c r="WTB27" i="13"/>
  <c r="WTC27" i="13"/>
  <c r="WTD27" i="13"/>
  <c r="WTE27" i="13"/>
  <c r="WTF27" i="13"/>
  <c r="WTG27" i="13"/>
  <c r="WTH27" i="13"/>
  <c r="WTI27" i="13"/>
  <c r="WTJ27" i="13"/>
  <c r="WTK27" i="13"/>
  <c r="WTL27" i="13"/>
  <c r="WTM27" i="13"/>
  <c r="WTN27" i="13"/>
  <c r="WTO27" i="13"/>
  <c r="WTP27" i="13"/>
  <c r="WTQ27" i="13"/>
  <c r="WTR27" i="13"/>
  <c r="WTS27" i="13"/>
  <c r="WTT27" i="13"/>
  <c r="WTU27" i="13"/>
  <c r="WTV27" i="13"/>
  <c r="WTW27" i="13"/>
  <c r="WTX27" i="13"/>
  <c r="WTY27" i="13"/>
  <c r="WTZ27" i="13"/>
  <c r="WUA27" i="13"/>
  <c r="WUB27" i="13"/>
  <c r="WUC27" i="13"/>
  <c r="WUD27" i="13"/>
  <c r="WUE27" i="13"/>
  <c r="WUF27" i="13"/>
  <c r="WUG27" i="13"/>
  <c r="WUH27" i="13"/>
  <c r="WUI27" i="13"/>
  <c r="WUJ27" i="13"/>
  <c r="WUK27" i="13"/>
  <c r="WUL27" i="13"/>
  <c r="WUM27" i="13"/>
  <c r="WUN27" i="13"/>
  <c r="WUO27" i="13"/>
  <c r="WUP27" i="13"/>
  <c r="WUQ27" i="13"/>
  <c r="WUR27" i="13"/>
  <c r="WUS27" i="13"/>
  <c r="WUT27" i="13"/>
  <c r="WUU27" i="13"/>
  <c r="WUV27" i="13"/>
  <c r="WUW27" i="13"/>
  <c r="WUX27" i="13"/>
  <c r="WUY27" i="13"/>
  <c r="WUZ27" i="13"/>
  <c r="WVA27" i="13"/>
  <c r="WVB27" i="13"/>
  <c r="WVC27" i="13"/>
  <c r="WVD27" i="13"/>
  <c r="WVE27" i="13"/>
  <c r="WVF27" i="13"/>
  <c r="WVG27" i="13"/>
  <c r="WVH27" i="13"/>
  <c r="WVI27" i="13"/>
  <c r="WVJ27" i="13"/>
  <c r="WVK27" i="13"/>
  <c r="WVL27" i="13"/>
  <c r="WVM27" i="13"/>
  <c r="WVN27" i="13"/>
  <c r="WVO27" i="13"/>
  <c r="WVP27" i="13"/>
  <c r="WVQ27" i="13"/>
  <c r="WVR27" i="13"/>
  <c r="WVS27" i="13"/>
  <c r="WVT27" i="13"/>
  <c r="WVU27" i="13"/>
  <c r="WVV27" i="13"/>
  <c r="WVW27" i="13"/>
  <c r="WVX27" i="13"/>
  <c r="WVY27" i="13"/>
  <c r="WVZ27" i="13"/>
  <c r="WWA27" i="13"/>
  <c r="WWB27" i="13"/>
  <c r="WWC27" i="13"/>
  <c r="WWD27" i="13"/>
  <c r="WWE27" i="13"/>
  <c r="WWF27" i="13"/>
  <c r="WWG27" i="13"/>
  <c r="WWH27" i="13"/>
  <c r="WWI27" i="13"/>
  <c r="WWJ27" i="13"/>
  <c r="WWK27" i="13"/>
  <c r="WWL27" i="13"/>
  <c r="WWM27" i="13"/>
  <c r="WWN27" i="13"/>
  <c r="WWO27" i="13"/>
  <c r="WWP27" i="13"/>
  <c r="WWQ27" i="13"/>
  <c r="WWR27" i="13"/>
  <c r="WWS27" i="13"/>
  <c r="WWT27" i="13"/>
  <c r="WWU27" i="13"/>
  <c r="WWV27" i="13"/>
  <c r="WWW27" i="13"/>
  <c r="WWX27" i="13"/>
  <c r="WWY27" i="13"/>
  <c r="WWZ27" i="13"/>
  <c r="WXA27" i="13"/>
  <c r="WXB27" i="13"/>
  <c r="WXC27" i="13"/>
  <c r="WXD27" i="13"/>
  <c r="WXE27" i="13"/>
  <c r="WXF27" i="13"/>
  <c r="WXG27" i="13"/>
  <c r="WXH27" i="13"/>
  <c r="WXI27" i="13"/>
  <c r="WXJ27" i="13"/>
  <c r="WXK27" i="13"/>
  <c r="WXL27" i="13"/>
  <c r="WXM27" i="13"/>
  <c r="WXN27" i="13"/>
  <c r="WXO27" i="13"/>
  <c r="WXP27" i="13"/>
  <c r="WXQ27" i="13"/>
  <c r="WXR27" i="13"/>
  <c r="WXS27" i="13"/>
  <c r="WXT27" i="13"/>
  <c r="WXU27" i="13"/>
  <c r="WXV27" i="13"/>
  <c r="WXW27" i="13"/>
  <c r="WXX27" i="13"/>
  <c r="WXY27" i="13"/>
  <c r="WXZ27" i="13"/>
  <c r="WYA27" i="13"/>
  <c r="WYB27" i="13"/>
  <c r="WYC27" i="13"/>
  <c r="WYD27" i="13"/>
  <c r="WYE27" i="13"/>
  <c r="WYF27" i="13"/>
  <c r="WYG27" i="13"/>
  <c r="WYH27" i="13"/>
  <c r="WYI27" i="13"/>
  <c r="WYJ27" i="13"/>
  <c r="WYK27" i="13"/>
  <c r="WYL27" i="13"/>
  <c r="WYM27" i="13"/>
  <c r="WYN27" i="13"/>
  <c r="WYO27" i="13"/>
  <c r="WYP27" i="13"/>
  <c r="WYQ27" i="13"/>
  <c r="WYR27" i="13"/>
  <c r="WYS27" i="13"/>
  <c r="WYT27" i="13"/>
  <c r="WYU27" i="13"/>
  <c r="WYV27" i="13"/>
  <c r="WYW27" i="13"/>
  <c r="WYX27" i="13"/>
  <c r="WYY27" i="13"/>
  <c r="WYZ27" i="13"/>
  <c r="WZA27" i="13"/>
  <c r="WZB27" i="13"/>
  <c r="WZC27" i="13"/>
  <c r="WZD27" i="13"/>
  <c r="WZE27" i="13"/>
  <c r="WZF27" i="13"/>
  <c r="WZG27" i="13"/>
  <c r="WZH27" i="13"/>
  <c r="WZI27" i="13"/>
  <c r="WZJ27" i="13"/>
  <c r="WZK27" i="13"/>
  <c r="WZL27" i="13"/>
  <c r="WZM27" i="13"/>
  <c r="WZN27" i="13"/>
  <c r="WZO27" i="13"/>
  <c r="WZP27" i="13"/>
  <c r="WZQ27" i="13"/>
  <c r="WZR27" i="13"/>
  <c r="WZS27" i="13"/>
  <c r="WZT27" i="13"/>
  <c r="WZU27" i="13"/>
  <c r="WZV27" i="13"/>
  <c r="WZW27" i="13"/>
  <c r="WZX27" i="13"/>
  <c r="WZY27" i="13"/>
  <c r="WZZ27" i="13"/>
  <c r="XAA27" i="13"/>
  <c r="XAB27" i="13"/>
  <c r="XAC27" i="13"/>
  <c r="XAD27" i="13"/>
  <c r="XAE27" i="13"/>
  <c r="XAF27" i="13"/>
  <c r="XAG27" i="13"/>
  <c r="XAH27" i="13"/>
  <c r="XAI27" i="13"/>
  <c r="XAJ27" i="13"/>
  <c r="XAK27" i="13"/>
  <c r="XAL27" i="13"/>
  <c r="XAM27" i="13"/>
  <c r="XAN27" i="13"/>
  <c r="XAO27" i="13"/>
  <c r="XAP27" i="13"/>
  <c r="XAQ27" i="13"/>
  <c r="XAR27" i="13"/>
  <c r="XAS27" i="13"/>
  <c r="XAT27" i="13"/>
  <c r="XAU27" i="13"/>
  <c r="XAV27" i="13"/>
  <c r="XAW27" i="13"/>
  <c r="XAX27" i="13"/>
  <c r="XAY27" i="13"/>
  <c r="XAZ27" i="13"/>
  <c r="XBA27" i="13"/>
  <c r="XBB27" i="13"/>
  <c r="XBC27" i="13"/>
  <c r="XBD27" i="13"/>
  <c r="XBE27" i="13"/>
  <c r="XBF27" i="13"/>
  <c r="XBG27" i="13"/>
  <c r="XBH27" i="13"/>
  <c r="XBI27" i="13"/>
  <c r="XBJ27" i="13"/>
  <c r="XBK27" i="13"/>
  <c r="XBL27" i="13"/>
  <c r="XBM27" i="13"/>
  <c r="XBN27" i="13"/>
  <c r="XBO27" i="13"/>
  <c r="XBP27" i="13"/>
  <c r="XBQ27" i="13"/>
  <c r="XBR27" i="13"/>
  <c r="XBS27" i="13"/>
  <c r="XBT27" i="13"/>
  <c r="XBU27" i="13"/>
  <c r="XBV27" i="13"/>
  <c r="XBW27" i="13"/>
  <c r="XBX27" i="13"/>
  <c r="XBY27" i="13"/>
  <c r="XBZ27" i="13"/>
  <c r="XCA27" i="13"/>
  <c r="XCB27" i="13"/>
  <c r="XCC27" i="13"/>
  <c r="XCD27" i="13"/>
  <c r="XCE27" i="13"/>
  <c r="XCF27" i="13"/>
  <c r="XCG27" i="13"/>
  <c r="XCH27" i="13"/>
  <c r="XCI27" i="13"/>
  <c r="XCJ27" i="13"/>
  <c r="XCK27" i="13"/>
  <c r="XCL27" i="13"/>
  <c r="XCM27" i="13"/>
  <c r="XCN27" i="13"/>
  <c r="XCO27" i="13"/>
  <c r="XCP27" i="13"/>
  <c r="XCQ27" i="13"/>
  <c r="XCR27" i="13"/>
  <c r="XCS27" i="13"/>
  <c r="XCT27" i="13"/>
  <c r="XCU27" i="13"/>
  <c r="XCV27" i="13"/>
  <c r="XCW27" i="13"/>
  <c r="XCX27" i="13"/>
  <c r="XCY27" i="13"/>
  <c r="XCZ27" i="13"/>
  <c r="XDA27" i="13"/>
  <c r="XDB27" i="13"/>
  <c r="XDC27" i="13"/>
  <c r="XDD27" i="13"/>
  <c r="XDE27" i="13"/>
  <c r="XDF27" i="13"/>
  <c r="XDG27" i="13"/>
  <c r="XDH27" i="13"/>
  <c r="XDI27" i="13"/>
  <c r="XDJ27" i="13"/>
  <c r="XDK27" i="13"/>
  <c r="XDL27" i="13"/>
  <c r="XDM27" i="13"/>
  <c r="XDN27" i="13"/>
  <c r="XDO27" i="13"/>
  <c r="XDP27" i="13"/>
  <c r="XDQ27" i="13"/>
  <c r="XDR27" i="13"/>
  <c r="XDS27" i="13"/>
  <c r="XDT27" i="13"/>
  <c r="XDU27" i="13"/>
  <c r="XDV27" i="13"/>
  <c r="XDW27" i="13"/>
  <c r="XDX27" i="13"/>
  <c r="XDY27" i="13"/>
  <c r="XDZ27" i="13"/>
  <c r="XEA27" i="13"/>
  <c r="XEB27" i="13"/>
  <c r="XEC27" i="13"/>
  <c r="XED27" i="13"/>
  <c r="XEE27" i="13"/>
  <c r="XEF27" i="13"/>
  <c r="XEG27" i="13"/>
  <c r="XEH27" i="13"/>
  <c r="XEI27" i="13"/>
  <c r="XEJ27" i="13"/>
  <c r="XEK27" i="13"/>
  <c r="XEL27" i="13"/>
  <c r="XEM27" i="13"/>
  <c r="XEN27" i="13"/>
  <c r="XEO27" i="13"/>
  <c r="XEP27" i="13"/>
  <c r="XEQ27" i="13"/>
  <c r="XER27" i="13"/>
  <c r="XES27" i="13"/>
  <c r="XET27" i="13"/>
  <c r="XEU27" i="13"/>
  <c r="XEV27" i="13"/>
  <c r="XEW27" i="13"/>
  <c r="XEX27" i="13"/>
  <c r="XEY27" i="13"/>
  <c r="XEZ27" i="13"/>
  <c r="XFA27" i="13"/>
  <c r="XFB27" i="13"/>
  <c r="XFC27" i="13"/>
  <c r="XFD27" i="13"/>
  <c r="E28" i="13" l="1"/>
  <c r="C35" i="8" l="1"/>
  <c r="C34" i="8"/>
  <c r="C32" i="8"/>
  <c r="C31" i="8"/>
  <c r="C30" i="8"/>
  <c r="C29" i="8"/>
  <c r="C28" i="8"/>
  <c r="C9" i="8"/>
  <c r="C27" i="8"/>
  <c r="B9" i="8" s="1"/>
  <c r="C8" i="8"/>
  <c r="C26" i="8"/>
  <c r="C25" i="8"/>
  <c r="D29" i="9" l="1"/>
  <c r="D30" i="9"/>
  <c r="D31" i="9"/>
  <c r="D33" i="9"/>
  <c r="D34" i="9"/>
  <c r="D35" i="9"/>
  <c r="D28" i="9"/>
  <c r="D27" i="9"/>
  <c r="D25" i="9"/>
  <c r="C25" i="9"/>
  <c r="C35" i="9"/>
  <c r="C34" i="9"/>
  <c r="C33" i="9"/>
  <c r="C31" i="9"/>
  <c r="C30" i="9"/>
  <c r="C29" i="9"/>
  <c r="C28" i="9"/>
  <c r="C27" i="9"/>
  <c r="D26" i="9"/>
  <c r="C8" i="9" s="1"/>
  <c r="C26" i="9"/>
  <c r="B8" i="9" s="1"/>
  <c r="D24" i="9"/>
  <c r="C24" i="9"/>
  <c r="C190" i="49" l="1"/>
  <c r="D190" i="49" s="1"/>
  <c r="C57" i="49"/>
  <c r="D57" i="49" s="1"/>
  <c r="AA101" i="49"/>
  <c r="B27" i="27" l="1"/>
  <c r="C27" i="27" s="1"/>
  <c r="B26" i="27"/>
  <c r="C26" i="27" s="1"/>
  <c r="U44" i="60" l="1"/>
  <c r="U45" i="60"/>
  <c r="U46" i="60"/>
  <c r="U47" i="60"/>
  <c r="U48" i="60"/>
  <c r="U49" i="60"/>
  <c r="U50" i="60"/>
  <c r="U51" i="60"/>
  <c r="U52" i="60"/>
  <c r="U53" i="60"/>
  <c r="U54" i="60"/>
  <c r="U55" i="60"/>
  <c r="U56" i="60"/>
  <c r="U58" i="60"/>
  <c r="U59" i="60"/>
  <c r="U60" i="60"/>
  <c r="U61" i="60"/>
  <c r="U62" i="60"/>
  <c r="U63" i="60"/>
  <c r="U65" i="60"/>
  <c r="U66" i="60"/>
  <c r="U43" i="60"/>
  <c r="T67" i="60"/>
  <c r="I144" i="60"/>
  <c r="U67" i="60" l="1"/>
  <c r="J144" i="60" s="1"/>
  <c r="P20" i="32"/>
  <c r="P19" i="32"/>
  <c r="P18" i="32"/>
  <c r="P17" i="32"/>
  <c r="P22" i="32" s="1"/>
  <c r="P14" i="32"/>
  <c r="H69" i="30"/>
  <c r="G39" i="30"/>
  <c r="F39" i="30"/>
  <c r="E39" i="30"/>
  <c r="D39" i="30"/>
  <c r="C39" i="30"/>
  <c r="B39" i="30"/>
  <c r="F62" i="29"/>
  <c r="F63" i="29"/>
  <c r="F64" i="29"/>
  <c r="F65" i="29"/>
  <c r="F66" i="29"/>
  <c r="F67" i="29"/>
  <c r="F68" i="29"/>
  <c r="F69" i="29"/>
  <c r="F70" i="29"/>
  <c r="F71" i="29"/>
  <c r="F72" i="29"/>
  <c r="F73" i="29"/>
  <c r="F74" i="29"/>
  <c r="F75" i="29"/>
  <c r="F76" i="29"/>
  <c r="F77" i="29"/>
  <c r="F78" i="29"/>
  <c r="F79" i="29"/>
  <c r="F80" i="29"/>
  <c r="F81" i="29"/>
  <c r="F82" i="29"/>
  <c r="F61" i="29"/>
  <c r="N82" i="29"/>
  <c r="M82" i="29"/>
  <c r="L82" i="29"/>
  <c r="K82" i="29"/>
  <c r="J82" i="29"/>
  <c r="I82" i="29"/>
  <c r="H82" i="29"/>
  <c r="G82" i="29"/>
  <c r="D82" i="29"/>
  <c r="C82" i="29"/>
  <c r="B82" i="29"/>
  <c r="O83" i="29" s="1"/>
  <c r="C51" i="29"/>
  <c r="F61" i="28"/>
  <c r="F62" i="28"/>
  <c r="F63" i="28"/>
  <c r="F64" i="28"/>
  <c r="F65" i="28"/>
  <c r="F66" i="28"/>
  <c r="F67" i="28"/>
  <c r="F68" i="28"/>
  <c r="F69" i="28"/>
  <c r="F70" i="28"/>
  <c r="F71" i="28"/>
  <c r="F72" i="28"/>
  <c r="F73" i="28"/>
  <c r="F74" i="28"/>
  <c r="F75" i="28"/>
  <c r="F76" i="28"/>
  <c r="F77" i="28"/>
  <c r="F78" i="28"/>
  <c r="F79" i="28"/>
  <c r="F80" i="28"/>
  <c r="F81" i="28"/>
  <c r="F60" i="28"/>
  <c r="N81" i="28"/>
  <c r="M81" i="28"/>
  <c r="L81" i="28"/>
  <c r="K81" i="28"/>
  <c r="J81" i="28"/>
  <c r="I81" i="28"/>
  <c r="H81" i="28"/>
  <c r="G81" i="28"/>
  <c r="D81" i="28"/>
  <c r="C81" i="28"/>
  <c r="B81" i="28"/>
  <c r="C49" i="28"/>
  <c r="F86" i="29" l="1"/>
  <c r="H39" i="30"/>
  <c r="B52" i="29"/>
  <c r="O81" i="28"/>
  <c r="B49" i="28" s="1"/>
  <c r="S67" i="60" l="1"/>
  <c r="R32" i="60"/>
  <c r="S32" i="60"/>
  <c r="O20" i="32"/>
  <c r="O19" i="32"/>
  <c r="O18" i="32"/>
  <c r="O17" i="32"/>
  <c r="O22" i="32" s="1"/>
  <c r="O14" i="32"/>
  <c r="G38" i="30"/>
  <c r="F38" i="30"/>
  <c r="E38" i="30"/>
  <c r="D38" i="30"/>
  <c r="C38" i="30"/>
  <c r="B38" i="30"/>
  <c r="H68" i="30"/>
  <c r="C53" i="29"/>
  <c r="C49" i="29"/>
  <c r="P81" i="29"/>
  <c r="N81" i="29"/>
  <c r="M81" i="29"/>
  <c r="L81" i="29"/>
  <c r="K81" i="29"/>
  <c r="J81" i="29"/>
  <c r="I81" i="29"/>
  <c r="H81" i="29"/>
  <c r="G81" i="29"/>
  <c r="D81" i="29"/>
  <c r="C81" i="29"/>
  <c r="B81" i="29"/>
  <c r="O82" i="29" s="1"/>
  <c r="N80" i="29"/>
  <c r="M80" i="29"/>
  <c r="L80" i="29"/>
  <c r="K80" i="29"/>
  <c r="J80" i="29"/>
  <c r="I80" i="29"/>
  <c r="H80" i="29"/>
  <c r="G80" i="29"/>
  <c r="D80" i="29"/>
  <c r="C80" i="29"/>
  <c r="B80" i="29"/>
  <c r="N79" i="29"/>
  <c r="M79" i="29"/>
  <c r="L79" i="29"/>
  <c r="K79" i="29"/>
  <c r="J79" i="29"/>
  <c r="I79" i="29"/>
  <c r="H79" i="29"/>
  <c r="G79" i="29"/>
  <c r="D79" i="29"/>
  <c r="C79" i="29"/>
  <c r="B79" i="29"/>
  <c r="N78" i="29"/>
  <c r="M78" i="29"/>
  <c r="L78" i="29"/>
  <c r="K78" i="29"/>
  <c r="J78" i="29"/>
  <c r="I78" i="29"/>
  <c r="H78" i="29"/>
  <c r="G78" i="29"/>
  <c r="D78" i="29"/>
  <c r="C78" i="29"/>
  <c r="B78" i="29"/>
  <c r="N77" i="29"/>
  <c r="M77" i="29"/>
  <c r="L77" i="29"/>
  <c r="K77" i="29"/>
  <c r="J77" i="29"/>
  <c r="I77" i="29"/>
  <c r="H77" i="29"/>
  <c r="G77" i="29"/>
  <c r="D77" i="29"/>
  <c r="C77" i="29"/>
  <c r="B77" i="29"/>
  <c r="N76" i="29"/>
  <c r="M76" i="29"/>
  <c r="L76" i="29"/>
  <c r="K76" i="29"/>
  <c r="J76" i="29"/>
  <c r="I76" i="29"/>
  <c r="H76" i="29"/>
  <c r="G76" i="29"/>
  <c r="D76" i="29"/>
  <c r="C76" i="29"/>
  <c r="B76" i="29"/>
  <c r="N75" i="29"/>
  <c r="M75" i="29"/>
  <c r="L75" i="29"/>
  <c r="K75" i="29"/>
  <c r="J75" i="29"/>
  <c r="I75" i="29"/>
  <c r="H75" i="29"/>
  <c r="G75" i="29"/>
  <c r="D75" i="29"/>
  <c r="C75" i="29"/>
  <c r="B75" i="29"/>
  <c r="N74" i="29"/>
  <c r="M74" i="29"/>
  <c r="L74" i="29"/>
  <c r="K74" i="29"/>
  <c r="J74" i="29"/>
  <c r="I74" i="29"/>
  <c r="H74" i="29"/>
  <c r="G74" i="29"/>
  <c r="D74" i="29"/>
  <c r="C74" i="29"/>
  <c r="B74" i="29"/>
  <c r="N73" i="29"/>
  <c r="M73" i="29"/>
  <c r="L73" i="29"/>
  <c r="K73" i="29"/>
  <c r="J73" i="29"/>
  <c r="I73" i="29"/>
  <c r="H73" i="29"/>
  <c r="G73" i="29"/>
  <c r="D73" i="29"/>
  <c r="C73" i="29"/>
  <c r="B73" i="29"/>
  <c r="N72" i="29"/>
  <c r="M72" i="29"/>
  <c r="L72" i="29"/>
  <c r="K72" i="29"/>
  <c r="J72" i="29"/>
  <c r="I72" i="29"/>
  <c r="H72" i="29"/>
  <c r="G72" i="29"/>
  <c r="D72" i="29"/>
  <c r="C72" i="29"/>
  <c r="B72" i="29"/>
  <c r="N71" i="29"/>
  <c r="M71" i="29"/>
  <c r="L71" i="29"/>
  <c r="K71" i="29"/>
  <c r="J71" i="29"/>
  <c r="I71" i="29"/>
  <c r="H71" i="29"/>
  <c r="G71" i="29"/>
  <c r="D71" i="29"/>
  <c r="C71" i="29"/>
  <c r="B71" i="29"/>
  <c r="N70" i="29"/>
  <c r="M70" i="29"/>
  <c r="L70" i="29"/>
  <c r="K70" i="29"/>
  <c r="J70" i="29"/>
  <c r="I70" i="29"/>
  <c r="H70" i="29"/>
  <c r="G70" i="29"/>
  <c r="D70" i="29"/>
  <c r="C70" i="29"/>
  <c r="B70" i="29"/>
  <c r="N69" i="29"/>
  <c r="M69" i="29"/>
  <c r="L69" i="29"/>
  <c r="K69" i="29"/>
  <c r="J69" i="29"/>
  <c r="I69" i="29"/>
  <c r="H69" i="29"/>
  <c r="G69" i="29"/>
  <c r="D69" i="29"/>
  <c r="C69" i="29"/>
  <c r="B69" i="29"/>
  <c r="N68" i="29"/>
  <c r="M68" i="29"/>
  <c r="L68" i="29"/>
  <c r="K68" i="29"/>
  <c r="J68" i="29"/>
  <c r="I68" i="29"/>
  <c r="H68" i="29"/>
  <c r="G68" i="29"/>
  <c r="D68" i="29"/>
  <c r="C68" i="29"/>
  <c r="B68" i="29"/>
  <c r="N67" i="29"/>
  <c r="M67" i="29"/>
  <c r="L67" i="29"/>
  <c r="K67" i="29"/>
  <c r="J67" i="29"/>
  <c r="I67" i="29"/>
  <c r="H67" i="29"/>
  <c r="G67" i="29"/>
  <c r="D67" i="29"/>
  <c r="C67" i="29"/>
  <c r="B67" i="29"/>
  <c r="N66" i="29"/>
  <c r="M66" i="29"/>
  <c r="L66" i="29"/>
  <c r="K66" i="29"/>
  <c r="J66" i="29"/>
  <c r="I66" i="29"/>
  <c r="H66" i="29"/>
  <c r="G66" i="29"/>
  <c r="D66" i="29"/>
  <c r="C66" i="29"/>
  <c r="B66" i="29"/>
  <c r="N65" i="29"/>
  <c r="M65" i="29"/>
  <c r="L65" i="29"/>
  <c r="K65" i="29"/>
  <c r="J65" i="29"/>
  <c r="I65" i="29"/>
  <c r="H65" i="29"/>
  <c r="G65" i="29"/>
  <c r="D65" i="29"/>
  <c r="C65" i="29"/>
  <c r="B65" i="29"/>
  <c r="N64" i="29"/>
  <c r="M64" i="29"/>
  <c r="L64" i="29"/>
  <c r="K64" i="29"/>
  <c r="J64" i="29"/>
  <c r="I64" i="29"/>
  <c r="H64" i="29"/>
  <c r="G64" i="29"/>
  <c r="D64" i="29"/>
  <c r="C64" i="29"/>
  <c r="B64" i="29"/>
  <c r="N63" i="29"/>
  <c r="M63" i="29"/>
  <c r="L63" i="29"/>
  <c r="K63" i="29"/>
  <c r="J63" i="29"/>
  <c r="I63" i="29"/>
  <c r="H63" i="29"/>
  <c r="G63" i="29"/>
  <c r="D63" i="29"/>
  <c r="C63" i="29"/>
  <c r="B63" i="29"/>
  <c r="N62" i="29"/>
  <c r="M62" i="29"/>
  <c r="L62" i="29"/>
  <c r="K62" i="29"/>
  <c r="J62" i="29"/>
  <c r="I62" i="29"/>
  <c r="H62" i="29"/>
  <c r="G62" i="29"/>
  <c r="D62" i="29"/>
  <c r="C62" i="29"/>
  <c r="B62" i="29"/>
  <c r="N61" i="29"/>
  <c r="M61" i="29"/>
  <c r="L61" i="29"/>
  <c r="K61" i="29"/>
  <c r="J61" i="29"/>
  <c r="I61" i="29"/>
  <c r="H61" i="29"/>
  <c r="G61" i="29"/>
  <c r="D61" i="29"/>
  <c r="C61" i="29"/>
  <c r="B61" i="29"/>
  <c r="C48" i="28"/>
  <c r="N80" i="28"/>
  <c r="M80" i="28"/>
  <c r="L80" i="28"/>
  <c r="K80" i="28"/>
  <c r="J80" i="28"/>
  <c r="I80" i="28"/>
  <c r="H80" i="28"/>
  <c r="G80" i="28"/>
  <c r="D80" i="28"/>
  <c r="C80" i="28"/>
  <c r="B80" i="28"/>
  <c r="I79" i="28"/>
  <c r="I78" i="28"/>
  <c r="I77" i="28"/>
  <c r="I76" i="28"/>
  <c r="I75" i="28"/>
  <c r="I74" i="28"/>
  <c r="I73" i="28"/>
  <c r="I72" i="28"/>
  <c r="I71" i="28"/>
  <c r="I70" i="28"/>
  <c r="I69" i="28"/>
  <c r="I68" i="28"/>
  <c r="I67" i="28"/>
  <c r="I66" i="28"/>
  <c r="I65" i="28"/>
  <c r="I64" i="28"/>
  <c r="I63" i="28"/>
  <c r="I62" i="28"/>
  <c r="I61" i="28"/>
  <c r="I60" i="28"/>
  <c r="K79" i="28"/>
  <c r="K78" i="28"/>
  <c r="K77" i="28"/>
  <c r="K76" i="28"/>
  <c r="K75" i="28"/>
  <c r="K74" i="28"/>
  <c r="K73" i="28"/>
  <c r="K72" i="28"/>
  <c r="K71" i="28"/>
  <c r="K70" i="28"/>
  <c r="K69" i="28"/>
  <c r="K68" i="28"/>
  <c r="K67" i="28"/>
  <c r="K66" i="28"/>
  <c r="K65" i="28"/>
  <c r="K64" i="28"/>
  <c r="K63" i="28"/>
  <c r="K62" i="28"/>
  <c r="K61" i="28"/>
  <c r="K60" i="28"/>
  <c r="N79" i="28"/>
  <c r="M79" i="28"/>
  <c r="L79" i="28"/>
  <c r="J79" i="28"/>
  <c r="H79" i="28"/>
  <c r="G79" i="28"/>
  <c r="D79" i="28"/>
  <c r="C79" i="28"/>
  <c r="B79" i="28"/>
  <c r="N78" i="28"/>
  <c r="M78" i="28"/>
  <c r="L78" i="28"/>
  <c r="J78" i="28"/>
  <c r="H78" i="28"/>
  <c r="G78" i="28"/>
  <c r="D78" i="28"/>
  <c r="C78" i="28"/>
  <c r="B78" i="28"/>
  <c r="N77" i="28"/>
  <c r="M77" i="28"/>
  <c r="L77" i="28"/>
  <c r="J77" i="28"/>
  <c r="H77" i="28"/>
  <c r="G77" i="28"/>
  <c r="D77" i="28"/>
  <c r="C77" i="28"/>
  <c r="B77" i="28"/>
  <c r="N76" i="28"/>
  <c r="M76" i="28"/>
  <c r="L76" i="28"/>
  <c r="J76" i="28"/>
  <c r="H76" i="28"/>
  <c r="G76" i="28"/>
  <c r="D76" i="28"/>
  <c r="C76" i="28"/>
  <c r="B76" i="28"/>
  <c r="N75" i="28"/>
  <c r="M75" i="28"/>
  <c r="L75" i="28"/>
  <c r="J75" i="28"/>
  <c r="H75" i="28"/>
  <c r="G75" i="28"/>
  <c r="D75" i="28"/>
  <c r="C75" i="28"/>
  <c r="B75" i="28"/>
  <c r="N74" i="28"/>
  <c r="M74" i="28"/>
  <c r="L74" i="28"/>
  <c r="J74" i="28"/>
  <c r="H74" i="28"/>
  <c r="G74" i="28"/>
  <c r="D74" i="28"/>
  <c r="C74" i="28"/>
  <c r="B74" i="28"/>
  <c r="N73" i="28"/>
  <c r="M73" i="28"/>
  <c r="L73" i="28"/>
  <c r="J73" i="28"/>
  <c r="H73" i="28"/>
  <c r="G73" i="28"/>
  <c r="D73" i="28"/>
  <c r="C73" i="28"/>
  <c r="B73" i="28"/>
  <c r="N72" i="28"/>
  <c r="M72" i="28"/>
  <c r="L72" i="28"/>
  <c r="J72" i="28"/>
  <c r="H72" i="28"/>
  <c r="G72" i="28"/>
  <c r="D72" i="28"/>
  <c r="C72" i="28"/>
  <c r="B72" i="28"/>
  <c r="N71" i="28"/>
  <c r="M71" i="28"/>
  <c r="L71" i="28"/>
  <c r="J71" i="28"/>
  <c r="H71" i="28"/>
  <c r="G71" i="28"/>
  <c r="D71" i="28"/>
  <c r="C71" i="28"/>
  <c r="B71" i="28"/>
  <c r="N70" i="28"/>
  <c r="M70" i="28"/>
  <c r="L70" i="28"/>
  <c r="J70" i="28"/>
  <c r="H70" i="28"/>
  <c r="G70" i="28"/>
  <c r="D70" i="28"/>
  <c r="C70" i="28"/>
  <c r="B70" i="28"/>
  <c r="N69" i="28"/>
  <c r="M69" i="28"/>
  <c r="L69" i="28"/>
  <c r="J69" i="28"/>
  <c r="H69" i="28"/>
  <c r="G69" i="28"/>
  <c r="D69" i="28"/>
  <c r="C69" i="28"/>
  <c r="B69" i="28"/>
  <c r="N68" i="28"/>
  <c r="M68" i="28"/>
  <c r="L68" i="28"/>
  <c r="J68" i="28"/>
  <c r="H68" i="28"/>
  <c r="G68" i="28"/>
  <c r="D68" i="28"/>
  <c r="C68" i="28"/>
  <c r="B68" i="28"/>
  <c r="N67" i="28"/>
  <c r="M67" i="28"/>
  <c r="L67" i="28"/>
  <c r="J67" i="28"/>
  <c r="H67" i="28"/>
  <c r="G67" i="28"/>
  <c r="D67" i="28"/>
  <c r="C67" i="28"/>
  <c r="B67" i="28"/>
  <c r="N66" i="28"/>
  <c r="M66" i="28"/>
  <c r="L66" i="28"/>
  <c r="J66" i="28"/>
  <c r="H66" i="28"/>
  <c r="G66" i="28"/>
  <c r="D66" i="28"/>
  <c r="C66" i="28"/>
  <c r="B66" i="28"/>
  <c r="N65" i="28"/>
  <c r="M65" i="28"/>
  <c r="L65" i="28"/>
  <c r="J65" i="28"/>
  <c r="H65" i="28"/>
  <c r="G65" i="28"/>
  <c r="D65" i="28"/>
  <c r="C65" i="28"/>
  <c r="B65" i="28"/>
  <c r="N64" i="28"/>
  <c r="M64" i="28"/>
  <c r="L64" i="28"/>
  <c r="J64" i="28"/>
  <c r="H64" i="28"/>
  <c r="G64" i="28"/>
  <c r="D64" i="28"/>
  <c r="C64" i="28"/>
  <c r="B64" i="28"/>
  <c r="N63" i="28"/>
  <c r="M63" i="28"/>
  <c r="L63" i="28"/>
  <c r="J63" i="28"/>
  <c r="H63" i="28"/>
  <c r="G63" i="28"/>
  <c r="D63" i="28"/>
  <c r="C63" i="28"/>
  <c r="B63" i="28"/>
  <c r="N62" i="28"/>
  <c r="M62" i="28"/>
  <c r="L62" i="28"/>
  <c r="J62" i="28"/>
  <c r="H62" i="28"/>
  <c r="G62" i="28"/>
  <c r="D62" i="28"/>
  <c r="C62" i="28"/>
  <c r="B62" i="28"/>
  <c r="N61" i="28"/>
  <c r="M61" i="28"/>
  <c r="L61" i="28"/>
  <c r="J61" i="28"/>
  <c r="H61" i="28"/>
  <c r="G61" i="28"/>
  <c r="D61" i="28"/>
  <c r="C61" i="28"/>
  <c r="B61" i="28"/>
  <c r="N60" i="28"/>
  <c r="M60" i="28"/>
  <c r="L60" i="28"/>
  <c r="J60" i="28"/>
  <c r="H60" i="28"/>
  <c r="G60" i="28"/>
  <c r="D60" i="28"/>
  <c r="C60" i="28"/>
  <c r="B60" i="28"/>
  <c r="AL115" i="28"/>
  <c r="AK115" i="28"/>
  <c r="AJ115" i="28"/>
  <c r="AI115" i="28"/>
  <c r="AH115" i="28"/>
  <c r="AG115" i="28"/>
  <c r="AE115" i="28"/>
  <c r="AD115" i="28"/>
  <c r="AC115" i="28"/>
  <c r="AB115" i="28"/>
  <c r="AA115" i="28"/>
  <c r="Z115" i="28"/>
  <c r="Y115" i="28"/>
  <c r="X115" i="28"/>
  <c r="W115" i="28"/>
  <c r="V115" i="28"/>
  <c r="U115" i="28"/>
  <c r="T115" i="28"/>
  <c r="S115" i="28"/>
  <c r="R115" i="28"/>
  <c r="Q115" i="28"/>
  <c r="P115" i="28"/>
  <c r="O115" i="28"/>
  <c r="M115" i="28"/>
  <c r="L115" i="28"/>
  <c r="J115" i="28"/>
  <c r="I115" i="28"/>
  <c r="H115" i="28"/>
  <c r="G115" i="28"/>
  <c r="E115" i="28"/>
  <c r="D115" i="28"/>
  <c r="C115" i="28"/>
  <c r="B87" i="27"/>
  <c r="L57" i="27"/>
  <c r="N86" i="29" l="1"/>
  <c r="M86" i="29"/>
  <c r="B86" i="29"/>
  <c r="C86" i="29"/>
  <c r="D86" i="29"/>
  <c r="H86" i="29"/>
  <c r="I86" i="29"/>
  <c r="J86" i="29"/>
  <c r="G86" i="29"/>
  <c r="C50" i="29"/>
  <c r="P86" i="29"/>
  <c r="K86" i="29"/>
  <c r="L86" i="29"/>
  <c r="O84" i="28"/>
  <c r="B52" i="28" s="1"/>
  <c r="O75" i="29"/>
  <c r="O67" i="29"/>
  <c r="O64" i="29"/>
  <c r="O72" i="29"/>
  <c r="O80" i="29"/>
  <c r="O62" i="29"/>
  <c r="O70" i="29"/>
  <c r="O78" i="29"/>
  <c r="O65" i="29"/>
  <c r="O73" i="29"/>
  <c r="O81" i="29"/>
  <c r="B50" i="29" s="1"/>
  <c r="O68" i="29"/>
  <c r="O76" i="29"/>
  <c r="O63" i="29"/>
  <c r="O71" i="29"/>
  <c r="O79" i="29"/>
  <c r="O66" i="29"/>
  <c r="O74" i="29"/>
  <c r="O61" i="29"/>
  <c r="O69" i="29"/>
  <c r="O77" i="29"/>
  <c r="B51" i="29"/>
  <c r="D51" i="29" s="1"/>
  <c r="AL116" i="29"/>
  <c r="H38" i="30"/>
  <c r="O80" i="28"/>
  <c r="B48" i="28" s="1"/>
  <c r="B53" i="29"/>
  <c r="F53" i="29" s="1"/>
  <c r="C116" i="29"/>
  <c r="O86" i="29" l="1"/>
  <c r="D50" i="29"/>
  <c r="B49" i="29"/>
  <c r="C63" i="9" l="1"/>
  <c r="H66" i="8" l="1"/>
  <c r="I66" i="8"/>
  <c r="R14" i="32" l="1"/>
  <c r="N20" i="32"/>
  <c r="N19" i="32"/>
  <c r="N18" i="32"/>
  <c r="N17" i="32"/>
  <c r="N22" i="32" s="1"/>
  <c r="N14" i="32"/>
  <c r="G37" i="30"/>
  <c r="F37" i="30"/>
  <c r="E37" i="30"/>
  <c r="D37" i="30"/>
  <c r="C37" i="30"/>
  <c r="B37" i="30"/>
  <c r="H67" i="30" l="1"/>
  <c r="H37" i="30"/>
  <c r="C47" i="28" l="1"/>
  <c r="C25" i="24"/>
  <c r="D24" i="24" l="1"/>
  <c r="D22" i="24"/>
  <c r="D21" i="24"/>
  <c r="D20" i="24"/>
  <c r="D19" i="24"/>
  <c r="D18" i="24"/>
  <c r="D15" i="24"/>
  <c r="D14" i="24"/>
  <c r="D12" i="24"/>
  <c r="D11" i="24"/>
  <c r="D10" i="24"/>
  <c r="B25" i="24"/>
  <c r="D25" i="24" l="1"/>
  <c r="C36" i="8" l="1"/>
  <c r="C66" i="8"/>
  <c r="D66" i="8"/>
  <c r="C29" i="27" l="1"/>
  <c r="E28" i="24" l="1"/>
  <c r="B25" i="27" l="1"/>
  <c r="B24" i="27"/>
  <c r="C37" i="8" l="1"/>
  <c r="D37" i="8"/>
  <c r="D39" i="7"/>
  <c r="D36" i="9"/>
  <c r="C36" i="9"/>
  <c r="C39" i="7"/>
  <c r="R17" i="32" l="1"/>
  <c r="R22" i="32" s="1"/>
  <c r="C25" i="27"/>
  <c r="L56" i="27" l="1"/>
  <c r="B86" i="27"/>
  <c r="G36" i="30" l="1"/>
  <c r="F36" i="30"/>
  <c r="E36" i="30"/>
  <c r="D36" i="30"/>
  <c r="C36" i="30"/>
  <c r="B36" i="30"/>
  <c r="H66" i="30"/>
  <c r="P85" i="28"/>
  <c r="H36" i="30" l="1"/>
  <c r="D53" i="29"/>
  <c r="H14" i="32" l="1"/>
  <c r="G14" i="32"/>
  <c r="F14" i="32"/>
  <c r="E14" i="32"/>
  <c r="D14" i="32"/>
  <c r="C14" i="32"/>
  <c r="B14" i="32"/>
  <c r="B21" i="27" l="1"/>
  <c r="C17" i="9" l="1"/>
  <c r="B17" i="9"/>
  <c r="C16" i="9"/>
  <c r="B16" i="9"/>
  <c r="B15" i="9"/>
  <c r="B14" i="9"/>
  <c r="B13" i="9"/>
  <c r="C12" i="9"/>
  <c r="B12" i="9"/>
  <c r="B11" i="9"/>
  <c r="B10" i="9"/>
  <c r="C9" i="9"/>
  <c r="B9" i="9"/>
  <c r="C7" i="9"/>
  <c r="B7" i="9"/>
  <c r="C6" i="9"/>
  <c r="B6" i="9"/>
  <c r="B5" i="9"/>
  <c r="C15" i="9"/>
  <c r="C14" i="9"/>
  <c r="C13" i="9"/>
  <c r="C11" i="9"/>
  <c r="C10" i="9"/>
  <c r="C5" i="9"/>
  <c r="C17" i="8"/>
  <c r="B17" i="8"/>
  <c r="C16" i="8"/>
  <c r="B16" i="8"/>
  <c r="C14" i="8"/>
  <c r="B14" i="8"/>
  <c r="B13" i="8"/>
  <c r="C12" i="8"/>
  <c r="B12" i="8"/>
  <c r="B11" i="8"/>
  <c r="C10" i="8"/>
  <c r="B10" i="8"/>
  <c r="B8" i="8"/>
  <c r="C7" i="8"/>
  <c r="B7" i="8"/>
  <c r="B6" i="8"/>
  <c r="C18" i="8"/>
  <c r="B18" i="8"/>
  <c r="C15" i="8"/>
  <c r="B15" i="8"/>
  <c r="C13" i="8"/>
  <c r="C11" i="8"/>
  <c r="C6" i="8"/>
  <c r="C19" i="7"/>
  <c r="B19" i="7"/>
  <c r="C18" i="7"/>
  <c r="B18" i="7"/>
  <c r="C17" i="7"/>
  <c r="B17" i="7"/>
  <c r="C14" i="7"/>
  <c r="B14" i="7"/>
  <c r="C13" i="7"/>
  <c r="B13" i="7"/>
  <c r="C12" i="7"/>
  <c r="B12" i="7"/>
  <c r="C11" i="7"/>
  <c r="B11" i="7"/>
  <c r="C9" i="7"/>
  <c r="B9" i="7"/>
  <c r="B8" i="7"/>
  <c r="C7" i="7"/>
  <c r="C16" i="7"/>
  <c r="B16" i="7"/>
  <c r="C15" i="7"/>
  <c r="B15" i="7"/>
  <c r="C18" i="9" l="1"/>
  <c r="C19" i="8"/>
  <c r="C20" i="8" s="1"/>
  <c r="B7" i="7"/>
  <c r="B20" i="7" s="1"/>
  <c r="B21" i="7" s="1"/>
  <c r="C8" i="7"/>
  <c r="C20" i="7" s="1"/>
  <c r="C21" i="7" s="1"/>
  <c r="B18" i="9"/>
  <c r="B19" i="9" s="1"/>
  <c r="B19" i="8"/>
  <c r="B20" i="8" s="1"/>
  <c r="C24" i="27" l="1"/>
  <c r="B85" i="27" l="1"/>
  <c r="L55" i="27"/>
  <c r="M20" i="32" l="1"/>
  <c r="M19" i="32"/>
  <c r="M18" i="32"/>
  <c r="M17" i="32"/>
  <c r="M22" i="32" s="1"/>
  <c r="M14" i="32"/>
  <c r="C46" i="28"/>
  <c r="G73" i="30"/>
  <c r="F73" i="30"/>
  <c r="E73" i="30"/>
  <c r="D73" i="30"/>
  <c r="C73" i="30"/>
  <c r="B73" i="30"/>
  <c r="C48" i="29"/>
  <c r="O79" i="28" l="1"/>
  <c r="B47" i="28" s="1"/>
  <c r="B48" i="29" l="1"/>
  <c r="D48" i="29" s="1"/>
  <c r="L20" i="32" l="1"/>
  <c r="L19" i="32"/>
  <c r="L18" i="32"/>
  <c r="L17" i="32"/>
  <c r="L22" i="32" s="1"/>
  <c r="L14" i="32"/>
  <c r="G35" i="30" l="1"/>
  <c r="F35" i="30"/>
  <c r="E35" i="30"/>
  <c r="D35" i="30"/>
  <c r="C35" i="30"/>
  <c r="B35" i="30"/>
  <c r="H65" i="30"/>
  <c r="H35" i="30" l="1"/>
  <c r="C47" i="29" l="1"/>
  <c r="B47" i="29" l="1"/>
  <c r="D47" i="29" s="1"/>
  <c r="C45" i="28" l="1"/>
  <c r="O78" i="28"/>
  <c r="B46" i="28" s="1"/>
  <c r="D24" i="32" l="1"/>
  <c r="K20" i="32"/>
  <c r="K19" i="32"/>
  <c r="J19" i="32"/>
  <c r="I19" i="32"/>
  <c r="H19" i="32"/>
  <c r="G19" i="32"/>
  <c r="F19" i="32"/>
  <c r="E19" i="32"/>
  <c r="D19" i="32"/>
  <c r="C19" i="32"/>
  <c r="B19" i="32"/>
  <c r="K18" i="32"/>
  <c r="J18" i="32"/>
  <c r="I18" i="32"/>
  <c r="H18" i="32"/>
  <c r="G18" i="32"/>
  <c r="F18" i="32"/>
  <c r="E18" i="32"/>
  <c r="D18" i="32"/>
  <c r="C18" i="32"/>
  <c r="B18" i="32"/>
  <c r="K17" i="32"/>
  <c r="K22" i="32" s="1"/>
  <c r="K14" i="32"/>
  <c r="J14" i="32"/>
  <c r="I14" i="32"/>
  <c r="H64" i="30"/>
  <c r="H63" i="30"/>
  <c r="H62" i="30"/>
  <c r="H61" i="30"/>
  <c r="H60" i="30"/>
  <c r="H59" i="30"/>
  <c r="H58" i="30"/>
  <c r="H57" i="30"/>
  <c r="H56" i="30"/>
  <c r="H55" i="30"/>
  <c r="H54" i="30"/>
  <c r="H53" i="30"/>
  <c r="H52" i="30"/>
  <c r="H51" i="30"/>
  <c r="H50" i="30"/>
  <c r="H49" i="30"/>
  <c r="H48" i="30"/>
  <c r="G34" i="30"/>
  <c r="F34" i="30"/>
  <c r="E34" i="30"/>
  <c r="D34" i="30"/>
  <c r="C34" i="30"/>
  <c r="B34" i="30"/>
  <c r="G33" i="30"/>
  <c r="F33" i="30"/>
  <c r="E33" i="30"/>
  <c r="D33" i="30"/>
  <c r="C33" i="30"/>
  <c r="B33" i="30"/>
  <c r="G32" i="30"/>
  <c r="F32" i="30"/>
  <c r="E32" i="30"/>
  <c r="D32" i="30"/>
  <c r="C32" i="30"/>
  <c r="B32" i="30"/>
  <c r="G31" i="30"/>
  <c r="F31" i="30"/>
  <c r="E31" i="30"/>
  <c r="D31" i="30"/>
  <c r="C31" i="30"/>
  <c r="B31" i="30"/>
  <c r="G30" i="30"/>
  <c r="F30" i="30"/>
  <c r="E30" i="30"/>
  <c r="D30" i="30"/>
  <c r="C30" i="30"/>
  <c r="B30" i="30"/>
  <c r="G29" i="30"/>
  <c r="F29" i="30"/>
  <c r="E29" i="30"/>
  <c r="D29" i="30"/>
  <c r="C29" i="30"/>
  <c r="B29" i="30"/>
  <c r="G28" i="30"/>
  <c r="F28" i="30"/>
  <c r="E28" i="30"/>
  <c r="D28" i="30"/>
  <c r="C28" i="30"/>
  <c r="B28" i="30"/>
  <c r="G27" i="30"/>
  <c r="F27" i="30"/>
  <c r="E27" i="30"/>
  <c r="D27" i="30"/>
  <c r="C27" i="30"/>
  <c r="B27" i="30"/>
  <c r="G26" i="30"/>
  <c r="F26" i="30"/>
  <c r="E26" i="30"/>
  <c r="D26" i="30"/>
  <c r="C26" i="30"/>
  <c r="B26" i="30"/>
  <c r="G25" i="30"/>
  <c r="F25" i="30"/>
  <c r="E25" i="30"/>
  <c r="D25" i="30"/>
  <c r="C25" i="30"/>
  <c r="B25" i="30"/>
  <c r="G24" i="30"/>
  <c r="F24" i="30"/>
  <c r="E24" i="30"/>
  <c r="D24" i="30"/>
  <c r="C24" i="30"/>
  <c r="B24" i="30"/>
  <c r="G23" i="30"/>
  <c r="F23" i="30"/>
  <c r="E23" i="30"/>
  <c r="D23" i="30"/>
  <c r="C23" i="30"/>
  <c r="B23" i="30"/>
  <c r="G22" i="30"/>
  <c r="F22" i="30"/>
  <c r="E22" i="30"/>
  <c r="D22" i="30"/>
  <c r="C22" i="30"/>
  <c r="B22" i="30"/>
  <c r="G21" i="30"/>
  <c r="F21" i="30"/>
  <c r="E21" i="30"/>
  <c r="D21" i="30"/>
  <c r="C21" i="30"/>
  <c r="B21" i="30"/>
  <c r="G20" i="30"/>
  <c r="F20" i="30"/>
  <c r="E20" i="30"/>
  <c r="D20" i="30"/>
  <c r="C20" i="30"/>
  <c r="B20" i="30"/>
  <c r="G19" i="30"/>
  <c r="F19" i="30"/>
  <c r="E19" i="30"/>
  <c r="D19" i="30"/>
  <c r="C19" i="30"/>
  <c r="B19" i="30"/>
  <c r="G18" i="30"/>
  <c r="F18" i="30"/>
  <c r="E18" i="30"/>
  <c r="D18" i="30"/>
  <c r="C18" i="30"/>
  <c r="B18" i="30"/>
  <c r="C46" i="29"/>
  <c r="C45" i="29"/>
  <c r="P121" i="28"/>
  <c r="O77" i="28"/>
  <c r="B45" i="28" s="1"/>
  <c r="C44" i="28"/>
  <c r="C43" i="28"/>
  <c r="C42" i="28"/>
  <c r="C41" i="28"/>
  <c r="C40" i="28"/>
  <c r="C39" i="28"/>
  <c r="C38" i="28"/>
  <c r="L53" i="27"/>
  <c r="L52" i="27"/>
  <c r="L51" i="27"/>
  <c r="B22" i="27"/>
  <c r="B83" i="27" s="1"/>
  <c r="L50" i="27"/>
  <c r="L49" i="27"/>
  <c r="B18" i="27" s="1"/>
  <c r="L48" i="27"/>
  <c r="B17" i="27" s="1"/>
  <c r="L47" i="27"/>
  <c r="B16" i="27" s="1"/>
  <c r="L46" i="27"/>
  <c r="B15" i="27" s="1"/>
  <c r="L44" i="27"/>
  <c r="B14" i="27" s="1"/>
  <c r="H43" i="27"/>
  <c r="L43" i="27" s="1"/>
  <c r="B13" i="27" s="1"/>
  <c r="J42" i="27"/>
  <c r="I42" i="27"/>
  <c r="I41" i="27"/>
  <c r="H41" i="27" s="1"/>
  <c r="L41" i="27" s="1"/>
  <c r="B11" i="27" s="1"/>
  <c r="I40" i="27"/>
  <c r="H40" i="27" s="1"/>
  <c r="L40" i="27" s="1"/>
  <c r="B10" i="27" s="1"/>
  <c r="D38" i="27"/>
  <c r="L38" i="27" s="1"/>
  <c r="B8" i="27" s="1"/>
  <c r="L37" i="27"/>
  <c r="B7" i="27" s="1"/>
  <c r="E37" i="27"/>
  <c r="F37" i="27" s="1"/>
  <c r="L36" i="27"/>
  <c r="B6" i="27" s="1"/>
  <c r="E36" i="27"/>
  <c r="F36" i="27" s="1"/>
  <c r="L35" i="27"/>
  <c r="F35" i="27"/>
  <c r="B82" i="27"/>
  <c r="B20" i="27"/>
  <c r="B81" i="27" s="1"/>
  <c r="B19" i="27"/>
  <c r="B80" i="27" s="1"/>
  <c r="J85" i="28" l="1"/>
  <c r="O70" i="28"/>
  <c r="B38" i="28" s="1"/>
  <c r="D43" i="30"/>
  <c r="E43" i="30"/>
  <c r="K85" i="28"/>
  <c r="C85" i="28"/>
  <c r="F43" i="30"/>
  <c r="D85" i="28"/>
  <c r="M85" i="28"/>
  <c r="G43" i="30"/>
  <c r="F85" i="28"/>
  <c r="N85" i="28"/>
  <c r="B85" i="28"/>
  <c r="C53" i="28"/>
  <c r="L85" i="28"/>
  <c r="G85" i="28"/>
  <c r="H85" i="28"/>
  <c r="B43" i="30"/>
  <c r="I85" i="28"/>
  <c r="C55" i="29"/>
  <c r="C43" i="30"/>
  <c r="E38" i="27"/>
  <c r="E39" i="27" s="1"/>
  <c r="O61" i="28"/>
  <c r="B29" i="28" s="1"/>
  <c r="H42" i="27"/>
  <c r="L42" i="27" s="1"/>
  <c r="B12" i="27" s="1"/>
  <c r="D39" i="27"/>
  <c r="B41" i="29"/>
  <c r="H20" i="30"/>
  <c r="H28" i="30"/>
  <c r="O64" i="28"/>
  <c r="B32" i="28" s="1"/>
  <c r="O62" i="28"/>
  <c r="B30" i="28" s="1"/>
  <c r="O68" i="28"/>
  <c r="B36" i="28" s="1"/>
  <c r="O72" i="28"/>
  <c r="B40" i="28" s="1"/>
  <c r="O74" i="28"/>
  <c r="B42" i="28" s="1"/>
  <c r="O76" i="28"/>
  <c r="B44" i="28" s="1"/>
  <c r="H18" i="30"/>
  <c r="O69" i="28"/>
  <c r="B37" i="28" s="1"/>
  <c r="B32" i="29"/>
  <c r="B42" i="29"/>
  <c r="O63" i="28"/>
  <c r="B31" i="28" s="1"/>
  <c r="O65" i="28"/>
  <c r="B33" i="28" s="1"/>
  <c r="O66" i="28"/>
  <c r="B34" i="28" s="1"/>
  <c r="O67" i="28"/>
  <c r="B35" i="28" s="1"/>
  <c r="O71" i="28"/>
  <c r="B39" i="28" s="1"/>
  <c r="O73" i="28"/>
  <c r="B41" i="28" s="1"/>
  <c r="O75" i="28"/>
  <c r="B43" i="28" s="1"/>
  <c r="B44" i="29"/>
  <c r="H73" i="30"/>
  <c r="B35" i="29"/>
  <c r="B37" i="29"/>
  <c r="B40" i="29"/>
  <c r="B39" i="29"/>
  <c r="B45" i="29"/>
  <c r="B43" i="29"/>
  <c r="B33" i="29"/>
  <c r="B34" i="29"/>
  <c r="B36" i="29"/>
  <c r="B38" i="29"/>
  <c r="B46" i="29"/>
  <c r="D46" i="29" s="1"/>
  <c r="B31" i="29"/>
  <c r="H21" i="30"/>
  <c r="H26" i="30"/>
  <c r="H29" i="30"/>
  <c r="H33" i="30"/>
  <c r="H25" i="30"/>
  <c r="H24" i="30"/>
  <c r="H32" i="30"/>
  <c r="H22" i="30"/>
  <c r="H30" i="30"/>
  <c r="H19" i="30"/>
  <c r="H23" i="30"/>
  <c r="H27" i="30"/>
  <c r="H31" i="30"/>
  <c r="H34" i="30"/>
  <c r="O60" i="28"/>
  <c r="H43" i="30" l="1"/>
  <c r="O85" i="28"/>
  <c r="D52" i="28" s="1"/>
  <c r="F38" i="27"/>
  <c r="L39" i="27"/>
  <c r="B9" i="27" s="1"/>
  <c r="F39" i="27"/>
  <c r="B30" i="29"/>
  <c r="B55" i="29" s="1"/>
  <c r="B28" i="28"/>
  <c r="B53" i="28" l="1"/>
  <c r="L54" i="27"/>
  <c r="B23" i="27"/>
  <c r="C23" i="27" s="1"/>
  <c r="B84" i="2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D14" authorId="0" shapeId="0" xr:uid="{76243A0D-3DD3-5744-99A0-2523A89B6680}">
      <text>
        <r>
          <rPr>
            <b/>
            <sz val="10"/>
            <color rgb="FF000000"/>
            <rFont val="Tahoma"/>
            <family val="2"/>
          </rPr>
          <t>Microsoft Office User:</t>
        </r>
        <r>
          <rPr>
            <sz val="10"/>
            <color rgb="FF000000"/>
            <rFont val="Tahoma"/>
            <family val="2"/>
          </rPr>
          <t xml:space="preserve">
</t>
        </r>
        <r>
          <rPr>
            <sz val="10"/>
            <color rgb="FF000000"/>
            <rFont val="Tahoma"/>
            <family val="2"/>
          </rPr>
          <t xml:space="preserve">look into this
</t>
        </r>
      </text>
    </comment>
  </commentList>
</comments>
</file>

<file path=xl/sharedStrings.xml><?xml version="1.0" encoding="utf-8"?>
<sst xmlns="http://schemas.openxmlformats.org/spreadsheetml/2006/main" count="6311" uniqueCount="1188">
  <si>
    <t>Preface</t>
    <phoneticPr fontId="0" type="noConversion"/>
  </si>
  <si>
    <t>Introduction</t>
    <phoneticPr fontId="0" type="noConversion"/>
  </si>
  <si>
    <t>EMS supports the ESDIS project management by collecting and organizing various metrics from the Earth Observing System (EOS) Data and Information System (DIS) DAACs and other sources.  The EMS collects and presents data on the usage of products and services delivered via the Internet or managed in EOSDIS archives.</t>
  </si>
  <si>
    <t>EMS consists of a Data Metrics component and a Web Metrics component.  The Data Metrics component provides statistics on data ingest, archive and distribution plus data users profile information. The Web Metrics component provides statistics on web site visits, views and visitors with a variety of related parameters.</t>
  </si>
  <si>
    <t xml:space="preserve">Definitions for terms used in this report can be found in the Definitions worksheet. </t>
  </si>
  <si>
    <t>EOSDIS Summary</t>
  </si>
  <si>
    <t>Unique Data Sets</t>
    <phoneticPr fontId="0" type="noConversion"/>
  </si>
  <si>
    <t>Average Archive Growth</t>
    <phoneticPr fontId="0" type="noConversion"/>
  </si>
  <si>
    <t>End User Distribution Products</t>
  </si>
  <si>
    <t>End User Average Distribution Volume</t>
    <phoneticPr fontId="0" type="noConversion"/>
  </si>
  <si>
    <t>Distinct Registered LANCE Users</t>
  </si>
  <si>
    <t>Distinct Unregistered LANCE Users</t>
  </si>
  <si>
    <t>Average Production Growth</t>
  </si>
  <si>
    <t>Total Production Volume</t>
  </si>
  <si>
    <t>This worksheet contains descriptions of the approach taken to produce the data sets in the worksheets. Specific queries are referenced by name.</t>
  </si>
  <si>
    <t xml:space="preserve">Data Metric Worksheets </t>
  </si>
  <si>
    <t>The primary source for the Data Metrics is EMS using the HTMLDB interface and SQL queries.</t>
  </si>
  <si>
    <t>Ingest</t>
  </si>
  <si>
    <t>Archive</t>
  </si>
  <si>
    <t>Total Archive Size</t>
  </si>
  <si>
    <t>Distribution
(Applicable to CDDIS Only)</t>
  </si>
  <si>
    <t>NRT
Archive &amp;
Distribution</t>
  </si>
  <si>
    <t xml:space="preserve">Unique Data Products </t>
  </si>
  <si>
    <t>Data Users</t>
  </si>
  <si>
    <t>Web Metrics Worksheets</t>
  </si>
  <si>
    <t xml:space="preserve">Web Activity </t>
  </si>
  <si>
    <t>Web Activity by DAAC</t>
  </si>
  <si>
    <t>Web Visitor Character
-ization</t>
    <phoneticPr fontId="0" type="noConversion"/>
  </si>
  <si>
    <t>Web Activity by Domain</t>
  </si>
  <si>
    <t>Web Activity by Country</t>
  </si>
  <si>
    <t>Total Users</t>
  </si>
  <si>
    <t>Trend Worksheets</t>
    <phoneticPr fontId="0" type="noConversion"/>
  </si>
  <si>
    <t>Product and Volume Distribution Trend</t>
  </si>
  <si>
    <t>Product Level Trend</t>
  </si>
  <si>
    <t>The Product Level trend for number of data products distributed from 1996 to current fiscal year based on the product level and includes NRT and S-NPP CERES Products.</t>
  </si>
  <si>
    <t>Total Archive Trend</t>
  </si>
  <si>
    <t>US - Foreign Trend</t>
  </si>
  <si>
    <t>Data distributed to US public users are compared with those distributed to foreign public users. Public users are those who use products obtained from the data providers for scientific or other uses.</t>
  </si>
  <si>
    <t>Public-Science
User Trend</t>
  </si>
  <si>
    <t>Web Trend</t>
  </si>
  <si>
    <t>Data Avaliability</t>
  </si>
  <si>
    <t>DAAC</t>
  </si>
  <si>
    <t>Volume (TBs)</t>
  </si>
  <si>
    <t>Files (Millions)</t>
  </si>
  <si>
    <t>ASDC</t>
  </si>
  <si>
    <t>ASF</t>
  </si>
  <si>
    <t>CDDIS</t>
  </si>
  <si>
    <t>GESDISC</t>
  </si>
  <si>
    <t>GHRC</t>
  </si>
  <si>
    <t>LPDAAC</t>
  </si>
  <si>
    <t>MODAPS</t>
  </si>
  <si>
    <t>NSIDC</t>
  </si>
  <si>
    <t>ORNL</t>
  </si>
  <si>
    <t>PODAAC</t>
  </si>
  <si>
    <t>SEDAC</t>
  </si>
  <si>
    <t>Total</t>
  </si>
  <si>
    <t>Daily Average</t>
  </si>
  <si>
    <t>Stage 2</t>
  </si>
  <si>
    <t>Notes</t>
  </si>
  <si>
    <t>GBs</t>
  </si>
  <si>
    <t>Files</t>
  </si>
  <si>
    <t>complete</t>
  </si>
  <si>
    <t>Stage 1</t>
  </si>
  <si>
    <t>(include ancillary data)</t>
  </si>
  <si>
    <t>Data Provider</t>
  </si>
  <si>
    <t>Date</t>
  </si>
  <si>
    <t>LARCECS</t>
  </si>
  <si>
    <t>PODAACDS</t>
  </si>
  <si>
    <t>Stage 3</t>
  </si>
  <si>
    <t>Volume  (TBs)</t>
  </si>
  <si>
    <t xml:space="preserve"> </t>
  </si>
  <si>
    <t>(includes ancillary data)</t>
  </si>
  <si>
    <t>(includes data deleted from archive)</t>
  </si>
  <si>
    <t>Total Archive (PBs)</t>
  </si>
  <si>
    <t>include ANGe</t>
  </si>
  <si>
    <t>Stage 1 (EMS)</t>
  </si>
  <si>
    <t>(excludes data deleted from archive)</t>
  </si>
  <si>
    <t>NSIDCV0</t>
  </si>
  <si>
    <t>Notes:</t>
  </si>
  <si>
    <t>Products Distributed by DAAC</t>
  </si>
  <si>
    <t>Distribution by DAAC</t>
  </si>
  <si>
    <t>PO.DAAC</t>
  </si>
  <si>
    <t>Total Volume (TBs)</t>
  </si>
  <si>
    <t>Products By Month</t>
  </si>
  <si>
    <t>LP DAAC</t>
  </si>
  <si>
    <t>Total Products</t>
  </si>
  <si>
    <t>LARC ANGE</t>
  </si>
  <si>
    <t>LARC ECS</t>
  </si>
  <si>
    <t>LARC ORDERS</t>
  </si>
  <si>
    <t>LPDAAC
DEM</t>
  </si>
  <si>
    <t>LPDAAC
LTA</t>
  </si>
  <si>
    <t>Volume Distributed by DAAC</t>
  </si>
  <si>
    <t>Total Volume Distributed</t>
  </si>
  <si>
    <t>Volume (GBs)           By Month</t>
  </si>
  <si>
    <t>Total GBs</t>
  </si>
  <si>
    <t>Products Distributed by Domain</t>
  </si>
  <si>
    <t>Total Products Distributed</t>
  </si>
  <si>
    <t>Total Products (Millions)</t>
  </si>
  <si>
    <t>Foreign</t>
  </si>
  <si>
    <t>US COM</t>
  </si>
  <si>
    <t xml:space="preserve">US EDU         </t>
  </si>
  <si>
    <t xml:space="preserve">US GOV         </t>
  </si>
  <si>
    <t xml:space="preserve">US ORG         </t>
  </si>
  <si>
    <t>US Other</t>
  </si>
  <si>
    <t>Unknown</t>
  </si>
  <si>
    <t>Volume Distributed by Domain</t>
  </si>
  <si>
    <t>Total Volume (GBs)</t>
  </si>
  <si>
    <t>Products Distributed by Level</t>
  </si>
  <si>
    <t>Total Products Distributed (millions)</t>
  </si>
  <si>
    <t>Level 0</t>
  </si>
  <si>
    <t>Level 1</t>
  </si>
  <si>
    <t>Level 2</t>
  </si>
  <si>
    <t>Level 3</t>
  </si>
  <si>
    <t>Level 4</t>
  </si>
  <si>
    <r>
      <rPr>
        <vertAlign val="superscript"/>
        <sz val="10"/>
        <rFont val="Arial"/>
        <family val="2"/>
      </rPr>
      <t>1</t>
    </r>
    <r>
      <rPr>
        <sz val="10"/>
        <rFont val="Arial"/>
        <family val="2"/>
      </rPr>
      <t>These products have not been assigned any product level.</t>
    </r>
  </si>
  <si>
    <t>Volume Distributed by Level</t>
  </si>
  <si>
    <t>Aqua</t>
  </si>
  <si>
    <t>Terra</t>
  </si>
  <si>
    <t>Aura</t>
  </si>
  <si>
    <t>Files Distributed Excluding Metadata Files (Millions)</t>
  </si>
  <si>
    <t>AIRS/Aqua</t>
  </si>
  <si>
    <t xml:space="preserve"> AMSR-E/Aqua</t>
  </si>
  <si>
    <t>CERES/Aqua</t>
  </si>
  <si>
    <t>MODIS/Aqua</t>
  </si>
  <si>
    <t>ASTER/Terra</t>
  </si>
  <si>
    <t>CERES/Terra</t>
  </si>
  <si>
    <t>MISR/Terra</t>
  </si>
  <si>
    <t>MODIS/Terra</t>
  </si>
  <si>
    <t>MOPITT/Terra</t>
  </si>
  <si>
    <t>HIRDLS/Aura</t>
  </si>
  <si>
    <t>MLS/Aura</t>
  </si>
  <si>
    <t>OMI/Aura</t>
  </si>
  <si>
    <t>TES/Aura</t>
  </si>
  <si>
    <t>Files Distributed Excluding Metadata Files</t>
  </si>
  <si>
    <t xml:space="preserve"> AMSR-E</t>
  </si>
  <si>
    <t>CERES</t>
  </si>
  <si>
    <t>MODIS</t>
  </si>
  <si>
    <t>ASTER</t>
  </si>
  <si>
    <t>MISR</t>
  </si>
  <si>
    <t>MOPITT</t>
  </si>
  <si>
    <t>HIRDLS</t>
  </si>
  <si>
    <t>MLS</t>
  </si>
  <si>
    <t>OMI</t>
  </si>
  <si>
    <t>TES</t>
  </si>
  <si>
    <t>Distribution Volume (TB)</t>
  </si>
  <si>
    <t>Distribution Volume (GB)</t>
  </si>
  <si>
    <t>AIRS/AMSU/HSB</t>
  </si>
  <si>
    <t>Number of users</t>
  </si>
  <si>
    <t>LANCE Provider</t>
  </si>
  <si>
    <t>Instrument</t>
  </si>
  <si>
    <t>Volume (TB)</t>
  </si>
  <si>
    <t>GESDISC NRT/NRT2</t>
  </si>
  <si>
    <t>AIRS / AMSU - A</t>
  </si>
  <si>
    <t>MODIS - Aqua</t>
  </si>
  <si>
    <t>MODIS - Terra</t>
  </si>
  <si>
    <t>OMI NRT/NRT2</t>
  </si>
  <si>
    <t>Month</t>
  </si>
  <si>
    <t># of File Distributed*</t>
  </si>
  <si>
    <t>Distribution Volume (GBs)</t>
  </si>
  <si>
    <t>AIRS/AMSU-A</t>
  </si>
  <si>
    <r>
      <t>Other</t>
    </r>
    <r>
      <rPr>
        <vertAlign val="superscript"/>
        <sz val="10"/>
        <rFont val="Arial"/>
        <family val="2"/>
      </rPr>
      <t>1</t>
    </r>
  </si>
  <si>
    <t># of Products</t>
  </si>
  <si>
    <t># of Files *</t>
  </si>
  <si>
    <t>Vol (GB)</t>
  </si>
  <si>
    <t>Number of
Registered
Users ***</t>
  </si>
  <si>
    <t>Number of Unregistered
Users **</t>
  </si>
  <si>
    <t>*   Metadata are excluded</t>
  </si>
  <si>
    <t>** Represents the number of unique IP hosts/e-mail addresses used to retrieve NRT products, excluding registered users.</t>
  </si>
  <si>
    <t>*** Represents the number of the registerested users who retrieved data for each instrument. It must be noted that sum of these users</t>
  </si>
  <si>
    <t xml:space="preserve">      may be greater than the total number of unique registered users since one user could retrieve data for multiple instruments.</t>
  </si>
  <si>
    <r>
      <rPr>
        <vertAlign val="superscript"/>
        <sz val="10"/>
        <rFont val="Arial"/>
        <family val="2"/>
      </rPr>
      <t xml:space="preserve">1 </t>
    </r>
    <r>
      <rPr>
        <sz val="10"/>
        <rFont val="Arial"/>
        <family val="2"/>
      </rPr>
      <t>These products do not have any mission or instrument mapping but have been distributed, such as ancillary data.</t>
    </r>
  </si>
  <si>
    <t>Level</t>
  </si>
  <si>
    <t>Distribution Metrics to LANCE Unregistered Users</t>
  </si>
  <si>
    <t>Number of Unregistered
Users</t>
  </si>
  <si>
    <t>Distribution to Unregistered Users by Domain</t>
  </si>
  <si>
    <t>Number of Unregistered Users**</t>
  </si>
  <si>
    <t>** Represents the number of the users who retrieved data for each domain. It must be noted that sum of these users</t>
  </si>
  <si>
    <t xml:space="preserve">      may be greater than the total number of unregistered users since one user could retrieve data for multiple domains.</t>
  </si>
  <si>
    <t>Top 10 Countries (where NRT Products Distributed to Unregistered Users) by Volume (GB) and File Count</t>
  </si>
  <si>
    <t>Country</t>
  </si>
  <si>
    <t>Ranking</t>
  </si>
  <si>
    <t>United States</t>
  </si>
  <si>
    <t>Japan</t>
  </si>
  <si>
    <t>China</t>
  </si>
  <si>
    <t>United Kingdom</t>
  </si>
  <si>
    <t>Canada</t>
  </si>
  <si>
    <t>Denmark</t>
  </si>
  <si>
    <t>Italy</t>
  </si>
  <si>
    <t>Spain</t>
  </si>
  <si>
    <t>Germany</t>
  </si>
  <si>
    <t>Brazil</t>
  </si>
  <si>
    <t>Top 10 NRT Products Distributed to Unregistered Users By Volume*</t>
  </si>
  <si>
    <t>Description</t>
    <phoneticPr fontId="0" type="noConversion"/>
  </si>
  <si>
    <t>GBs</t>
    <phoneticPr fontId="0" type="noConversion"/>
  </si>
  <si>
    <t>Files **</t>
  </si>
  <si>
    <t>Top 10 NRT Products Distributed to Unregistered Users By File Count **</t>
  </si>
  <si>
    <t>Product</t>
  </si>
  <si>
    <t>Files**</t>
  </si>
  <si>
    <t>* Some products are inherently larger than other files in size and therefore may skew the results.</t>
  </si>
  <si>
    <t>** Excluding metadata</t>
  </si>
  <si>
    <t>Distinct Data Users</t>
  </si>
  <si>
    <t>GES DISC</t>
  </si>
  <si>
    <t>Total Distinct Data Users</t>
  </si>
  <si>
    <t>Summation from Stage 2. There may be users within a data center who  are counted in multiple domains and/or in multiple providers within a data center.</t>
  </si>
  <si>
    <t>The total distinct users by data center are distinct users without any grouping by domain or services. These numbers are distinct within the data center therefore are lower than the total distinct data users in row 9.</t>
  </si>
  <si>
    <t>Distinct Data Users By Domain</t>
  </si>
  <si>
    <t>LARCSVC</t>
  </si>
  <si>
    <t>Repeat Data Users</t>
  </si>
  <si>
    <t>Repeat Data Users By Domain</t>
  </si>
  <si>
    <t>Total Repeat Data Users</t>
  </si>
  <si>
    <t>Top 20 Countries by Number of Users</t>
  </si>
  <si>
    <t>Users</t>
  </si>
  <si>
    <t>India</t>
  </si>
  <si>
    <t>France</t>
  </si>
  <si>
    <t>Indonesia</t>
  </si>
  <si>
    <t>Netherlands</t>
  </si>
  <si>
    <t>Unknown*</t>
  </si>
  <si>
    <t>* These are the users whose countries are unknown</t>
  </si>
  <si>
    <t>Foreign Country</t>
  </si>
  <si>
    <t># of Products (1000s)</t>
  </si>
  <si>
    <t>Vol (TBs)</t>
  </si>
  <si>
    <t>Other Foreign Countries</t>
  </si>
  <si>
    <t>3. This represents the data users whose countries are unknown</t>
  </si>
  <si>
    <t xml:space="preserve">4. These represent the user counts across all DAACs and may be fewer than the sum of users from individual DAAC due to multi-DAAC users </t>
  </si>
  <si>
    <t>Earthdata</t>
  </si>
  <si>
    <t>Domain</t>
  </si>
  <si>
    <t>Other</t>
  </si>
  <si>
    <t>Finland</t>
  </si>
  <si>
    <t>FY15</t>
  </si>
  <si>
    <t>Greece</t>
  </si>
  <si>
    <t>Poland</t>
  </si>
  <si>
    <t>Chile</t>
  </si>
  <si>
    <t>LANCE</t>
  </si>
  <si>
    <t>FY2015</t>
  </si>
  <si>
    <t>Portugal</t>
  </si>
  <si>
    <t>Romania</t>
  </si>
  <si>
    <t>Distinct Data User</t>
  </si>
  <si>
    <t xml:space="preserve"> Data Users Only</t>
  </si>
  <si>
    <t>Dual Users
(Data and Web)</t>
  </si>
  <si>
    <t>% of Data Users using the web</t>
  </si>
  <si>
    <t>LANCE- Registered</t>
  </si>
  <si>
    <t xml:space="preserve">Total distinct users of data and services </t>
  </si>
  <si>
    <t>Product</t>
    <phoneticPr fontId="0" type="noConversion"/>
  </si>
  <si>
    <t>Description</t>
    <phoneticPr fontId="0" type="noConversion"/>
  </si>
  <si>
    <t>MOD021KM</t>
  </si>
  <si>
    <t>MODIS/Terra Level 1B Calibrated Radiances - 1km</t>
  </si>
  <si>
    <t>MYD021KM</t>
  </si>
  <si>
    <t>MODIS/AquaLevel 1B Calibrated Radiances - 1km</t>
  </si>
  <si>
    <t>MYD06_L2</t>
  </si>
  <si>
    <t>MODIS/Aqua Level 2 Cloud Product</t>
  </si>
  <si>
    <t>MYD03</t>
  </si>
  <si>
    <t>MODIS/Aqua Geolocation - 1km</t>
  </si>
  <si>
    <t>MOD09GA</t>
  </si>
  <si>
    <t>MODIS/Terra Surface Reflectance Daily L2G Global 1km and 500m SIN Grid</t>
  </si>
  <si>
    <t>MOD09GQ</t>
  </si>
  <si>
    <t>MODIS/Terra Surface Reflectance Daily L2G Global 250m SIN Grid</t>
  </si>
  <si>
    <t>VIRL1</t>
  </si>
  <si>
    <t>VIIRS/S-NPP Level 1 Data</t>
  </si>
  <si>
    <t>MOD13Q1</t>
  </si>
  <si>
    <t>MODIS/Terra Vegetation Indices 16-Day L3 Global 250m SIN Grid</t>
  </si>
  <si>
    <t>AIRIBRAD</t>
  </si>
  <si>
    <t>AIRS/Aqua infrared geolocated radiances</t>
  </si>
  <si>
    <t>MOD03</t>
  </si>
  <si>
    <t>MODIS/Terra Geolocation - 1km</t>
  </si>
  <si>
    <t>Top 10 Products Distributed By File Count **</t>
  </si>
  <si>
    <t>GBs</t>
    <phoneticPr fontId="0" type="noConversion"/>
  </si>
  <si>
    <t>MAT1NXSLV</t>
  </si>
  <si>
    <t>MERRA 2D IAU Diagnostic, Single Level Meteorology, Time Average 1-hourly (2/3x1/2L1)</t>
  </si>
  <si>
    <t>GNSS_DAILY_D</t>
  </si>
  <si>
    <t>GNSS Daily Compact Observation Data</t>
  </si>
  <si>
    <t>NLDAS_FORA0125_H</t>
  </si>
  <si>
    <t>NLDAS Primary Forcing Data L4 Hourly 0.125 x 0.125 degree V002</t>
  </si>
  <si>
    <t>MOD04_L2</t>
  </si>
  <si>
    <t>MODIS/Terra Level 2 Aerosol</t>
  </si>
  <si>
    <t>MOD11A1</t>
  </si>
  <si>
    <t>MODIS/Terra Land Surface Temperature/Emissivity Daily L3 Global 1km SIN Grid</t>
  </si>
  <si>
    <t>MYD04_L2</t>
  </si>
  <si>
    <t>MODIS/Aqua Level 2 Aerosol</t>
  </si>
  <si>
    <t>MYD11A1</t>
  </si>
  <si>
    <t>MODIS/Aqua Land Surface Temperature/Emissivity Daily L3 Global 1km SIN Grid</t>
  </si>
  <si>
    <t>TRMM_3B42</t>
  </si>
  <si>
    <t>TRMM 3B42 3-Hour 0.25deg x 0.25deg and Other-GPI Calibration Rainfall</t>
  </si>
  <si>
    <t>GNSS_DAILY_N</t>
  </si>
  <si>
    <t>GNSS Daily GPS Broadcast Ephemeris Data</t>
  </si>
  <si>
    <t>PODAAC-OSCAR-03D01</t>
  </si>
  <si>
    <t>OSCAR third degree resolution ocean surface currents</t>
  </si>
  <si>
    <t>Volume (GBs)</t>
  </si>
  <si>
    <t>Products</t>
  </si>
  <si>
    <t>Belgium</t>
  </si>
  <si>
    <t>Ireland</t>
  </si>
  <si>
    <r>
      <t>Unknown</t>
    </r>
    <r>
      <rPr>
        <vertAlign val="superscript"/>
        <sz val="10"/>
        <rFont val="Arial"/>
        <family val="2"/>
      </rPr>
      <t>+</t>
    </r>
  </si>
  <si>
    <t>*  Some products are inherently larger than other files in size and therefore may skew the results.</t>
  </si>
  <si>
    <t>** When counting # of products, metadata files are not included.</t>
  </si>
  <si>
    <t>Volume By FY</t>
  </si>
  <si>
    <t>Total Volume (PBs)</t>
  </si>
  <si>
    <t>FY00</t>
  </si>
  <si>
    <t>FY01</t>
  </si>
  <si>
    <t>FY02</t>
  </si>
  <si>
    <t>FY03</t>
  </si>
  <si>
    <t>FY04</t>
  </si>
  <si>
    <t>FY05</t>
  </si>
  <si>
    <t>FY06</t>
  </si>
  <si>
    <t>FY07</t>
  </si>
  <si>
    <t>FY08</t>
  </si>
  <si>
    <t>FY09</t>
  </si>
  <si>
    <t>FY10</t>
  </si>
  <si>
    <t>FY11</t>
  </si>
  <si>
    <t>FY12</t>
  </si>
  <si>
    <t>FY13</t>
  </si>
  <si>
    <t>FY14</t>
  </si>
  <si>
    <t>Stage 2 - Selected values</t>
  </si>
  <si>
    <t>Total Archive size in Terabytes (TBs)</t>
  </si>
  <si>
    <t>Science Data Plan  (B. Krupp)</t>
  </si>
  <si>
    <t>EOSDIS Today</t>
  </si>
  <si>
    <t>Archive Value</t>
  </si>
  <si>
    <t>Annual Report</t>
  </si>
  <si>
    <t>~ECS
late Sept values *</t>
  </si>
  <si>
    <t>~SDP ECS</t>
  </si>
  <si>
    <t>~SDP V0</t>
  </si>
  <si>
    <t>ECS</t>
  </si>
  <si>
    <t>V0</t>
  </si>
  <si>
    <t>(EMS)</t>
  </si>
  <si>
    <t>CY99</t>
  </si>
  <si>
    <t xml:space="preserve">does not include MODAPS </t>
  </si>
  <si>
    <t>added LaTIS 650 TB not included in the report</t>
  </si>
  <si>
    <t>*</t>
  </si>
  <si>
    <t>from Raytheon file (FN: Archive_History_01_07.xls) used for archive sizing estimates</t>
  </si>
  <si>
    <t>Stage 1 - Source files</t>
  </si>
  <si>
    <t>Year</t>
  </si>
  <si>
    <t>Value (PB)</t>
  </si>
  <si>
    <t>Source File (s)</t>
  </si>
  <si>
    <t>Comment</t>
  </si>
  <si>
    <t>FY2000</t>
  </si>
  <si>
    <t>SDP_EMS_Comparison.xlsx +
Archive_History_01_07.xlsx</t>
  </si>
  <si>
    <t>Science Data Plan plus ECS Archive History</t>
  </si>
  <si>
    <t>FY2001</t>
  </si>
  <si>
    <t>FY2002</t>
  </si>
  <si>
    <t>Science Data Plan plus ECS Archive History plus projection with EMS FY02 data</t>
  </si>
  <si>
    <t>FY2003</t>
  </si>
  <si>
    <t>Science Data Plan plus ECS Archive History plus projection with EMS FY03 data</t>
  </si>
  <si>
    <t>FY2004</t>
  </si>
  <si>
    <t>EOSDIS_Today_02162005.xls</t>
  </si>
  <si>
    <t>EMD Project Monthly Report (111-EMD-012), Volume 2: Technical Briefing, October 2004, DAAC Throughput Summary &amp; SPSO 09/15 baseline updated with EDGRS reports to 09/30/04</t>
  </si>
  <si>
    <t>FY2005</t>
  </si>
  <si>
    <t>EOSDIS_Today_ 02282006_obj.ppt</t>
  </si>
  <si>
    <t>Total Archive Volume at End of FY05 -- EDGRS Ad Hoc Query + Cordner_Kickoff_Presentation.ppt [Current Volume in LATIS Archive: 588 TB (30.6 million files)]</t>
  </si>
  <si>
    <t>FY2006</t>
  </si>
  <si>
    <t>EOSDIS_Today_04092007.xls</t>
  </si>
  <si>
    <t>EDGRS Report: Archive/Summary/Exclude Deleted Records/ECS Only/thru Sep 30 2006 [3,947,774,285 MBs] compare EMD 09/22/06 report of 3861.29 TB as of 09/22/2006  &amp;
EDGRS Report: Archive/Summary/Exclude Deleted Records/Non-ECS Only/thru Sep 30 2006 less GHRC plus LaTIS [334,795,375 MBs - 2,343,400 MB + 650 TB]</t>
  </si>
  <si>
    <t>FY2007</t>
  </si>
  <si>
    <t>EOSDIS_Today_11062007.xls</t>
  </si>
  <si>
    <t xml:space="preserve">From HDC file: Monthly_Charts_Sep07_HQ.xls used for NASA HQ FPD monthly </t>
  </si>
  <si>
    <t>FY2008</t>
  </si>
  <si>
    <t>FY08AnnualReport.xlsx</t>
  </si>
  <si>
    <t>EOSDIS Annual Report for FY08 plus LaTIS update</t>
  </si>
  <si>
    <t>FY2009</t>
  </si>
  <si>
    <t>FY09AnnualReport.xlsx</t>
  </si>
  <si>
    <t xml:space="preserve">EOSDIS Annual Report for FY08 </t>
  </si>
  <si>
    <t>FY2010</t>
  </si>
  <si>
    <t>FY10AnnualReport.xlsx</t>
  </si>
  <si>
    <t>EOSDIS Annual Report for FY10</t>
  </si>
  <si>
    <t>FY2011</t>
  </si>
  <si>
    <t>FY11AnnualReport_0.xlsx</t>
  </si>
  <si>
    <t>EOSDIS Annual Report for FY11</t>
  </si>
  <si>
    <t>FY2012</t>
  </si>
  <si>
    <t>FY12AnnualReport_V6.xlsx</t>
  </si>
  <si>
    <t>EOSDIS Annual Report for FY12</t>
  </si>
  <si>
    <t>FY2013</t>
  </si>
  <si>
    <t>FY13AnnualReport_V4.xlsx</t>
  </si>
  <si>
    <t>EOSDIS Annual Report for FY13</t>
  </si>
  <si>
    <t>FY2014</t>
  </si>
  <si>
    <t>FY14AnnualReport_V1.xlsx</t>
  </si>
  <si>
    <t>EOSDIS Annual Report for FY14: ASF deleted over 10 million files and 2 PB of data in FY14 as part of their consolidation and transition of the data to new media.</t>
  </si>
  <si>
    <t>FY15AnnualReport_V1.xlsx</t>
  </si>
  <si>
    <t>EOSDIS Annual Report for FY15:  MODAPS reprocessed MODIS Terra and Aqua data for collection 6 as such high volume in archive at MODAPS, LPDAAC, and NSIDC.</t>
  </si>
  <si>
    <t>Products Distributed By FY (Millions)</t>
  </si>
  <si>
    <t xml:space="preserve">Products </t>
  </si>
  <si>
    <t>LANCE Products</t>
  </si>
  <si>
    <t>Products Distributed (Millions)</t>
    <phoneticPr fontId="0" type="noConversion"/>
  </si>
  <si>
    <t>Products
 By FY</t>
  </si>
  <si>
    <t>GESDISC ECS</t>
  </si>
  <si>
    <t>GESDISC V0</t>
  </si>
  <si>
    <t>LPDAAC MRTWEB</t>
  </si>
  <si>
    <t>LPDAAC V0</t>
  </si>
  <si>
    <t>NSIDCSRCHLT</t>
  </si>
  <si>
    <t>Note: Beginning in FY2012, "LARC ORDERS" metrics include those for the CALIPSO products</t>
  </si>
  <si>
    <t>Note: Beginning in FY2014, "LARC SVC" metrics include those for the CALIPSO products</t>
  </si>
  <si>
    <t>Note: Beginning in FY2015, "OBDAAC" metrics include data from all instruments</t>
  </si>
  <si>
    <t>Note: Beginning in FY2015, "ASDC", "GESDISC", "OBDAAC", "ORNL", 'PODAAC", metrics include data from the S-NPP mission.</t>
  </si>
  <si>
    <t>Volume By FY (TBs)</t>
  </si>
  <si>
    <t>Total Volume</t>
  </si>
  <si>
    <t>LANCE Volume</t>
  </si>
  <si>
    <t>Volume (GBs) By FY</t>
  </si>
  <si>
    <t>Product levels ranging from Level 0 to Level 4. Level 0 data products are raw  instrument data at full instrument resolution.</t>
  </si>
  <si>
    <t>At higher levels i.e.1,2,3, raw instrument data is converted into more usable parameters and formats that are of interest to the Earth science community.</t>
  </si>
  <si>
    <t xml:space="preserve">At Level 4, parameters are further refined through the use of models. </t>
  </si>
  <si>
    <t xml:space="preserve">These product levels of data are identical to those defined by the EOSDIS Data Panel and are consistent with the Committee on Data Management, Archiving, and Computing (CODMAC) definitions. </t>
  </si>
  <si>
    <t>Not all EOSDIS data are processed into levels except EOS instrument data.</t>
  </si>
  <si>
    <t>Reference: http://observer.gsfc.nasa.gov/sec3/ProductLevels.html</t>
  </si>
  <si>
    <t>Files Distributed in million</t>
  </si>
  <si>
    <t>Fiscal Year</t>
  </si>
  <si>
    <t>stage2 Files Distributed in million</t>
  </si>
  <si>
    <t>Distribution of Products in Millions</t>
  </si>
  <si>
    <t>stage1 Files Distributed</t>
  </si>
  <si>
    <t>FY2007 Top 10 Products Distributed By Volume*</t>
    <phoneticPr fontId="0" type="noConversion"/>
  </si>
  <si>
    <t>GBs</t>
    <phoneticPr fontId="0" type="noConversion"/>
  </si>
  <si>
    <t>Files</t>
    <phoneticPr fontId="0" type="noConversion"/>
  </si>
  <si>
    <t>MODIS/Terra Level 3 16-Day Vegetation Indices - 250m</t>
  </si>
  <si>
    <t>MODIS/Terra Calibrated Radiances 5-Min L1B Swath 1km</t>
  </si>
  <si>
    <t>MOD02QKM</t>
  </si>
  <si>
    <t>MODIS/Terra Calibrated Radiances 5-Min L1B Swath 250m</t>
  </si>
  <si>
    <t>MOD09GQK</t>
  </si>
  <si>
    <t>MOD09A1</t>
  </si>
  <si>
    <t>MODIS/Terra Surface Reflectance 8-Day L3 Global 500m SIN Grid</t>
  </si>
  <si>
    <t>MYD02QKM</t>
  </si>
  <si>
    <t>MODIS/Aqua Calibrated Radiances 5-Min L1B Swath 1km</t>
  </si>
  <si>
    <t>MODIS/Terra  L1A Geolocation = 1 km</t>
  </si>
  <si>
    <t>GSFCFTP/TRMM</t>
  </si>
  <si>
    <t>TRMM Data</t>
    <phoneticPr fontId="0" type="noConversion"/>
  </si>
  <si>
    <t>MOD09GHK</t>
  </si>
  <si>
    <t>MODIS/Terra Surface Reflectance Daily L2G Global 500m SIN Grid</t>
    <phoneticPr fontId="0" type="noConversion"/>
  </si>
  <si>
    <t>FY2008 Top 10 Products Distributed By Volume*</t>
    <phoneticPr fontId="0" type="noConversion"/>
  </si>
  <si>
    <t>AIRS/Aqua  L1B infrared geolocated radian</t>
  </si>
  <si>
    <t>MOD02HKM</t>
  </si>
  <si>
    <t>MODIS/Terra Calibrated Radiances 5-Min L1B Swath 500m</t>
  </si>
  <si>
    <t>MODIS/Aqua Calibrated Radiances 5-Min L1B Swath 250m</t>
    <phoneticPr fontId="0" type="noConversion"/>
  </si>
  <si>
    <t>MODIS/Terra Level 3 8-Day Surface Reflectance - 500m</t>
  </si>
  <si>
    <t>AE_L2A</t>
  </si>
  <si>
    <t>AMRS-E/Aqua L2A Brightness Temperatures</t>
    <phoneticPr fontId="0" type="noConversion"/>
  </si>
  <si>
    <t>FY2009 Top 10 Products Distributed By Volume*</t>
  </si>
  <si>
    <t>Description</t>
  </si>
  <si>
    <t>AMRS-E/Aqua L2A Brightness Temperatures</t>
  </si>
  <si>
    <t>FY2010 Top 10 Products Distributed By Volume*</t>
  </si>
  <si>
    <t>MODIS/Aqua Level 1B Calibrated Radiances - 1km</t>
  </si>
  <si>
    <t>MYD09GA</t>
  </si>
  <si>
    <t>MODIS/Aqua Surface Reflectance Daily L2G Global 1km and 500m SIN Grid</t>
  </si>
  <si>
    <t>MODIS/Terra Level 1B Calibrated Radiances - 500m</t>
  </si>
  <si>
    <t>FY2011 Top 10 Products Distributed By Volume*</t>
  </si>
  <si>
    <t>FY2012 Top 10 Products Distributed By Volume*</t>
  </si>
  <si>
    <t>CAL_LID_L1-VALSTAGE1-V3</t>
  </si>
  <si>
    <t>CALIPSO Lidar Level 1B profile data (CAL_LID_L1-ValStage1-V3)</t>
  </si>
  <si>
    <t>FY2013 Top 10 Products Distributed By Volume*</t>
  </si>
  <si>
    <t>MYDL1A</t>
  </si>
  <si>
    <t>MODIS/Aqua L1A data</t>
  </si>
  <si>
    <t>FY2014 Top 10 Products Distributed By Volume*</t>
  </si>
  <si>
    <t>FY2015 Top 10 Products Distributed By Volume*</t>
  </si>
  <si>
    <t>*Some products are inherently larger than other files in size and therefore may skew the results.</t>
  </si>
  <si>
    <r>
      <t>FY2007 Top 10 Products Distributed By #Files</t>
    </r>
    <r>
      <rPr>
        <vertAlign val="superscript"/>
        <sz val="12"/>
        <rFont val="Arial"/>
        <family val="2"/>
      </rPr>
      <t>**</t>
    </r>
  </si>
  <si>
    <t>Files</t>
    <phoneticPr fontId="0" type="noConversion"/>
  </si>
  <si>
    <t xml:space="preserve">MODIS/Terra Aerosol 5-Min L2 Swath 10km </t>
  </si>
  <si>
    <t>MODIS/Aqua Aerosol 5-Min L2 Swath 10km</t>
  </si>
  <si>
    <t>GSFCFTP/3</t>
  </si>
  <si>
    <t>TRMM Calibrated PR data</t>
  </si>
  <si>
    <t>MOD35_L2</t>
  </si>
  <si>
    <t>MODIS/Terra Cloud Mask and Spectral Test Results 5-Min L2 Swath 250m and 1km</t>
    <phoneticPr fontId="0" type="noConversion"/>
  </si>
  <si>
    <t>GSFCFTP/TRMM/GRIDDED/3B42</t>
  </si>
  <si>
    <t>TRMM 3B42 3-Hour 0.25deg x 0.25deg and Other-GPI Calibration Rainfall</t>
    <phoneticPr fontId="0" type="noConversion"/>
  </si>
  <si>
    <t>NSIDC-0032</t>
  </si>
  <si>
    <t>DMSP SSM/I Pathfinder Daily EASE-Grid Brightness Temperatures L3</t>
  </si>
  <si>
    <t>AIRX2RET</t>
  </si>
  <si>
    <t>AIRS/Aqua FINAL Level 2 Products (Without HSB)</t>
  </si>
  <si>
    <t>MOD14</t>
  </si>
  <si>
    <t>MODIS/Terra Thermal Anomalies/Fire 5-Min L2 Swath 1km</t>
  </si>
  <si>
    <t>MYDATML2</t>
  </si>
  <si>
    <t>MODIS/Aqua Aerosol, Cloud and Water Vapor Subset 5-Min L2 Swath 5km &amp; 10k</t>
    <phoneticPr fontId="0" type="noConversion"/>
  </si>
  <si>
    <t>FY2008 Top 10 Products Distributed By #Files**</t>
  </si>
  <si>
    <t>AIRS/Aqua  L1B infrared geolocated radiances</t>
  </si>
  <si>
    <t>MYD14</t>
  </si>
  <si>
    <t>MODIS/Aqua Thermal Anomalies/Fire 5-Min L2 Swath 1km</t>
  </si>
  <si>
    <t>PODAAC 167</t>
    <phoneticPr fontId="0" type="noConversion"/>
  </si>
  <si>
    <t>Jason-1 Operational Sensor Data Record (OSDR)</t>
  </si>
  <si>
    <t>DMSP SSM/I Pathfinder Daily EASE-Grid Brightness Temperatures L3</t>
    <phoneticPr fontId="0" type="noConversion"/>
  </si>
  <si>
    <t>FY2009 Top 10 Products Distributed By #Files**</t>
  </si>
  <si>
    <t>GNSS_DAILY_O</t>
  </si>
  <si>
    <t>GNSS Daily Observation Data</t>
  </si>
  <si>
    <t>GNSS_IGSTROP</t>
  </si>
  <si>
    <t>GNSS Final Troposphere Zenith Path Delay Product</t>
  </si>
  <si>
    <t xml:space="preserve">MODIS/Terra Aerosol 5-MIN L2 Swath 10KM </t>
  </si>
  <si>
    <t>FY2010 Top 10 Products Distributed By #Files**</t>
  </si>
  <si>
    <t>MODIS/Terra Vegetation Indices 16-Day L3 Global 250m ISIN Grid</t>
  </si>
  <si>
    <t>GHRSST Level 2P USA NASA MODIS Aqua 11 micron SST</t>
  </si>
  <si>
    <t>GHRSST Level 2P USA NASA MODIS Terra 11 micron SST</t>
  </si>
  <si>
    <t>FY2011 Top 10 Products Distributed By #Files**</t>
  </si>
  <si>
    <t>MOD05_L2</t>
  </si>
  <si>
    <t>MODIS/Terra Level 2 Total Precipitable Water Vapor Test Results</t>
  </si>
  <si>
    <t>GPS_ACORB</t>
  </si>
  <si>
    <t>GPS AC Orbit Solution Product</t>
  </si>
  <si>
    <t>FY2012 Top 10 Products Distributed By #Files**</t>
  </si>
  <si>
    <t>MAI3CPASM</t>
  </si>
  <si>
    <t>MERRA 3D IAU State, Meteorology Instantaneous 3-hourly (p-coord, 1.25x1.25L42)</t>
  </si>
  <si>
    <t>GPS_IGUORB</t>
  </si>
  <si>
    <t>GPS Ultra-Rapid Combined Orbit Solution Product</t>
  </si>
  <si>
    <t>FY2013 Top 10 Products Distributed By #Files**</t>
  </si>
  <si>
    <t>PODAAC-GHMDA-2PJ01</t>
  </si>
  <si>
    <t>GHRSST Level 2P Global Skin Sea Surface Temperature from the Moderate Resolution Imaging Spectroradiometer (MODIS) on the NASA Aqua satellite</t>
  </si>
  <si>
    <t>FY2014 Top 10 Products Distributed By #Files**</t>
  </si>
  <si>
    <t>GLDAS_NOAH025_RODS</t>
  </si>
  <si>
    <t>GLDAS NOAH model 0.25 degree TimeSeries</t>
  </si>
  <si>
    <t>MOD10A1</t>
  </si>
  <si>
    <t>MODIS/Terra Snow Cover Daily L3 Global 500m SIN Grid</t>
  </si>
  <si>
    <t>FY2015 Top 10 Products Distributed By #Files**</t>
  </si>
  <si>
    <t>** Does not include metadata files</t>
  </si>
  <si>
    <t>Data distributed to US public users are compared with those distributed to foreign public users. Public users are those who use products obtained from the data providers
for scientific or other uses. Statistics are based on country information provided to EMS by data providers. NRT data is not included in these charts.</t>
  </si>
  <si>
    <t>Product Distribution by Domain</t>
  </si>
  <si>
    <t>US EDU</t>
  </si>
  <si>
    <t>US GOV</t>
  </si>
  <si>
    <t>US ORG</t>
  </si>
  <si>
    <t>Volume Trend (TBs)</t>
  </si>
  <si>
    <t>*  Does not include product distribution where the destination could not be determined</t>
  </si>
  <si>
    <t>Usage of EOSDIS data has been expanding around the world, with an increasing number of “power” users (institutes, academic departments) requiring large amounts of data, either for research purposes or for data services they have started, or are continuing to provide.</t>
  </si>
  <si>
    <t>The 5 different types of the EMS users are defined in the "Definitions" Worksheet. Note that a data user who accessed multiple data centers in a given fiscal year is counted as one single user in the table below. NRT data is not included in these charts.</t>
  </si>
  <si>
    <t>Production</t>
  </si>
  <si>
    <t>Science Team</t>
  </si>
  <si>
    <t>QA/Testing</t>
  </si>
  <si>
    <t>Internal</t>
  </si>
  <si>
    <t>Public</t>
  </si>
  <si>
    <t>Repeat Visitors</t>
  </si>
  <si>
    <t>EMS Term</t>
  </si>
  <si>
    <t>Definition</t>
  </si>
  <si>
    <t>Data Metrics</t>
  </si>
  <si>
    <t>Metrics describing the ingest, archive and distribution of EOSDIS science data at EOSDIS DAACs. This EOSDIS Annual Report presents data metrics from EOSDIS DAACs. Most metrics can be found in the EMS HTMLDB interface (http://ops1.ems.eosdis.nasa.gov: 8000/pls/apex/f?p=111).  Metrics from other sources are noted in the report where applicable.</t>
  </si>
  <si>
    <t>Web Metrics</t>
  </si>
  <si>
    <t>Metrics describing the web activity at EOSDIS DAAC web sites and EOSDIS related web sites. This EOSDIS Annual Report presents web metrics by EOSDIS DAACs. These metrics can be found in the EMS NetInsight interface (https://ops-ni.ems.eosdis.nasa.gov/NetInsight/index.html)</t>
  </si>
  <si>
    <t>Designates the type of business or organization accessing EOSDIS. The domain is determined from the IP address and country.</t>
    <phoneticPr fontId="0" type="noConversion"/>
  </si>
  <si>
    <t>EMS Data File Term</t>
  </si>
  <si>
    <t>Ingest</t>
    <phoneticPr fontId="0" type="noConversion"/>
  </si>
  <si>
    <t>Ingest is the amount of data coming into a DAAC over a period of time and includes all product levels.</t>
  </si>
  <si>
    <t>Archive</t>
    <phoneticPr fontId="0" type="noConversion"/>
  </si>
  <si>
    <t>Archive is the amount of data added to the archive over a period of time and includes all products levels.</t>
  </si>
  <si>
    <t>Total Archive Size</t>
    <phoneticPr fontId="0" type="noConversion"/>
  </si>
  <si>
    <t>The Total Archive Size describes the EOSDIS archive at the end of the fiscal year. This includes all data (including ancillary) but not data marked for deletion.</t>
    <phoneticPr fontId="0" type="noConversion"/>
  </si>
  <si>
    <t xml:space="preserve">Data User </t>
  </si>
  <si>
    <t>Distinct Users</t>
  </si>
  <si>
    <t>The number of distinct (i.e., counted once) users receiving science data or metadata during the report period.</t>
  </si>
  <si>
    <t>Granule</t>
  </si>
  <si>
    <t>The smallest unit of data inventoried and distributed to users; typically, a granule is a single data file, though some granules may include multiple files.</t>
    <phoneticPr fontId="0" type="noConversion"/>
  </si>
  <si>
    <t>EMS counts individual files as distinct products.  This is roughly equivalent to counting EOS granules, although in the case of some EOS instrument data, a granule may contain more than one file.  If so, the files are counted as individual products. In counting unique products, A product having two different version numbers was considered two unique data products.</t>
  </si>
  <si>
    <t>Number of Products Delivered</t>
  </si>
  <si>
    <t>The number of files successfully delivered to Public users.  This count excludes METADATA file types. If the file type does not distinguish a file as a metadata or a science file, i.e., it is encoded as n/a, then the default process is to count the file as a science data product.</t>
    <phoneticPr fontId="0" type="noConversion"/>
  </si>
  <si>
    <t>Volume of Products Delivered</t>
  </si>
  <si>
    <t>Public User</t>
    <phoneticPr fontId="0" type="noConversion"/>
  </si>
  <si>
    <t>Any user who uses products obtained from the Data Providers for scientific or other uses. If a data provider does not assign user categories EMS automatically assigns all distributions to this category.</t>
  </si>
  <si>
    <t>QA/Test User</t>
  </si>
  <si>
    <t>Any identified and authorized user who requests data for the purposes of quality assurance/testing.</t>
  </si>
  <si>
    <t>Production User</t>
  </si>
  <si>
    <t>Any identified and authorized user who requests data for the purposes of product generation.</t>
  </si>
  <si>
    <t>Internal User</t>
  </si>
  <si>
    <t>Any user (human or machine) that transfers data inside the data providers network space for the purpose of backups, internal testing, hardware migration, temporary staging of standard products, etc.</t>
  </si>
  <si>
    <t>Science Team User</t>
  </si>
  <si>
    <t>Any user formally associated with a defined EOS Science Team using data for objectives of the respective Science Team. If a Science Team user acts in dual capacities (e.g. as a Science Team User and a Public User) the user must use different credentials to access data or user will be assigned to science user by EMS.</t>
  </si>
  <si>
    <t>All Users</t>
  </si>
  <si>
    <t>All distinct Public users requesting data within the time period.</t>
    <phoneticPr fontId="0" type="noConversion"/>
  </si>
  <si>
    <t>Repeat Users</t>
  </si>
  <si>
    <r>
      <t xml:space="preserve">Distinct Public users requesting data </t>
    </r>
    <r>
      <rPr>
        <sz val="10"/>
        <rFont val="Arial"/>
        <family val="2"/>
      </rPr>
      <t>more than once during the time period. If the user is requesting data for the first time ever within the specific time period and then requests data again during the specific time period, he/she would be counted as a repeat user.</t>
    </r>
  </si>
  <si>
    <t>EMS Web File Term</t>
  </si>
  <si>
    <t>Visitor</t>
  </si>
  <si>
    <t>Any individual defined by IP Address+browser that views a web page.  A visitor can also become a 'Data User' once data is requested.</t>
  </si>
  <si>
    <t>Distinct Visitors</t>
  </si>
  <si>
    <t>The number of distinct (i.e., counted once) visitors to a provider's web sites during the time period.</t>
  </si>
  <si>
    <t>View</t>
  </si>
  <si>
    <t xml:space="preserve">Hit by a user during a session to a web page, excluding error hits and hits to user-defined files such as inline images (.JPG, .GIF, etc.), Java applets, and specific redirects or services provided by the data provider. </t>
  </si>
  <si>
    <t>EMS Web Views</t>
  </si>
  <si>
    <t xml:space="preserve">The number of page views to a provider's web pages over the time period. </t>
  </si>
  <si>
    <t>All Visitors</t>
  </si>
  <si>
    <t>All distinct visitors viewing a web page during the report time period.</t>
  </si>
  <si>
    <t>Visitors who view a web page during a specific time period who have accessed the system before.  If the visitor accesses the system for the first time ever within the time period and then accesses the system again during the specific time period, he/she would be counted as a repeat visitor.
For EOSDIS we track Repeat Visitors two ways: 1) since the start of web measurements to provide an historical count; and 2) since the start of the Fiscal Year to count activity specific to this Annual Report.</t>
  </si>
  <si>
    <t>Report Term</t>
  </si>
  <si>
    <r>
      <t>Metrics data directly from the EMS tools, presented by “data provider” as available.</t>
    </r>
    <r>
      <rPr>
        <sz val="10"/>
        <rFont val="Calibri"/>
        <family val="2"/>
      </rPr>
      <t xml:space="preserve"> </t>
    </r>
  </si>
  <si>
    <t xml:space="preserve">Metrics data presented by the major contributing DAACs, often accompanied by a graphic. </t>
  </si>
  <si>
    <t>Total Volume Distributed (TB)</t>
  </si>
  <si>
    <t>Total Volume Distributed (GB)</t>
  </si>
  <si>
    <t>OB.DAAC</t>
  </si>
  <si>
    <t>Mission</t>
  </si>
  <si>
    <t># Users</t>
  </si>
  <si>
    <r>
      <t>Unknown</t>
    </r>
    <r>
      <rPr>
        <vertAlign val="superscript"/>
        <sz val="10"/>
        <rFont val="Arial"/>
        <family val="2"/>
      </rPr>
      <t>***</t>
    </r>
  </si>
  <si>
    <r>
      <t>***</t>
    </r>
    <r>
      <rPr>
        <sz val="10"/>
        <rFont val="Arial"/>
        <family val="2"/>
      </rPr>
      <t xml:space="preserve">  no country information is given</t>
    </r>
  </si>
  <si>
    <t xml:space="preserve">OB.DAAC </t>
  </si>
  <si>
    <t xml:space="preserve">The Product Distribution trend is calculated based on the data available in EMS except for the OB.DAAC data that were obtained from the Ocean Color web site. Historical data for FY96 thru FY99  are not included in this report, but are available as reported totals. Interested users should contact EMS staff for the historical data.
</t>
  </si>
  <si>
    <t>User By Month</t>
  </si>
  <si>
    <t>Distributed Volume (TB)</t>
  </si>
  <si>
    <t># of Users</t>
  </si>
  <si>
    <t>AIRS</t>
  </si>
  <si>
    <t>AMSR-E</t>
  </si>
  <si>
    <t>Distribution</t>
  </si>
  <si>
    <t>Austria</t>
  </si>
  <si>
    <t>Bulgaria</t>
  </si>
  <si>
    <t>Croatia</t>
  </si>
  <si>
    <t>Estonia</t>
  </si>
  <si>
    <t>Hungary</t>
  </si>
  <si>
    <t>Latvia</t>
  </si>
  <si>
    <t>Lithuania</t>
  </si>
  <si>
    <t>Luxembourg</t>
  </si>
  <si>
    <t>Malta</t>
  </si>
  <si>
    <t>Slovakia</t>
  </si>
  <si>
    <t>Slovenia</t>
  </si>
  <si>
    <t>Sweden</t>
  </si>
  <si>
    <t>Distribution for Various Mission/Instruments</t>
  </si>
  <si>
    <t>Unique Data Sets</t>
  </si>
  <si>
    <t>Products by Domain</t>
  </si>
  <si>
    <t>Volume by Domain</t>
  </si>
  <si>
    <t>User By Domain</t>
  </si>
  <si>
    <t>The DAACs are profiled in six charts:</t>
  </si>
  <si>
    <t xml:space="preserve">     a. A dashboard charts displaying distribution trends and user behavior for each DAAC over the FY.</t>
  </si>
  <si>
    <t>3. (DAAC) Multi-Year Total Archive Volume Trend</t>
  </si>
  <si>
    <t>4. (DAAC)  Multi-Year Product Distribution Trend</t>
  </si>
  <si>
    <t>5. (DAAC)  Multi-Year Trend for Web Accesses</t>
  </si>
  <si>
    <t>6. (DAAC)  Yearly Percentage of Web Users  Downloading Data</t>
  </si>
  <si>
    <t>DAAC Profile File:</t>
  </si>
  <si>
    <t>Land Atmosphere Near real-time Capability
 for EOS (LANCE) Summary</t>
  </si>
  <si>
    <t>FY16</t>
  </si>
  <si>
    <t>FY2016</t>
  </si>
  <si>
    <t>OBDAAC</t>
  </si>
  <si>
    <t>EOSDIS Annual Report for FY16</t>
  </si>
  <si>
    <t>FY16AnnualReport_V1.xlsx</t>
  </si>
  <si>
    <t>Products (Millions)</t>
    <phoneticPr fontId="0" type="noConversion"/>
  </si>
  <si>
    <t>Total Products Distributed (Millions)</t>
  </si>
  <si>
    <t xml:space="preserve">Total Products Distributed </t>
  </si>
  <si>
    <t>AMSR2</t>
  </si>
  <si>
    <t>VIIRS</t>
  </si>
  <si>
    <t>Description</t>
    <phoneticPr fontId="0" type="noConversion"/>
  </si>
  <si>
    <t>GBs</t>
    <phoneticPr fontId="0" type="noConversion"/>
  </si>
  <si>
    <t>LARC NRT/NRT2</t>
  </si>
  <si>
    <t>MISR-Terra</t>
  </si>
  <si>
    <t>VIIRS-SNPP</t>
  </si>
  <si>
    <t>Top 10 Products Distributed By Volume*</t>
    <phoneticPr fontId="0" type="noConversion"/>
  </si>
  <si>
    <t>SLC_SENTINEL_1A_FRAME</t>
  </si>
  <si>
    <t>Sentinel-1A Single-look complex</t>
  </si>
  <si>
    <t>M2I3NPASM</t>
  </si>
  <si>
    <t>MERRA-2 inst3_3d_asm_Np: 3d, 3-Hourly, Instantaneous, Pressure-Level, Assimilation, Assimilated Meteorological Fields</t>
  </si>
  <si>
    <t>MYDL2_OC</t>
  </si>
  <si>
    <t>MODIS/Aqua L2 Ocean Color</t>
  </si>
  <si>
    <t>M2T1NXSLV</t>
  </si>
  <si>
    <t>MODIS/Terra Aerosol 5-Min L2 Swath 10km</t>
  </si>
  <si>
    <t>Top 20 Countries by Volume Distributed*</t>
    <phoneticPr fontId="0" type="noConversion"/>
  </si>
  <si>
    <t>Country</t>
    <phoneticPr fontId="0" type="noConversion"/>
  </si>
  <si>
    <t>Volume Distributed (TBs)</t>
    <phoneticPr fontId="0" type="noConversion"/>
  </si>
  <si>
    <t>FY2016 Top 10 Products Distributed By #Files**</t>
  </si>
  <si>
    <t>MERRA-2 tavg1_2d_slv_Nx: 2d,1-Hourly,Time-Averaged,Single-Level,Assimilation,Single-Level Diagnostics</t>
  </si>
  <si>
    <t>FY2007</t>
    <phoneticPr fontId="0" type="noConversion"/>
  </si>
  <si>
    <t>FY2008</t>
    <phoneticPr fontId="0" type="noConversion"/>
  </si>
  <si>
    <t>Product Trend</t>
    <phoneticPr fontId="0" type="noConversion"/>
  </si>
  <si>
    <t>U.S.</t>
    <phoneticPr fontId="0" type="noConversion"/>
  </si>
  <si>
    <t>User Trend</t>
    <phoneticPr fontId="0" type="noConversion"/>
  </si>
  <si>
    <t>CMR - Common Metadata Repository</t>
  </si>
  <si>
    <t>Common Metadata Repoistory (CMR) metrics include weekly number of earthdata login registration, data collections and granules metadata submitted to CMR, and earthdata search client sessions/acquisitions. These metrics were provided by the EED-2 staff.</t>
  </si>
  <si>
    <t>FY2016 Top 10 Products Distributed By Volume*</t>
  </si>
  <si>
    <t>Description</t>
    <phoneticPr fontId="0" type="noConversion"/>
  </si>
  <si>
    <t>GPM</t>
  </si>
  <si>
    <t>ATMS</t>
  </si>
  <si>
    <t>DPR</t>
  </si>
  <si>
    <t>GMI</t>
  </si>
  <si>
    <t>IMERG</t>
  </si>
  <si>
    <t>KAPR</t>
  </si>
  <si>
    <t>KUPR</t>
  </si>
  <si>
    <t>MHS</t>
  </si>
  <si>
    <t>SAPHIR</t>
  </si>
  <si>
    <t>SSM/I</t>
  </si>
  <si>
    <t>SSMIS</t>
  </si>
  <si>
    <t>TMI</t>
  </si>
  <si>
    <t>Aquarius</t>
  </si>
  <si>
    <t># Files (Millions)</t>
  </si>
  <si>
    <t># of Files (Millions)</t>
  </si>
  <si>
    <t>FY17</t>
  </si>
  <si>
    <t>MODAPS NRT3/NRT4</t>
  </si>
  <si>
    <t>M2I3NVASM</t>
  </si>
  <si>
    <t>MERRA-2 inst3_3d_asm_Nv: 3d,3-Hourly,Instantaneous,Model-Level,Assimilation,Assimilated Meteorological Fields</t>
  </si>
  <si>
    <t>AST_L1T</t>
  </si>
  <si>
    <t>ASTER Level 1 precision terrain corrected registered at-sensor radiance</t>
  </si>
  <si>
    <t>M2T3NVASM</t>
  </si>
  <si>
    <t>MERRA-2 tavg3_3d_asm_Nv: 3d,3-Hourly,Time-Averaged,Model-Level,Assimilation,Assimilated Meteorological Fields</t>
  </si>
  <si>
    <t>MERRA-2 inst3_3d_asm_Np: 3d,3-Hourly,Instantaneous,Pressure-Level,Assimilation,Assimilated Meteorological Fields</t>
  </si>
  <si>
    <t>GLONASS_IGLORB</t>
  </si>
  <si>
    <t>GLONASS Final Combined Orbit Solution Product</t>
  </si>
  <si>
    <t>*** Affiliations of the users who downloaded data from foreign countries are not known.</t>
  </si>
  <si>
    <t>FY2017</t>
  </si>
  <si>
    <t>FY2017 Top 10 Products Distributed By #Files**</t>
  </si>
  <si>
    <t>FY2017 Top 10 Products Distributed By Volume*</t>
  </si>
  <si>
    <t>FY17AnnualReport_V1.xlsx</t>
  </si>
  <si>
    <t>EOSDIS Annual Report for FY17</t>
  </si>
  <si>
    <t>Russia</t>
  </si>
  <si>
    <t>Rest of World</t>
  </si>
  <si>
    <t>USA</t>
  </si>
  <si>
    <t>Ball size</t>
  </si>
  <si>
    <t>MODIS-A</t>
  </si>
  <si>
    <t>MODIS-T</t>
  </si>
  <si>
    <t xml:space="preserve">     a. A plot of the total archive at the DAAC since 2008</t>
  </si>
  <si>
    <t xml:space="preserve">    a. A plot of the DAAC product distribution since 2008.</t>
  </si>
  <si>
    <t xml:space="preserve">    a. A plot of the web accesses (visits, views, and visitors) since 2007.</t>
  </si>
  <si>
    <t xml:space="preserve">    a. A plot of the percentage of web users that download data from the DAAC since 2008.</t>
  </si>
  <si>
    <t>FY18</t>
  </si>
  <si>
    <t>FY2018</t>
  </si>
  <si>
    <t>FY18AnnualReport_V1.xlsx</t>
  </si>
  <si>
    <t>EOSDIS Annual Report for FY18</t>
  </si>
  <si>
    <t>MODAPS NRT3,NRT4</t>
  </si>
  <si>
    <t>MOPITT NRT/NRT2</t>
  </si>
  <si>
    <t>OMPS</t>
  </si>
  <si>
    <t>Other1</t>
  </si>
  <si>
    <t>MCD14CSV</t>
  </si>
  <si>
    <t>RA_FIRE_M6</t>
  </si>
  <si>
    <t>SENTINEL-1A_SLC</t>
  </si>
  <si>
    <t>SENTINEL-1B_SLC</t>
  </si>
  <si>
    <t>CERES_SYN1DEG-1HOUR_TERRA-AQUA-MODIS_EDITION4A</t>
  </si>
  <si>
    <t>CERES and GEO-Enhanced Hourly TOA, Within-Atmosphere and Surface Fluxes, Clouds and Aerosols Edition4A</t>
  </si>
  <si>
    <t>MYD09GQ</t>
  </si>
  <si>
    <t>MODIS/Aqua Surface Reflectance Daily L2G Global 250m SIN Grid</t>
  </si>
  <si>
    <t>Sentinel-1A Slant-Range Product</t>
  </si>
  <si>
    <t>Sentinel-1B Slant-Range Product</t>
  </si>
  <si>
    <t>MODLM_QA</t>
  </si>
  <si>
    <t>MODIS Land MODAPS Quality Assurance</t>
  </si>
  <si>
    <t>FY2018 Top 10 Products Distributed By #Files**</t>
  </si>
  <si>
    <t>FY2018 Top 10 Products Distributed By Volume*</t>
  </si>
  <si>
    <t>GOES-8/10</t>
  </si>
  <si>
    <t>MT1</t>
  </si>
  <si>
    <t>Near Real-Time (NRT) production represents the amount of data generated by the Land Atmosphere Near Real-time Capability for EOS (LANCE) data providers, including the two identical processing systems, NRT and NRT2, or NRT3 and NRT4 (for MODAPS).</t>
  </si>
  <si>
    <t>Near Real-time (NRT) Distribution represents the amount of data successfully distributed to the users of the Land Atmosphere Near Real-time Capability for EOS (LANCE). LANCE provides access to near real-time data (&lt;3 hours from observation) from AIRS/AMSU-A, AMSR2, LIS, MISR, MLS, MODIS, MOPITT, OMI, OMPS, and VIIRS instruments. Distribution metrics are presented  in Products, Volumes and Number of Users.</t>
  </si>
  <si>
    <t>Note: Beginning in FY2017, both partial (emsstatus='206') and  succesful  (emsstatus='200') transmission are counted for Volume.</t>
  </si>
  <si>
    <r>
      <t xml:space="preserve">Any individual requesting data as defined by username (for Eearthdata longin user) or </t>
    </r>
    <r>
      <rPr>
        <sz val="10"/>
        <rFont val="Arial"/>
        <family val="2"/>
      </rPr>
      <t>an IP address plus email (for unregistered user), within the time period.</t>
    </r>
  </si>
  <si>
    <t>The volume of data successfully and partially delivered to Public users.  This includes all file types, including METADATA.</t>
  </si>
  <si>
    <t>Metrics data grouped by “DAAC”, augmented with external data, includes all twelve DAACs. Grouping is done for the 3 DAACs that have multiple data providers: ASDC DAAC (LARC ANGE, LARC ECS, LARC ORDERS LARC SVC), LP DAAC (LP DAAC, LPDAAC DEM, LPDAAC LTA) and NSIDC DAAC (NSIDC, NSIDC V0).</t>
  </si>
  <si>
    <t>Distribution to Top 20 countries. NRT data is not included.</t>
  </si>
  <si>
    <t>Distribution metrics for foreign public users are compared. Statistics are based on country information provided to EMS by the 12 data distributing EOSDIS DAACs. NRT data is not included.</t>
  </si>
  <si>
    <t>General Observations</t>
  </si>
  <si>
    <t>Number of Users</t>
  </si>
  <si>
    <t>FY19</t>
  </si>
  <si>
    <t>Sentinel-1A slant-range product</t>
  </si>
  <si>
    <t>MODIS/Aqua Clouds 5-Min L2 Swath 1km and 5km</t>
  </si>
  <si>
    <t>Sentinel-1B slant-range product</t>
  </si>
  <si>
    <t>MYDLM_QA</t>
  </si>
  <si>
    <t>MSUTTP</t>
  </si>
  <si>
    <t>AMSU/MSU Tropopause Day/Month Temperature Anomalies and Annual Cycle V6</t>
  </si>
  <si>
    <t>FY2019</t>
  </si>
  <si>
    <t>FY19AnnualReport_V1.xlsx</t>
  </si>
  <si>
    <t>EOSDIS Annual Report for FY19</t>
  </si>
  <si>
    <t>FY2019 Top 10 Products Distributed By Volume*</t>
  </si>
  <si>
    <t>FY2019 Top 10 Products Distributed By #Files**</t>
  </si>
  <si>
    <t>FOREIGN</t>
  </si>
  <si>
    <t>US OTHER</t>
  </si>
  <si>
    <t>Grand Total</t>
  </si>
  <si>
    <t>Z_UNKNOWN</t>
  </si>
  <si>
    <t>MOD16A2</t>
  </si>
  <si>
    <t>MODIS/Terra Net Evapotranspiration 8-Day L4 Global 500m SIN Grid</t>
  </si>
  <si>
    <t>SENTINEL-1A_DUAL_POL_GRD_HIGH_RES</t>
  </si>
  <si>
    <t>Sentinel-1A Dual-pol ground projected high and full resolution images</t>
  </si>
  <si>
    <t>AIRS2SUP</t>
  </si>
  <si>
    <t>AIRS/Aqua Level-2 Support Product (AIRS Only)</t>
  </si>
  <si>
    <t>GPM_3IMERGHH</t>
  </si>
  <si>
    <t>I-MERG 30-minute</t>
  </si>
  <si>
    <t>DAYMET_V3_CFMOSAICS_1328</t>
  </si>
  <si>
    <t>Daymet: Daily Surface Weather Data on a 1-km Grid for North America, Version 3</t>
  </si>
  <si>
    <t>LAADS DAAC</t>
  </si>
  <si>
    <t>VIIRS-JPSS1</t>
  </si>
  <si>
    <t>MCD14KML</t>
  </si>
  <si>
    <t>Data products are counted as the distinct EOSDIS products successfully distributed during the fiscal year (FY) to Public users across all DAACs; Product ID and algorithm version number were used to identify unique data sets. A product having two different version numbers was considered two unique data products.
Query name: FY19_annual_distinct_product</t>
  </si>
  <si>
    <t>Distinct Users of EOSDIS Data and Services (Google Analytics)</t>
  </si>
  <si>
    <r>
      <rPr>
        <vertAlign val="superscript"/>
        <sz val="10"/>
        <rFont val="Arial"/>
        <family val="2"/>
      </rPr>
      <t xml:space="preserve">1 </t>
    </r>
    <r>
      <rPr>
        <sz val="10"/>
        <rFont val="Arial"/>
        <family val="2"/>
      </rPr>
      <t>These products do not have any mission or instrument mapping but have been archived, such as ancillary data.</t>
    </r>
  </si>
  <si>
    <t>VIIRS Instrument inclues both VIIRS-SNPP and VIIRS-JPSS1 data.</t>
  </si>
  <si>
    <r>
      <t>Others</t>
    </r>
    <r>
      <rPr>
        <b/>
        <vertAlign val="superscript"/>
        <sz val="12"/>
        <rFont val="Arial"/>
        <family val="2"/>
      </rPr>
      <t>1</t>
    </r>
  </si>
  <si>
    <r>
      <t># of Users</t>
    </r>
    <r>
      <rPr>
        <b/>
        <vertAlign val="superscript"/>
        <sz val="12"/>
        <color theme="1"/>
        <rFont val="Arial"/>
        <family val="2"/>
      </rPr>
      <t xml:space="preserve"> 4</t>
    </r>
  </si>
  <si>
    <r>
      <t xml:space="preserve">EU </t>
    </r>
    <r>
      <rPr>
        <b/>
        <vertAlign val="superscript"/>
        <sz val="12"/>
        <color theme="1"/>
        <rFont val="Arial"/>
        <family val="2"/>
      </rPr>
      <t>1</t>
    </r>
  </si>
  <si>
    <r>
      <t>China</t>
    </r>
    <r>
      <rPr>
        <b/>
        <vertAlign val="superscript"/>
        <sz val="12"/>
        <color theme="1"/>
        <rFont val="Arial"/>
        <family val="2"/>
      </rPr>
      <t xml:space="preserve"> 2</t>
    </r>
  </si>
  <si>
    <r>
      <t xml:space="preserve">Unknown </t>
    </r>
    <r>
      <rPr>
        <b/>
        <vertAlign val="superscript"/>
        <sz val="12"/>
        <color theme="1"/>
        <rFont val="Arial"/>
        <family val="2"/>
      </rPr>
      <t>3</t>
    </r>
  </si>
  <si>
    <r>
      <t>Other</t>
    </r>
    <r>
      <rPr>
        <b/>
        <vertAlign val="superscript"/>
        <sz val="12"/>
        <rFont val="Arial"/>
        <family val="2"/>
      </rPr>
      <t>1</t>
    </r>
  </si>
  <si>
    <t>Google Analytics Distinct Web Visitor (1 min+)</t>
  </si>
  <si>
    <t>NSIDCNRT</t>
  </si>
  <si>
    <t>FY2020</t>
  </si>
  <si>
    <t>FY20</t>
  </si>
  <si>
    <t>EOSDIS Annual Report for FY20</t>
  </si>
  <si>
    <t>ASIPSNRT</t>
  </si>
  <si>
    <t>VIIRS-SUOMI NPP</t>
  </si>
  <si>
    <t>PB</t>
  </si>
  <si>
    <t>TB/day</t>
  </si>
  <si>
    <t>Volume (TBs)           By Month</t>
  </si>
  <si>
    <r>
      <t xml:space="preserve">List of </t>
    </r>
    <r>
      <rPr>
        <b/>
        <sz val="10"/>
        <color theme="1"/>
        <rFont val="Arial"/>
        <family val="2"/>
      </rPr>
      <t>EU countries</t>
    </r>
    <r>
      <rPr>
        <sz val="10"/>
        <color theme="1"/>
        <rFont val="Arial"/>
        <family val="2"/>
      </rPr>
      <t xml:space="preserve"> and territories under EU countries' sovereignty</t>
    </r>
  </si>
  <si>
    <t>Cyprus</t>
  </si>
  <si>
    <t>Aland Islands</t>
  </si>
  <si>
    <t>Anguilla</t>
  </si>
  <si>
    <t>Aruba</t>
  </si>
  <si>
    <t>Bermuda</t>
  </si>
  <si>
    <t>British Indian Ocean Territory</t>
  </si>
  <si>
    <t>British Virgin Islands</t>
  </si>
  <si>
    <t>Cayman Islands</t>
  </si>
  <si>
    <t>Falkland Islands</t>
  </si>
  <si>
    <t>Faroe Islands</t>
  </si>
  <si>
    <t>French Guiana</t>
  </si>
  <si>
    <t>French Polynesia</t>
  </si>
  <si>
    <t>Gibraltar</t>
  </si>
  <si>
    <t>Greenland</t>
  </si>
  <si>
    <t>Guadeloupe</t>
  </si>
  <si>
    <t>Isle Of Man</t>
  </si>
  <si>
    <t>Jersey</t>
  </si>
  <si>
    <t>Martinique</t>
  </si>
  <si>
    <t>Mayotte</t>
  </si>
  <si>
    <t>Montserrat</t>
  </si>
  <si>
    <t>New Caledonia</t>
  </si>
  <si>
    <t>Reunion</t>
  </si>
  <si>
    <t>Saint Martin</t>
  </si>
  <si>
    <t>Sint Maarten</t>
  </si>
  <si>
    <t>Turks And Caicos Islands</t>
  </si>
  <si>
    <t xml:space="preserve">* GPM SAPHIR includes SAPHIR-DPR </t>
  </si>
  <si>
    <t>SENTINEL-1A_DP_GRD_HIGH</t>
  </si>
  <si>
    <t>MOD06_L2</t>
  </si>
  <si>
    <t>MODIS/Terra Clouds 5-Min L2 Swath 1km and 5km</t>
  </si>
  <si>
    <t>SENTINEL-1B_DP_GRD_HIGH</t>
  </si>
  <si>
    <t>Sentinel-1B Dual-pol ground projected high and full resolution images</t>
  </si>
  <si>
    <t>MODISA_L1</t>
  </si>
  <si>
    <t>MODIS-Aqua Level 1 Data</t>
  </si>
  <si>
    <t>GNSS_DAILY_B</t>
  </si>
  <si>
    <t>GNSS Daily Combined GPS Broadcast Ephemeris Data</t>
  </si>
  <si>
    <t>NA</t>
  </si>
  <si>
    <t>NA= Not Applicable as the users who downloaded data and also visited web can not be determined due to non-availability of IPaddress from GA.</t>
  </si>
  <si>
    <t>To minimize the undercount, the final Total Users value includes the total Web Visitors  plus the distinct Data Users .</t>
  </si>
  <si>
    <t xml:space="preserve">
Various levels within a product level where grouped into one level, e.g., Levels 1, IA, IB were grouped to Level 1, Level 2, 2G, 2A where grouped to Level 2.</t>
  </si>
  <si>
    <t>FY2020 Top 10 Products Distributed By Volume*</t>
  </si>
  <si>
    <t>FY2020 Top 10 Products Distributed By #Files**</t>
  </si>
  <si>
    <t>Not LANCE</t>
  </si>
  <si>
    <t>The primary source of Web Metrics is EMS using the Google Analytics  as the NetInsight was decommissioned on 1 Oct 2019.</t>
  </si>
  <si>
    <t>EOSDIS web activity is collected via the EMS Google Analytics tool, collecting selected metrics for each DAAC, or combining the NRT metrics into the LANCE Web Sites profile.</t>
  </si>
  <si>
    <t>GHRCCLOUD</t>
  </si>
  <si>
    <t>LPDAACCLOUD</t>
  </si>
  <si>
    <t>Session (Visit)</t>
  </si>
  <si>
    <r>
      <t>A series of consecutive views of a website by the same user without continuous interruption of more than</t>
    </r>
    <r>
      <rPr>
        <sz val="10"/>
        <rFont val="Arial"/>
        <family val="2"/>
      </rPr>
      <t xml:space="preserve"> 30 minutes. If a user does not view a new page in a specified time, the next page viewed by that user is considered the start of a new session (visit).</t>
    </r>
  </si>
  <si>
    <t>EMS Web Sessions (Visits)</t>
  </si>
  <si>
    <t>The number of sessions (visits) over the time period.</t>
  </si>
  <si>
    <t>* CALIPSO products have been included since FY2012.</t>
  </si>
  <si>
    <t xml:space="preserve">For "Repeat Visitors" adjust the Visitor Duration filter to remove the two lowest session durations.  Export the data to collect the histogram of the number of visitors by number of sessionas; Google Analytics provides the number of sessions groupings. 
</t>
  </si>
  <si>
    <t>Google Analytics do not provide IP host resolution as such this report is not generated.</t>
  </si>
  <si>
    <t>Web Site Sessions (Google Analytics)</t>
  </si>
  <si>
    <t xml:space="preserve">In Google Ananlytics, Data Studio was used to generate reports to  get the period (fiscal year) totals; adjust Session Duration filter for sessions of one minute or more.
</t>
  </si>
  <si>
    <t xml:space="preserve">Used ESDIS All data Studio data nd adjust the Session Duration  for sessions &gt;= 1 minute and sorted by the # of Visitors.  </t>
  </si>
  <si>
    <t>Submitted</t>
  </si>
  <si>
    <t>Registered</t>
  </si>
  <si>
    <t>Registered: Created by ESDIS and also registered with the Datacite</t>
  </si>
  <si>
    <t>Reserved:   Created by ESDIS but not registered with the Datacite</t>
  </si>
  <si>
    <t>Total DOIs</t>
  </si>
  <si>
    <t>LAADS</t>
  </si>
  <si>
    <t>LANCE AMSR2</t>
  </si>
  <si>
    <t>LANCE FIRMS</t>
  </si>
  <si>
    <t>LANCE MODIS</t>
  </si>
  <si>
    <t>LPVS</t>
  </si>
  <si>
    <t>NSIDC DAAC</t>
  </si>
  <si>
    <t>Ozone PEATE</t>
  </si>
  <si>
    <t>PPS</t>
  </si>
  <si>
    <t>VIIRS ATM SIPS</t>
  </si>
  <si>
    <t>Month-Year</t>
  </si>
  <si>
    <t># of DOIs</t>
  </si>
  <si>
    <t>Cumulative # of DOIs</t>
  </si>
  <si>
    <t>FY</t>
  </si>
  <si>
    <t>Total Users is an estimate formed by combining the distinct Data Users and distinct Web Visitors. Web Visitors included in the count are for those visitors with sessions of one minute or longer.</t>
  </si>
  <si>
    <t>SAR</t>
  </si>
  <si>
    <t>OLCI</t>
  </si>
  <si>
    <t>SLSTR</t>
  </si>
  <si>
    <t>SENTINEL-1A/1B</t>
  </si>
  <si>
    <t>SENTINEL-3A/3B</t>
  </si>
  <si>
    <t>SENTINEL-5P</t>
  </si>
  <si>
    <t>TROPOMI</t>
  </si>
  <si>
    <t>Sentinel-1A/1B</t>
  </si>
  <si>
    <t>Sentinel-3A/3B</t>
  </si>
  <si>
    <t>Sentinel-5P</t>
  </si>
  <si>
    <r>
      <rPr>
        <vertAlign val="superscript"/>
        <sz val="10"/>
        <rFont val="Arial"/>
        <family val="2"/>
      </rPr>
      <t>2</t>
    </r>
    <r>
      <rPr>
        <sz val="10"/>
        <rFont val="Arial"/>
        <family val="2"/>
      </rPr>
      <t xml:space="preserve"> CDDIS number of files distributed were normalized over a 24 hour period for each product.</t>
    </r>
  </si>
  <si>
    <t>ASFCLOUD</t>
  </si>
  <si>
    <t>GESDISCCLOUD</t>
  </si>
  <si>
    <t>NSIDCCLOUD</t>
  </si>
  <si>
    <t>ORNLCLOUD</t>
  </si>
  <si>
    <t>PODAACCLOUD</t>
  </si>
  <si>
    <t>Stage 1 (EMS and DAAC Corrected)</t>
  </si>
  <si>
    <t>Stage 1(EMS )</t>
  </si>
  <si>
    <t>Stage 1(EMS and DAAC Corrected)</t>
  </si>
  <si>
    <t>Czech Republic</t>
  </si>
  <si>
    <t>Sentinel-2A/2B</t>
  </si>
  <si>
    <t>MSI</t>
  </si>
  <si>
    <t>Sentinel-6/6A</t>
  </si>
  <si>
    <t>AMR</t>
  </si>
  <si>
    <t>DORIS</t>
  </si>
  <si>
    <t>GNSS RECEIVER</t>
  </si>
  <si>
    <t>GNSS-RO RECEIVER</t>
  </si>
  <si>
    <t>SENTINEL-2A/2B</t>
  </si>
  <si>
    <t>SENTINEL-6/6A</t>
  </si>
  <si>
    <t>POSEIDON-4 RADAR ALTIMETER</t>
  </si>
  <si>
    <t>RO</t>
  </si>
  <si>
    <t>Product Level</t>
  </si>
  <si>
    <t>Other*</t>
  </si>
  <si>
    <t>* Other: Product level not applpicable or not available</t>
  </si>
  <si>
    <t>Products by Level</t>
  </si>
  <si>
    <t>User By Level</t>
  </si>
  <si>
    <t>Volume by Level</t>
  </si>
  <si>
    <t>Level 1B Calibrated Radiances - 1km</t>
  </si>
  <si>
    <t>Geolocation - 1km</t>
  </si>
  <si>
    <t>Level 2 Active Fire - MODIS 1km CSV file for FIRMS</t>
  </si>
  <si>
    <t>Regional Active Fire - C6 MODIS NRT</t>
  </si>
  <si>
    <t>Level 2 Active Fire - MODIS 1km KML file for FIRMS</t>
  </si>
  <si>
    <t>Level 2 Active Fire - VIIRS CSV file for FIRMS</t>
  </si>
  <si>
    <t>NPP_IMFTS_L1</t>
  </si>
  <si>
    <t>VIIRS/NPP Imagery Resolution Terrain-Corrected Geolocation 6-Min L1 Swath IP 375m</t>
  </si>
  <si>
    <t>GLDAS_NOAH025_3H</t>
  </si>
  <si>
    <t>GLDAS Noah Land Surface Model L4 3 Hourly 0.25 x 0.25 degree</t>
  </si>
  <si>
    <t>MODIS_WEB_SERVICE_C6_V2_1600</t>
  </si>
  <si>
    <t>MODIS and VIIRS Land Product Subsets RESTful Web Service</t>
  </si>
  <si>
    <t>DAYMET_DAILY_V4_1840</t>
  </si>
  <si>
    <t>Daymet: Daily Surface Weather Data on a 1-km Grid for North America, Version 4</t>
  </si>
  <si>
    <t>FY21</t>
  </si>
  <si>
    <t>FY2021</t>
  </si>
  <si>
    <t>EOSDIS Annual Report for FY21</t>
  </si>
  <si>
    <t>FY2021 Top 10 Products Distributed By Volume*</t>
  </si>
  <si>
    <t>FY2021 Top 10 Products Distributed By #Files**</t>
  </si>
  <si>
    <t xml:space="preserve">EOSDIS element serving as a source of metrics information for describing the ingest, archive and distribution of EOSDIS science data; web activity metrics are also collected. For the EOSDIS annual reporting, metrics from individual data providers at a single site include cloud are combined (e.g., ASDC= LARC ANGE + LARC ECS + LARC ORDERS + LARC SVC. </t>
  </si>
  <si>
    <t>ESDIS Monthly Submitted Includes  ORNL and SEDAC</t>
  </si>
  <si>
    <t>Earth Science Project Office, NASA Ames Research Center</t>
  </si>
  <si>
    <t>Land Product Validation Subgroup (Working Group on Calibration and Validation, Committee on Earth Observation Satellites)</t>
  </si>
  <si>
    <t>NASA Alaska Satellite Facility DAAC</t>
  </si>
  <si>
    <t>NASA Crustal Dynamics Data Information System</t>
  </si>
  <si>
    <t>NASA Earth Science Data and Information System Standards Office</t>
  </si>
  <si>
    <t>NASA EOSDIS Land Processes DAAC</t>
  </si>
  <si>
    <t>NASA Global Hydrometeorology Resource Center DAAC</t>
  </si>
  <si>
    <t>NASA Goddard Earth Sciences Data and Information Services Center</t>
  </si>
  <si>
    <t>NASA LANCE AMSR2 at the GHRC DAAC</t>
  </si>
  <si>
    <t>NASA LANCE MODIS at the MODAPS</t>
  </si>
  <si>
    <t>NASA Land Atmosphere Near real-time Capability for EOS Fire Information for Resource Management System</t>
  </si>
  <si>
    <t>NASA Langley Atmospheric Science Data Center DAAC</t>
  </si>
  <si>
    <t>NASA Level 1 and Atmosphere Archive and Distribution System</t>
  </si>
  <si>
    <t>NASA National Snow and Ice Data Center DAAC</t>
  </si>
  <si>
    <t>NASA Ocean Biology DAAC</t>
  </si>
  <si>
    <t>NASA Ozone PEATE</t>
  </si>
  <si>
    <t>NASA Physical Oceanography DAAC</t>
  </si>
  <si>
    <t>NASA Precipitation Processing System</t>
  </si>
  <si>
    <t>NASA VIIRS Atmosphere SIPS</t>
  </si>
  <si>
    <t>ORNL Distributed Active Archive Center</t>
  </si>
  <si>
    <t>ESPO-AMES</t>
  </si>
  <si>
    <t>CCDIS</t>
  </si>
  <si>
    <t>ESDIS-SO</t>
  </si>
  <si>
    <t>ORNL DAAC</t>
  </si>
  <si>
    <t>Metric</t>
  </si>
  <si>
    <t>Unique Users</t>
  </si>
  <si>
    <t>Bytes Distributed</t>
  </si>
  <si>
    <t>TBs Distributed</t>
  </si>
  <si>
    <t>Storage TBs</t>
  </si>
  <si>
    <t>Total Archive Volume Including in Cloud</t>
  </si>
  <si>
    <t>Total Archive Volume in Cloud Only</t>
  </si>
  <si>
    <t>End User Distribution Products including from Cloud</t>
  </si>
  <si>
    <t>End User Distribution Products from Cloud only</t>
  </si>
  <si>
    <t>End User Average Distribution Volume</t>
  </si>
  <si>
    <r>
      <t>Average Archive Growth Including in Cloud:</t>
    </r>
    <r>
      <rPr>
        <b/>
        <sz val="12"/>
        <color theme="1"/>
        <rFont val="Calibri"/>
        <family val="2"/>
        <scheme val="minor"/>
      </rPr>
      <t xml:space="preserve"> </t>
    </r>
    <r>
      <rPr>
        <sz val="10"/>
        <rFont val="Arial"/>
        <family val="2"/>
      </rPr>
      <t xml:space="preserve"> Sum across reporting DAACs of the data volume added to the individual archives on-prem and in the cloud divided by the days in the year (does not include NRT products)
</t>
    </r>
    <r>
      <rPr>
        <b/>
        <sz val="12"/>
        <color theme="1"/>
        <rFont val="Calibri"/>
        <family val="2"/>
        <scheme val="minor"/>
      </rPr>
      <t xml:space="preserve">Total Archive Volume Including in Cloud: </t>
    </r>
    <r>
      <rPr>
        <sz val="10"/>
        <rFont val="Arial"/>
        <family val="2"/>
      </rPr>
      <t xml:space="preserve">Sum across reporting DAACs of the data volumes in the archive on-prem and in the cloud as of end of the fiscal year (does not include NRT products)
</t>
    </r>
    <r>
      <rPr>
        <b/>
        <sz val="10"/>
        <rFont val="Arial"/>
        <family val="2"/>
      </rPr>
      <t xml:space="preserve">Total Archive Volume in Cloud only: </t>
    </r>
    <r>
      <rPr>
        <sz val="10"/>
        <rFont val="Arial"/>
        <family val="2"/>
      </rPr>
      <t>Sum across reporting DAACs of the data volumes in the cloud archive only as of end of the fiscal year (does not include NRT products)</t>
    </r>
  </si>
  <si>
    <r>
      <t>End User Distribution Products Including from Cloud:</t>
    </r>
    <r>
      <rPr>
        <sz val="10"/>
        <rFont val="Arial"/>
        <family val="2"/>
      </rPr>
      <t xml:space="preserve"> Total number of products distributed from all reporting DAACs and LANCE data providers including from Cloud
</t>
    </r>
    <r>
      <rPr>
        <b/>
        <sz val="12"/>
        <color theme="1"/>
        <rFont val="Calibri"/>
        <family val="2"/>
        <scheme val="minor"/>
      </rPr>
      <t xml:space="preserve">End User Distribution Products from Cloud Only: </t>
    </r>
    <r>
      <rPr>
        <sz val="10"/>
        <rFont val="Arial"/>
        <family val="2"/>
      </rPr>
      <t xml:space="preserve">Total number of products distributed from all reporting DAACs from Cloud only
</t>
    </r>
    <r>
      <rPr>
        <b/>
        <sz val="10"/>
        <rFont val="Arial"/>
        <family val="2"/>
      </rPr>
      <t>End User Average Distribution Volume:</t>
    </r>
    <r>
      <rPr>
        <sz val="10"/>
        <rFont val="Arial"/>
        <family val="2"/>
      </rPr>
      <t xml:space="preserve">  Sum across reporting DAACs and LANCE data providers of the data volume distributed for the fiscal year divided by the days in the year</t>
    </r>
  </si>
  <si>
    <t>VIIRS-NOAA 20</t>
  </si>
  <si>
    <t>The Total Archive Trend is based on data and reports produced during individual fiscal years, rather than on EMS. Reporting since FY2008 depends on the current year's Total Archive Size, which is based on EMS augmented with inputs directly from some of the DAACs.</t>
  </si>
  <si>
    <t>2. Distribution and User Trends (Oct 2018 - Sep 2022)</t>
  </si>
  <si>
    <t>GESDISCCLOUDGIOVANNI</t>
  </si>
  <si>
    <t>LARC NRT/NRT3</t>
  </si>
  <si>
    <t>N20V14CSV</t>
  </si>
  <si>
    <t>SNPV14CSV</t>
  </si>
  <si>
    <t>N20V14KML</t>
  </si>
  <si>
    <t>Level 2 Active Fire - VIIRS KML file for FIRMS</t>
  </si>
  <si>
    <t>SNPV14SHP</t>
  </si>
  <si>
    <t>Level 2 Active Fire - VIIRS Shape file for FIRMS</t>
  </si>
  <si>
    <t>Hong Kong</t>
  </si>
  <si>
    <t>Top Ten Countries other than USA</t>
  </si>
  <si>
    <t>PODAAC-GHMDT-2PJ19</t>
  </si>
  <si>
    <t>GHRSST Level 2P Global Sea Surface Skin Temperature from the Moderate Resolution Imaging Spectroradiometer (MODIS) on the NASA Terra satellite (GDS2)</t>
  </si>
  <si>
    <t>HLSS30</t>
  </si>
  <si>
    <t>HLS Sentinel-2 Multi-spectral Instrument Surface Reflectance Daily Global 30m v2.0</t>
  </si>
  <si>
    <t>HLSL30</t>
  </si>
  <si>
    <t>HLS Landsat Operational Land Imager Surface Reflectance and TOA Brightness Daily Global 30m v2.0</t>
  </si>
  <si>
    <t>PODAAC-GHVRS-2PO28</t>
  </si>
  <si>
    <t>GHRSST Level 2P STAR SST v2.80 from VIIRS on S-NPP Satellite</t>
  </si>
  <si>
    <t>PODAAC-GHV20-2PO28</t>
  </si>
  <si>
    <t>GHRSST Level 2P STAR SST  v2.80 from VIIRS on NOAA-20 Satellite</t>
  </si>
  <si>
    <t>CSDA</t>
  </si>
  <si>
    <t>PO DAAC</t>
  </si>
  <si>
    <t>FY22</t>
  </si>
  <si>
    <t>GESDISCGIOVANNI</t>
  </si>
  <si>
    <t xml:space="preserve">  </t>
  </si>
  <si>
    <t>FY2022 Top 10 Products Distributed By #Files**</t>
  </si>
  <si>
    <t>FY2022</t>
  </si>
  <si>
    <t>CSDAP</t>
  </si>
  <si>
    <t>NASA Commercial Smallsat Data Acquisition Program</t>
  </si>
  <si>
    <t>non-serachable</t>
  </si>
  <si>
    <t>FY23</t>
  </si>
  <si>
    <t>This report presents statistics on data metrics and web activities at the EOSDIS DAACs during Fiscal Year 2023 (October 1, 2022 through September 30, 2023) from the Earth Science Data and Information System (ESDIS) Metrics System (EMS).</t>
  </si>
  <si>
    <t>LAADSCLOUD</t>
  </si>
  <si>
    <t>Products By Month (Millions)</t>
  </si>
  <si>
    <t>1. EU includes 26 European Union member countries</t>
  </si>
  <si>
    <t>2. China includes only People's Republic of China and does not include Hong Kong Macao and Taiwan</t>
  </si>
  <si>
    <t>Argentina</t>
  </si>
  <si>
    <t>N20V14SHP</t>
  </si>
  <si>
    <t>MCDWD_L3_F2_NRT</t>
  </si>
  <si>
    <t>NRT Combined Terra Aqua MODIS Daily L3 Global 2-Day Aggregate Water and Flood Map Linear Lat Lon Grid</t>
  </si>
  <si>
    <t>SNPV14KML</t>
  </si>
  <si>
    <t>OTHER</t>
  </si>
  <si>
    <t>cloud file</t>
  </si>
  <si>
    <t>NCCS</t>
  </si>
  <si>
    <t>ESCO</t>
  </si>
  <si>
    <t>FY23AnnualReport_V1.xlsx</t>
  </si>
  <si>
    <t>FY21AnnualReport_V1.xlsx</t>
  </si>
  <si>
    <t>FY22AnnualReport_V1.xlsx</t>
  </si>
  <si>
    <t>MOD09</t>
  </si>
  <si>
    <t>MODIS/Terra Atmospherically Corrected Surface Reflectance 5-Min L2 Swath 250m, 500m, 1km</t>
  </si>
  <si>
    <t>FY2023 Top 10 Products Distributed By Volume*</t>
  </si>
  <si>
    <t>FY2022 Top 10 Products Distributed By Volume*</t>
  </si>
  <si>
    <t>FY2023 Top 10 Products Distributed By #Files**</t>
  </si>
  <si>
    <t>FY2023</t>
  </si>
  <si>
    <t>The Earth Sciences Data and Information System (ESDIS) Project (Code 423) prepared the following report on metrics from across the Earth Observation System Data and Information System (EOSDIS). The 12 Distributed Active Archive Centers (DAACs) of EOSDIS support different scientific disciplines and provide an individualized set of products and services to their science community and the public. Although discipline oriented, the DAACs engage in common data management functions of ingest, archive and distribution, as well as describing their data and services on web sites.
Metrics are collected on a daily basis from each DAAC.  The ESDIS Project collects these metrics in a tool called the ESDIS Metrics System (EMS).  DAAC analysts can view their detailed metrics to assess internal performance and trends.  The ESDIS Project combines these metrics, not for comparisons between the DAACs, but as a system level view of EOSDIS performance. This report provides snapshots of metrics as the combination of the individual DAACs and as a system.
In keeping with previous years, and in order to support trend comparisons, the metrics data are presented on a fiscal year basis, not by calendar year. These reports are posted online with metrics as far back as 1996. Each report includes some historical trend information and are available at https://earthdata.nasa.gov/about/system-performance/eosdis-annual-metrics-reports
If you have any questions or comments, please contact Ted Sobchak (Project Manager) at (301) 614-5356 or ted.c.sobchak@nasa.gov.</t>
  </si>
  <si>
    <r>
      <t>Unique Data Sets:</t>
    </r>
    <r>
      <rPr>
        <sz val="10"/>
        <rFont val="Arial"/>
        <family val="2"/>
      </rPr>
      <t xml:space="preserve"> Total number of unique data sets including NRT distributed in the fiscal year. 
</t>
    </r>
    <r>
      <rPr>
        <b/>
        <sz val="10"/>
        <rFont val="Arial"/>
        <family val="2"/>
      </rPr>
      <t>Distinct Users of EOSDIS Data and Services</t>
    </r>
    <r>
      <rPr>
        <sz val="10"/>
        <rFont val="Arial"/>
        <family val="2"/>
      </rPr>
      <t xml:space="preserve">: Total unique users across EOSDIS Data Users, Web Visitors, and LANCE Registered Users but excludes LANCE Unregistered Users, per DAAC
</t>
    </r>
    <r>
      <rPr>
        <b/>
        <sz val="10"/>
        <rFont val="Arial"/>
        <family val="2"/>
      </rPr>
      <t>Web Site Sessions:</t>
    </r>
    <r>
      <rPr>
        <sz val="10"/>
        <rFont val="Arial"/>
        <family val="2"/>
      </rPr>
      <t xml:space="preserve"> Sum of web visits for DAACs, Earthdata website, and LANCE data providers where a session represents a user session not broken by more than 30 minutes and a duration of at least one minute
</t>
    </r>
  </si>
  <si>
    <r>
      <t>Unique Data Sets:</t>
    </r>
    <r>
      <rPr>
        <sz val="10"/>
        <rFont val="Arial"/>
        <family val="2"/>
      </rPr>
      <t xml:space="preserve"> Total number of unique data sets distributed in the fiscal year
</t>
    </r>
    <r>
      <rPr>
        <b/>
        <sz val="10"/>
        <rFont val="Arial"/>
        <family val="2"/>
      </rPr>
      <t>Distinct Registered LANCE Users</t>
    </r>
    <r>
      <rPr>
        <sz val="10"/>
        <rFont val="Arial"/>
        <family val="2"/>
      </rPr>
      <t xml:space="preserve">: Total number of unique LANCE users who registered and retrieved NRT products from all LANCE data providers, excluding the unregistered users who downloaded imagery products from the MODIS Rapid Response System
</t>
    </r>
    <r>
      <rPr>
        <b/>
        <sz val="10"/>
        <rFont val="Arial"/>
        <family val="2"/>
      </rPr>
      <t>Distinct Unregistered LANCE Users</t>
    </r>
    <r>
      <rPr>
        <sz val="10"/>
        <rFont val="Arial"/>
        <family val="2"/>
      </rPr>
      <t xml:space="preserve">: Total number of unique IP Addresses/Emails that retrieved browse imagery products from LANCE data providers, such as Rapid Response Browse Images and excludes the LANCE registered users.
</t>
    </r>
    <r>
      <rPr>
        <b/>
        <sz val="10"/>
        <rFont val="Arial"/>
        <family val="2"/>
      </rPr>
      <t>Web Site Visits:</t>
    </r>
    <r>
      <rPr>
        <sz val="10"/>
        <rFont val="Arial"/>
        <family val="2"/>
      </rPr>
      <t xml:space="preserve"> Sum of web visits for LANCE data providers where a visit represents a user session not broken by more than 30 minutes and a duration of at least one minute
</t>
    </r>
    <r>
      <rPr>
        <b/>
        <sz val="10"/>
        <rFont val="Arial"/>
        <family val="2"/>
      </rPr>
      <t>Average Production Growth:</t>
    </r>
    <r>
      <rPr>
        <sz val="10"/>
        <rFont val="Arial"/>
        <family val="2"/>
      </rPr>
      <t xml:space="preserve">  Sum of the NRT data volume generated by all LANCE providers divided by the days in the year, including all processing streams (NRT, NRT2, NRT3, NRT4)
</t>
    </r>
    <r>
      <rPr>
        <b/>
        <sz val="10"/>
        <rFont val="Arial"/>
        <family val="2"/>
      </rPr>
      <t>Total Production Volume:</t>
    </r>
    <r>
      <rPr>
        <sz val="10"/>
        <rFont val="Arial"/>
        <family val="2"/>
      </rPr>
      <t xml:space="preserve"> One year of production volume of the NRT/NRT2 data products.
</t>
    </r>
    <r>
      <rPr>
        <b/>
        <sz val="10"/>
        <rFont val="Arial"/>
        <family val="2"/>
      </rPr>
      <t>End User Distribution Products:</t>
    </r>
    <r>
      <rPr>
        <sz val="10"/>
        <rFont val="Arial"/>
        <family val="2"/>
      </rPr>
      <t xml:space="preserve"> Total number of products distributed from all reporting LANCE data providers
</t>
    </r>
    <r>
      <rPr>
        <b/>
        <sz val="10"/>
        <rFont val="Arial"/>
        <family val="2"/>
      </rPr>
      <t>End User Average Distribution Volume:</t>
    </r>
    <r>
      <rPr>
        <sz val="10"/>
        <rFont val="Arial"/>
        <family val="2"/>
      </rPr>
      <t xml:space="preserve">  Sum across reporting LANCE data providers of the data volume distributed for the fiscal year divided by the days in the year</t>
    </r>
  </si>
  <si>
    <t>The total archive trend is based on data and reports produced during individual fiscal years, rather than from EMS.  EMS does not contain sufficient information to recreate the archive size for previous years due to episodic deletions from the archive and not all archive information is supplied to EMS by the DAACs. Since products are deleted at the DAACs and not always reported to EMS, it may not able to completely reproduce what was in the archive in previous years.  
The trend data were compiled in FY2013 with the expectation it will be updated yearly with data captured in that year's EOSDIS Annual Report in the Total Archive Size worksheet. The sources of data for earlier years are identified below.</t>
  </si>
  <si>
    <t>Total Products (TBs)</t>
  </si>
  <si>
    <t>ASF DAAC</t>
  </si>
  <si>
    <t>GHRC DAAC</t>
  </si>
  <si>
    <t xml:space="preserve">** In FY 23 CDDIS number of files shows significant increase due to the change in the approach of how the number of files were computed for the CDDIS only.  Prior to FY23, number of files distributed by CDDIS were normalized but FY 23 and onwards no normlaization has been applied . </t>
  </si>
  <si>
    <t xml:space="preserve">** In FY 23 Level 1 number of files shows significant increase and this is due to the change in the approach of how the number of files were computed for the CDDIS only.  Prior to FY23, number of files distributed by CDDIS were normalized but FY 23 and onwards no normlaization has been applied . </t>
  </si>
  <si>
    <t>GNSS_HIGHRATE_D</t>
  </si>
  <si>
    <t>GNSS_HOURLY_D</t>
  </si>
  <si>
    <t>GNSS_HOURLY_P</t>
  </si>
  <si>
    <t>GNSS_HOURLY_N</t>
  </si>
  <si>
    <t>GNSS High-Rate Compact Observation Data</t>
  </si>
  <si>
    <t>GNSS Hourly Compact Observation Data</t>
  </si>
  <si>
    <t>GNSS Hourly Combined Broadcast Ephemeris Data</t>
  </si>
  <si>
    <t>GNSS Hourly GPS Broadcast Ephemeris Data</t>
  </si>
  <si>
    <r>
      <t xml:space="preserve">
</t>
    </r>
    <r>
      <rPr>
        <sz val="36"/>
        <rFont val="Arial"/>
        <family val="2"/>
      </rPr>
      <t xml:space="preserve">
EOSDIS 
FY2024
Annual Metrics Report</t>
    </r>
    <r>
      <rPr>
        <sz val="10"/>
        <rFont val="Arial"/>
        <family val="2"/>
      </rPr>
      <t xml:space="preserve">
</t>
    </r>
  </si>
  <si>
    <t>Prepared By:
Lalit Wanchoo, Adnet Systems, Inc.
Dany Turcios, Adnet Systems, Inc
Yan Hao, Adnet Systems, Inc
Heather Weir, Adnet Systems, Inc
November 2024</t>
  </si>
  <si>
    <t>CDDIS number of files distributed in FY23 show significant increase which is due to the change in the approach for the computation of number of files distributed by CDDIS.  Prior to FY23, number of files distributed by CDDIS were normalized but from FY23 onwards normalization has not been applied.</t>
  </si>
  <si>
    <t>This report contains tables and graphs of FY2024 statistics and comparisons to previous years.  Values for previous fiscal years are produced from EMS unless noted otherwise.  Summary tables, text, graphs, and more detailed statistics tables are also included. As before, metrics for the Near Real-Time (NRT) products are presented in a separate worksheet that includes unregistered users distribution and a separate summary table for NRT products, called LANCE_Summary, is included. Note that NRT metrics are used in the distribution trend analyses presented in this report. All bots-related distributions (downloads by Internet search engines for indexing purposes) are included. Also, the data from all S-NPP instruments archived and distributed by ASDC, MODAPS, and OB.DAAC have been included. This year's report include a  tab "Top_10_Country_with_NRT" that provides graphical data representation of the data distribution to various countries. This report also includes three worksheets and one workbook that were added in FY2015 Annual Report: i) Distribution_Mission_Instrument, Distribution_Mission_Domain, and Distribution_Mission_Level showing the distribution details for Terra, Aqua, Aura, Sentinel, GPM, and Aquarius instruments by domain and product levels, and ii) Workbook (FY24Annual_DAAC_Profile) that provides the summary of archive, distribution, and web metrics for individual DAACs and LANCE. In FY 2021 a new tab "Earthdata Cloud" was added that provides summary of metrics from Earthdata Cloud provided by. Cloud Metrics Team of EED-3. In FY 2020 a new tab "DOI_Summary" was added that provides details of ESDIS Digital Object Identifiers request processing and status. In FY 2019, web metrics was separated out as another spreadsheet that included metrics from NetInsight and Google Analytics, This report continue to include two  worksheets titled  'Earthdata Systems' and 'Worldview_WebMetrics'. Earthdata Systems provides metrics on the Earthdata login, data collections and granules metadata submitted to Common Metadata Repoistory (CMR), and Earthdata search client sessions/acquisitions. These reports were provided by the EED-3 staff. Worldview_WebMetrics provides the metrics are on the number of  the visits, views, and visitors accessing worldview. In FY 20, NetInsight was decommissioned and web metrics are now from Google Analytics only.</t>
  </si>
  <si>
    <t xml:space="preserve"> EOSDIS FY2024 Annual Metrics Report will be presented on December 4, 2024 during the DAAC Managers telecon.</t>
  </si>
  <si>
    <t>Ingest is calculated from those data providers reporting Ingest (CDDIS, GES DISC, GHRC, ASDC, LP DAAC, MODAPS, NSIDC, PO.DAAC, SEDAC) combining across all of these DAACs. ORNL is not providing ingest metrics to EMS. Note that NRT are excluded.
Oracle Table Used:
- IngestProductSummary
Query:  FY24_annual_ingest_summary</t>
  </si>
  <si>
    <t>Archive is calculated by counting all data added to the archive during the Fiscal Year (not adjusting for deletion) across all EOSDIS data providers. Archive data for NRT were excluded. 
Oracle Table Used:
- ArchiveInstProduct
Query:  
- FY24_annual_archive_summary</t>
  </si>
  <si>
    <t>Total archive size is calculated by counting all data volume added to the archive (less the data products marked for deletion) since the archive began. For description of NRT archive size, see Row 9.
Oracle Table Used:
- ArchiveInstProduct
Query:  FY24_annual_total_archive_summary</t>
  </si>
  <si>
    <t>Distribution is calculated for both products (as files) and volumes successfully sent to Public users, per DAAC and summed across DAACs.  A set of filters is defined to account for anomalies in the data.  The distribution data is also presented by domain and country receiving the data. Top 20 countries and top 10 products are also identified.  To improve efficiency and productivity, a subset of the  "distdailysummary" table was created and used for the FY2420 report. The subsetted table includes correction for the country and domain." 
Subsetted Oracle Table: 
- SPSO_TEST_FY24
Filters: 
- excludes Metadata products for product counts 
Query: 
- FY24_annual_distribution_by_month
- FY24_annual_distribution_by_domain
- FY24_annual_distribution_by_level
- FY24_annual_distribution_by_country
- FY24_annual_distribution_by_month_bots
- FY24_annual_top_products</t>
  </si>
  <si>
    <t>Distribution for various missions/instruments were calculated for both products (as files) and volumes successfully sent to Public users, per instrument and summed for missions irrespective of DAACs. 
Subsetted Oracle Table: 
- JS_SPSO_REVISED_FY24
Query: 
- FY24_annual_mission_instrument_by_month
- FY24_annual_mission_instrument_user
- FY24_annual_mission_instrument_by_domain
- FY24_annual_mission_instrument_by_level</t>
  </si>
  <si>
    <t>Average archive growth for the Near Real-time (NRT) products is calculated by dividing the total NRT volume generated by all LANCE providers by 365 (days). Total archive volume represents two weeks worth of production volume of the NRT products (note that all NRT products are kept only for 2 weeks ). For distribution, both monthly and yearly metrics are presented in this report. In addition to monthly distribution volume and file counts, the yearly totals for unique products, files distributed, distribution volume and users are presented in this report. The AIRS metrics include those for AIRS and AMSU-A.
Query:  
- FY24_annual_NRT_Distribution_by_month, FY24_annual_NRT_distinct_Products, FY24_annual_NRT_Distribution_by_Level
- FY24_annual_registered_NRT_Users, - FY24_annual_registered_NRT_Users_by_Month (used in DAAC profile)
- FY24_annual_NRT_distribution_unregistered_users, FY24_annual_NRT_distribution_unregistered_users_by_domain, 
  FY24_annual_NRT_distribution_unregistered_users_by_country, FY24_annual_NRT_distribution_unregistered_users_by_product
- FY24_annual_NRT_Archive</t>
  </si>
  <si>
    <t>Data Users presents the number of Public users who received data products. Repeat users are those users who received data more than once in the FY. Data users are presented by DAAC and by domain (the affiliation of the user based on IP address and country). For repeat users, an intermediate Oracle table was used. Users for NRT were excluded.
Filters:       
Query: 
- FY24_annual_distribution_by_domain
- FY24_annual_repeat_users_by_domain
- FY24_annual_users_by_datacenter</t>
  </si>
  <si>
    <t>EMS data users include those who retrieved either science or metadata and include registered NRT users.
Using Google Analytics, per DAAC, run the visitor  report for the FY24 date range.   Adjust the session duration  so that the values represent visitors for sessions of one minute or more. 
Comparing the set of data user host names and web visitor host names was not performed as the IPhost data was not available in Google Analytics. Thereofe no dual user numbers were computed as such the sum the values across all DAACs to get totals number of users. 
For the Total User count, added web Visitors to the data users</t>
  </si>
  <si>
    <t xml:space="preserve">     a. A summary of the FY24 key metrics per DAAC compared to the EOSDIS Total</t>
  </si>
  <si>
    <t xml:space="preserve">Public-Science User Trend metrics show the numbers of distinct users for all user types for  FY2007 -  FY2024.
Query name: FY24_annual_users_by_usertype
</t>
  </si>
  <si>
    <t>Web Trend metrics are determined in the same manner as the Web Activity by DAAC worksheet above, performed for  FY2007 -  FY2024. Insufficient web activity metrics exists for years before FY2007.</t>
  </si>
  <si>
    <t>Data Availability for FY 2024 is the summary of the daily ingest, archive, and distribution received by the EMS and this data was used in generating FY 2020 reports.</t>
  </si>
  <si>
    <t>1. Summary for FY 2024</t>
  </si>
  <si>
    <t>A summary of Earthdata cloud archive and distribution includes selected DAACs (ASF, GESDISC, GHRC, LPDAAC, NSIDC, PO.DAAC, and ORNL) that have been migrated to the cloud during FY 2021-FY 2024 except ASF whose cloud metrics have been included in earliier annual reports.</t>
  </si>
  <si>
    <t>ASDCCLOUD</t>
  </si>
  <si>
    <t>OBDAACCLOUD</t>
  </si>
  <si>
    <t>10/01/2023 to 09/30/2024</t>
  </si>
  <si>
    <t>Ingest is the amount of data coming into a DAAC over a period of time and includes all product levels.  For this report, the data are presented as the amount of data entered into each DAAC during FY2024 include cloud but excludes NRT data.  The sum over all data centers is the total ingest for EOSDIS.</t>
  </si>
  <si>
    <t>As of 09/30/2024</t>
  </si>
  <si>
    <t>Distribution provides the amount of data successfully distributed to Public Users during FY 2024 from on-prem and cloud systems. Distribution metrics are presented in Products and Volumes:  by DAAC, by domain, and by level.  NRT data providers are excluded.</t>
  </si>
  <si>
    <t>Others1</t>
  </si>
  <si>
    <t>2023-10</t>
  </si>
  <si>
    <t>2023-11</t>
  </si>
  <si>
    <t>2023-12</t>
  </si>
  <si>
    <t>2024-01</t>
  </si>
  <si>
    <t>2024-02</t>
  </si>
  <si>
    <t>2024-03</t>
  </si>
  <si>
    <t>2024-04</t>
  </si>
  <si>
    <t>2024-05</t>
  </si>
  <si>
    <t>2024-06</t>
  </si>
  <si>
    <t>2024-07</t>
  </si>
  <si>
    <t>2024-08</t>
  </si>
  <si>
    <t>2024-09</t>
  </si>
  <si>
    <t>Top 20 Countries by Products Distributed**</t>
    <phoneticPr fontId="0" type="noConversion"/>
  </si>
  <si>
    <t>united states</t>
  </si>
  <si>
    <t>china</t>
  </si>
  <si>
    <t>spain</t>
  </si>
  <si>
    <t>united kingdom</t>
  </si>
  <si>
    <t>germany</t>
  </si>
  <si>
    <t>netherlands</t>
  </si>
  <si>
    <t>canada</t>
  </si>
  <si>
    <t>russia</t>
  </si>
  <si>
    <t>italy</t>
  </si>
  <si>
    <t>japan</t>
  </si>
  <si>
    <t>hong kong</t>
  </si>
  <si>
    <t>france</t>
  </si>
  <si>
    <t>india</t>
  </si>
  <si>
    <t>kazakhstan</t>
  </si>
  <si>
    <t>korea, south</t>
  </si>
  <si>
    <t>luxembourg</t>
  </si>
  <si>
    <t>australia</t>
  </si>
  <si>
    <t>switzerland</t>
  </si>
  <si>
    <t>belgium</t>
  </si>
  <si>
    <t>turkey</t>
  </si>
  <si>
    <t>brazil</t>
  </si>
  <si>
    <t>bangladesh</t>
  </si>
  <si>
    <t>taiwan</t>
  </si>
  <si>
    <t>95.9% of Total Distribution</t>
  </si>
  <si>
    <t>92.1% of Total Distribution</t>
  </si>
  <si>
    <t>94.0% of Total Distribution</t>
  </si>
  <si>
    <t>95.0% of Total Distribution</t>
  </si>
  <si>
    <t>Z_Unknown</t>
  </si>
  <si>
    <t>Distinct Data Users presents the number of distinct Public users who received data product files exluding NRT. Repeat users are those users who received data on more than one day in the FY24. Data users are presented by data center, domain and Top 20 countries.   NRT data is excluded.</t>
  </si>
  <si>
    <t>Global Distribution of Number of Data Products for FY2024</t>
  </si>
  <si>
    <t>FY2024 Number of Data Products Distributed by Country</t>
  </si>
  <si>
    <t>FY24 # of Files distirbution (Millions)</t>
  </si>
  <si>
    <t>Tables below show the number of unique data products distributed to public users during FY2024
In counting unique products, metadata were excluded. NRT products are not included. Number of products may not match with the Common Metadata Repository (CMR) collection holdings as some of the products distributed by the DAACs may not be in the CMR.</t>
  </si>
  <si>
    <t>The top 10 products including LANCE data for Oct 1, 2023 through Sep 30, 2024</t>
  </si>
  <si>
    <t>HLS Sentinel-2 Multi-spectral Instrument Surface Reflectance Daily Global 30m</t>
  </si>
  <si>
    <t>ATL03</t>
  </si>
  <si>
    <t>ATLAS/ICESat-2 L2A Global Geolocated Photon Data</t>
  </si>
  <si>
    <t>HLS Landsat Operational Land Imager Surface Reflectance and TOA Brightness Daily Global 30m</t>
  </si>
  <si>
    <t>GEDI_L4A_AGB_DENSITY_V2_1_2056</t>
  </si>
  <si>
    <t>GEDI L4A Footprint Level Aboveground Biomass Density, Version 2.1</t>
  </si>
  <si>
    <t>GEDI02_A</t>
  </si>
  <si>
    <t>ATL08</t>
  </si>
  <si>
    <t>EMITL2ARFL</t>
  </si>
  <si>
    <t>EMIT L2A Estimated Surface Reflectance and Uncertainty and Masks 60 m</t>
  </si>
  <si>
    <t>DAYMET_DAILY_V4R1_2129</t>
  </si>
  <si>
    <t>Daymet: Daily Surface Weather Data on a 1-km Grid for North America, Version 4 R1</t>
  </si>
  <si>
    <t>Products by Month</t>
  </si>
  <si>
    <t>Volume by Month</t>
  </si>
  <si>
    <t>Users by Instrument*</t>
  </si>
  <si>
    <t>AQUARIUS</t>
  </si>
  <si>
    <t>* The distinct Users by Instrument* are distinct users for the whole fiscal year and therefore are lower than the sum of monthly users in rows 128 and  219.</t>
  </si>
  <si>
    <t>AMSR2NRT?NRT2</t>
  </si>
  <si>
    <t>OLCI-Sentinel-3A/3B</t>
  </si>
  <si>
    <t>SLSTR-Sentinel-3A/3B</t>
  </si>
  <si>
    <t>L-BAND RADIOMETER-SMAP</t>
  </si>
  <si>
    <t>Production of the Near-Real Time (NRT) Products during FY2024</t>
  </si>
  <si>
    <t>Distribution of the Near-Real Time (NRT) Products during FY2024</t>
  </si>
  <si>
    <t>Distribution of the Near-Real Time (NRT) Products by Level during FY2024</t>
  </si>
  <si>
    <t>Distribution of the Near-Real Time (NRT) Products to Unregisterd Users during FY2024</t>
  </si>
  <si>
    <t>SMAP L-BAND RADIOMETER</t>
  </si>
  <si>
    <r>
      <t>Other</t>
    </r>
    <r>
      <rPr>
        <b/>
        <vertAlign val="superscript"/>
        <sz val="12"/>
        <rFont val="Cambria"/>
        <family val="1"/>
      </rPr>
      <t>1</t>
    </r>
  </si>
  <si>
    <t>Total for FY24</t>
  </si>
  <si>
    <r>
      <t>Other</t>
    </r>
    <r>
      <rPr>
        <vertAlign val="superscript"/>
        <sz val="12"/>
        <rFont val="Cambria"/>
        <family val="1"/>
      </rPr>
      <t>2</t>
    </r>
  </si>
  <si>
    <t>Total for FY2024</t>
  </si>
  <si>
    <t># of File Distributed to Unregisterd Users*</t>
  </si>
  <si>
    <t>Distribution Volume (GBs) to Unregisterd Users</t>
  </si>
  <si>
    <t>Australia</t>
  </si>
  <si>
    <t>South Africa</t>
  </si>
  <si>
    <t>MYD00F</t>
  </si>
  <si>
    <t>MODIS/Aqua Level 0 Raw Instrument Packets (5 minutes)</t>
  </si>
  <si>
    <t>MOD00F</t>
  </si>
  <si>
    <t>MODIS/Terra Level 0 Raw Instrument Packets (5 minutes)</t>
  </si>
  <si>
    <t>MOD00S</t>
  </si>
  <si>
    <t>MODIS/Terra Level 0 Raw Instrument Packets (1 session)</t>
  </si>
  <si>
    <t>MCD14D10GBS</t>
  </si>
  <si>
    <t>Level 2 Archive Fire - C6.1 MODIS GIBS Shapefiles</t>
  </si>
  <si>
    <t>AU_LAND_NRT_R02</t>
  </si>
  <si>
    <t>NRT AMSR2 Unified L2B Half-Orbit 25 km EASE-Grid Surface Soil Moisture Beta V2</t>
  </si>
  <si>
    <r>
      <rPr>
        <vertAlign val="superscript"/>
        <sz val="10"/>
        <rFont val="Cambria"/>
        <family val="1"/>
      </rPr>
      <t xml:space="preserve">1 </t>
    </r>
    <r>
      <rPr>
        <sz val="12"/>
        <color theme="1"/>
        <rFont val="Cambria"/>
        <family val="1"/>
      </rPr>
      <t>These products do not have any mission or instrument mapping but have been distributed, such as ancillary data.</t>
    </r>
  </si>
  <si>
    <r>
      <rPr>
        <vertAlign val="superscript"/>
        <sz val="10"/>
        <rFont val="Cambria"/>
        <family val="1"/>
      </rPr>
      <t xml:space="preserve">2 </t>
    </r>
    <r>
      <rPr>
        <sz val="12"/>
        <color theme="1"/>
        <rFont val="Cambria"/>
        <family val="1"/>
      </rPr>
      <t>These are products that have no product level assignment.</t>
    </r>
  </si>
  <si>
    <t>Pub-Tool</t>
  </si>
  <si>
    <t>NASA Algorithm Publication Tool</t>
  </si>
  <si>
    <t>The Total Archive Size describes the EOSDIS archive at the end of FY2024 This includes all data (including ancillary) but not data marked for deletion and excludes NRT data.</t>
  </si>
  <si>
    <t>This table shows the amount of data added to the archive during FY2024 for all products levels includes the products archived in the cloud and also includes products  that were deleted.  Archive metrics for NSIDC V0 are not available at this time. NRT data are excluded in this table.</t>
  </si>
  <si>
    <t>FY24</t>
  </si>
  <si>
    <t>FY2024</t>
  </si>
  <si>
    <t xml:space="preserve">The volume distribution data for FY2024 is based on the data captured in EMS. NRT data is included in these trend charts.
The volume distribution trend does not include historical annual reports where those metrics cannot be reproduced and are available only as totals. However, the historical hard copy files with information for FY96 -  FY99 are available from EMS. It must be noted that the EMS metrics for FY00 and FY01 are lower than those based on the historical annual reports due to non-availability of data used in those annual reports. Although the EMS metrics data may not be perfect, these data have the advantage of being readily reproducible from the available metrics sources.
</t>
  </si>
  <si>
    <t>The Product Distribution data for FY2024 is based on the data captured in EMS and NRT data is included</t>
  </si>
  <si>
    <t>FY24 has significant increase in level 3 distribution and it is primarly due to HLS products distributed by LPDAAC from cloud.</t>
  </si>
  <si>
    <t>FY2024 Top 10 Products Distributed By Volume*</t>
  </si>
  <si>
    <t>FY2024 Top 10 Products Distributed By #Files**</t>
  </si>
  <si>
    <t>cloud Only</t>
  </si>
  <si>
    <t>8 TB/day</t>
  </si>
  <si>
    <t>2.85 PB</t>
  </si>
  <si>
    <t>285.49 M</t>
  </si>
  <si>
    <t>7.14 TB/day</t>
  </si>
  <si>
    <t xml:space="preserve">LANCE FY2024 Metrics </t>
  </si>
  <si>
    <t xml:space="preserve"> (Oct. 1, 2023 to Sept. 30, 2024)</t>
  </si>
  <si>
    <t>1770.45 M</t>
  </si>
  <si>
    <t>450.8 TB/day</t>
  </si>
  <si>
    <t xml:space="preserve"> EOSDIS FY2024 Metrics </t>
  </si>
  <si>
    <t>These distribution tables provide the amount of data successfully distributed to Public Users during FY 2024. These distribution metrics are presented in Products and Volumes and Number of users broken out by selected missions and instruments.  NRT data is included.</t>
  </si>
  <si>
    <t>These distribution tables provide the amount of data successfully distributed to Public Users during FY 2024. These distribution metrics are presented in Products and Volumes and Number of users broken out by selected missions and instruments. NRT data is included.</t>
  </si>
  <si>
    <t>These distribution tables provide the amount of data successfully distributed to Public Users during FY 2024 and include LANCE data. These distribution metrics are presented in Products and Volumes and Number of users broken out by selected missions and instruments. NRT data is included.</t>
  </si>
  <si>
    <t>Data from Cloud - EED</t>
  </si>
  <si>
    <t>8.35 M</t>
  </si>
  <si>
    <t>3.5 M</t>
  </si>
  <si>
    <t>3.1  M</t>
  </si>
  <si>
    <t>Colombia</t>
  </si>
  <si>
    <t>New Zealand</t>
  </si>
  <si>
    <t>Peru</t>
  </si>
  <si>
    <t>Mexico</t>
  </si>
  <si>
    <t>Singapore</t>
  </si>
  <si>
    <t>Turkey</t>
  </si>
  <si>
    <t>Thailand</t>
  </si>
  <si>
    <t>4,769.27 M</t>
  </si>
  <si>
    <t>The CDDIS file counts prior to FY 2023 the data products of which temporal resolution iwas  less than 24 hours,  their file counts were converted to daily counts. This process was discountined in FY2023 and now no reduction in the file count due to the temporal reolution was used.</t>
  </si>
  <si>
    <t>Dates:  Oct 1, 2023 through Sep 30, 2024</t>
  </si>
  <si>
    <t xml:space="preserve">The Product Distribution data for FY2024 is based on the data captured in EMS. NRT data is included at the top in each trend chart.
The distribution trend does not include historical annual reports where those metrics cannot be reproduced and are available only as totals. However, the historical hard copy files of data with information for FY96 -  FY99 are available from EMS. It must be noted that the EMS metrics for FY00 and FY01 are lower than those based on the historical annual reports due to non-availability of data used in those annual reports. Although the EMS metrics data may not be perfect, these data have the advantage of being readily reproducible from the available metrics sources.
</t>
  </si>
  <si>
    <t>22.02 PB</t>
  </si>
  <si>
    <t>Total Archive Volume - Duplicate (Cloud and On-prem)</t>
  </si>
  <si>
    <r>
      <t>ASFCLOUD</t>
    </r>
    <r>
      <rPr>
        <vertAlign val="superscript"/>
        <sz val="10"/>
        <rFont val="Arial"/>
        <family val="2"/>
      </rPr>
      <t>1</t>
    </r>
  </si>
  <si>
    <r>
      <t>NSIDCCLOUD</t>
    </r>
    <r>
      <rPr>
        <vertAlign val="superscript"/>
        <sz val="10"/>
        <rFont val="Arial"/>
        <family val="2"/>
      </rPr>
      <t>2</t>
    </r>
  </si>
  <si>
    <r>
      <rPr>
        <vertAlign val="superscript"/>
        <sz val="10"/>
        <rFont val="Arial"/>
        <family val="2"/>
      </rPr>
      <t>1</t>
    </r>
    <r>
      <rPr>
        <sz val="10"/>
        <rFont val="Arial"/>
        <family val="2"/>
      </rPr>
      <t xml:space="preserve"> Provided by Michelle Harbin &lt;mlharbin@alaska.edu&gt; by email dated Dec 19 2024 </t>
    </r>
  </si>
  <si>
    <r>
      <rPr>
        <vertAlign val="superscript"/>
        <sz val="10"/>
        <rFont val="Arial"/>
        <family val="2"/>
      </rPr>
      <t>2</t>
    </r>
    <r>
      <rPr>
        <sz val="10"/>
        <rFont val="Arial"/>
        <family val="2"/>
      </rPr>
      <t xml:space="preserve"> Provided by Daniel L Crumly (crumlyd@colorado.edu) by email dated Oct 22, 2024 </t>
    </r>
  </si>
  <si>
    <r>
      <t>ASF</t>
    </r>
    <r>
      <rPr>
        <vertAlign val="superscript"/>
        <sz val="10"/>
        <rFont val="Arial"/>
        <family val="2"/>
      </rPr>
      <t>1</t>
    </r>
  </si>
  <si>
    <r>
      <t>NSIDC</t>
    </r>
    <r>
      <rPr>
        <vertAlign val="superscript"/>
        <sz val="10"/>
        <rFont val="Arial"/>
        <family val="2"/>
      </rPr>
      <t>2</t>
    </r>
  </si>
  <si>
    <r>
      <t>OBDAAC</t>
    </r>
    <r>
      <rPr>
        <vertAlign val="superscript"/>
        <sz val="10"/>
        <rFont val="Arial"/>
        <family val="2"/>
      </rPr>
      <t>3</t>
    </r>
  </si>
  <si>
    <r>
      <rPr>
        <vertAlign val="superscript"/>
        <sz val="10"/>
        <rFont val="Arial"/>
        <family val="2"/>
      </rPr>
      <t xml:space="preserve">*3 </t>
    </r>
    <r>
      <rPr>
        <sz val="10"/>
        <rFont val="Arial"/>
        <family val="2"/>
      </rPr>
      <t xml:space="preserve">Provided by Sean Bailey (sean.w.bailey@nasa.gov) by email dated Oct 25, 2024 </t>
    </r>
  </si>
  <si>
    <r>
      <rPr>
        <vertAlign val="superscript"/>
        <sz val="10"/>
        <rFont val="Arial"/>
        <family val="2"/>
      </rPr>
      <t xml:space="preserve">1 </t>
    </r>
    <r>
      <rPr>
        <sz val="10"/>
        <rFont val="Arial"/>
        <family val="2"/>
      </rPr>
      <t xml:space="preserve">Provided by Michelle Harbin &lt;mlharbin@alaska.edu&gt; by email dated Dec 19 2024 </t>
    </r>
  </si>
  <si>
    <t>66.69 PB</t>
  </si>
  <si>
    <t>128.59 PB</t>
  </si>
  <si>
    <t>147.26 TB/day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</si>
</sst>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0.0"/>
    <numFmt numFmtId="165" formatCode="_(* #,##0_);_(* \(#,##0\);_(* &quot;-&quot;??_);_(@_)"/>
    <numFmt numFmtId="166" formatCode="[$-409]mmm\-yy;@"/>
    <numFmt numFmtId="167" formatCode="0.0"/>
    <numFmt numFmtId="168" formatCode="0.0%"/>
    <numFmt numFmtId="169" formatCode="0.000000000000"/>
    <numFmt numFmtId="170" formatCode="&quot;$&quot;#,##0.00"/>
    <numFmt numFmtId="171" formatCode="0.000"/>
    <numFmt numFmtId="172" formatCode="_(* #,##0.0_);_(* \(#,##0.0\);_(* &quot;-&quot;??_);_(@_)"/>
    <numFmt numFmtId="173" formatCode="#,##0.0000"/>
  </numFmts>
  <fonts count="76" x14ac:knownFonts="1">
    <font>
      <sz val="10"/>
      <name val="Arial"/>
      <family val="2"/>
    </font>
    <font>
      <sz val="12"/>
      <color theme="1"/>
      <name val="Calibri"/>
      <family val="2"/>
      <scheme val="minor"/>
    </font>
    <font>
      <sz val="10"/>
      <color theme="1"/>
      <name val="Arial"/>
      <family val="2"/>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b/>
      <sz val="10"/>
      <color theme="1"/>
      <name val="Arial"/>
      <family val="2"/>
    </font>
    <font>
      <sz val="10"/>
      <name val="Arial"/>
      <family val="2"/>
    </font>
    <font>
      <sz val="36"/>
      <name val="Arial"/>
      <family val="2"/>
    </font>
    <font>
      <sz val="20"/>
      <name val="Arial"/>
      <family val="2"/>
    </font>
    <font>
      <sz val="24"/>
      <name val="Arial"/>
      <family val="2"/>
    </font>
    <font>
      <sz val="10"/>
      <color indexed="8"/>
      <name val="Arial"/>
      <family val="2"/>
    </font>
    <font>
      <b/>
      <sz val="24"/>
      <name val="Arial"/>
      <family val="2"/>
    </font>
    <font>
      <b/>
      <sz val="20"/>
      <name val="Arial"/>
      <family val="2"/>
    </font>
    <font>
      <sz val="12"/>
      <name val="Arial"/>
      <family val="2"/>
    </font>
    <font>
      <u/>
      <sz val="14"/>
      <name val="Arial"/>
      <family val="2"/>
    </font>
    <font>
      <b/>
      <sz val="14"/>
      <name val="Arial"/>
      <family val="2"/>
    </font>
    <font>
      <b/>
      <sz val="14"/>
      <color theme="1"/>
      <name val="Arial"/>
      <family val="2"/>
    </font>
    <font>
      <b/>
      <sz val="10"/>
      <name val="Arial"/>
      <family val="2"/>
    </font>
    <font>
      <sz val="10"/>
      <color indexed="10"/>
      <name val="Arial"/>
      <family val="2"/>
    </font>
    <font>
      <strike/>
      <sz val="10"/>
      <name val="Arial"/>
      <family val="2"/>
    </font>
    <font>
      <vertAlign val="superscript"/>
      <sz val="10"/>
      <name val="Arial"/>
      <family val="2"/>
    </font>
    <font>
      <b/>
      <sz val="12"/>
      <name val="Arial"/>
      <family val="2"/>
    </font>
    <font>
      <sz val="10"/>
      <color theme="1"/>
      <name val="Times New Roman"/>
      <family val="2"/>
    </font>
    <font>
      <sz val="10"/>
      <name val="Times New Roman"/>
      <family val="1"/>
    </font>
    <font>
      <sz val="11"/>
      <color theme="1"/>
      <name val="Times New Roman"/>
      <family val="2"/>
    </font>
    <font>
      <sz val="9"/>
      <color theme="1"/>
      <name val="Arial"/>
      <family val="2"/>
    </font>
    <font>
      <sz val="8"/>
      <name val="Arial"/>
      <family val="2"/>
    </font>
    <font>
      <strike/>
      <sz val="10"/>
      <color rgb="FF00B0F0"/>
      <name val="Arial"/>
      <family val="2"/>
    </font>
    <font>
      <strike/>
      <sz val="10"/>
      <color rgb="FFFF0000"/>
      <name val="Arial"/>
      <family val="2"/>
    </font>
    <font>
      <b/>
      <sz val="10"/>
      <name val="Arial Unicode MS"/>
      <family val="2"/>
    </font>
    <font>
      <sz val="10"/>
      <color indexed="12"/>
      <name val="Arial"/>
      <family val="2"/>
    </font>
    <font>
      <sz val="11"/>
      <color theme="1"/>
      <name val="Arial"/>
      <family val="2"/>
    </font>
    <font>
      <sz val="16"/>
      <color theme="1"/>
      <name val="Arial"/>
      <family val="2"/>
    </font>
    <font>
      <sz val="8"/>
      <color theme="1"/>
      <name val="Arial"/>
      <family val="2"/>
    </font>
    <font>
      <b/>
      <sz val="10"/>
      <color indexed="57"/>
      <name val="Arial"/>
      <family val="2"/>
    </font>
    <font>
      <vertAlign val="superscript"/>
      <sz val="12"/>
      <name val="Arial"/>
      <family val="2"/>
    </font>
    <font>
      <sz val="10"/>
      <color indexed="21"/>
      <name val="Arial"/>
      <family val="2"/>
    </font>
    <font>
      <sz val="12"/>
      <color indexed="21"/>
      <name val="Arial"/>
      <family val="2"/>
    </font>
    <font>
      <b/>
      <sz val="12"/>
      <color theme="1"/>
      <name val="Arial"/>
      <family val="2"/>
    </font>
    <font>
      <sz val="10"/>
      <name val="Calibri"/>
      <family val="2"/>
    </font>
    <font>
      <sz val="11"/>
      <color rgb="FF9C6500"/>
      <name val="Times New Roman"/>
      <family val="2"/>
    </font>
    <font>
      <sz val="10"/>
      <color rgb="FF000000"/>
      <name val="Arial"/>
      <family val="2"/>
    </font>
    <font>
      <b/>
      <sz val="12"/>
      <color theme="1"/>
      <name val="Calibri"/>
      <family val="2"/>
      <scheme val="minor"/>
    </font>
    <font>
      <b/>
      <vertAlign val="superscript"/>
      <sz val="12"/>
      <name val="Arial"/>
      <family val="2"/>
    </font>
    <font>
      <b/>
      <vertAlign val="superscript"/>
      <sz val="12"/>
      <color theme="1"/>
      <name val="Arial"/>
      <family val="2"/>
    </font>
    <font>
      <sz val="11"/>
      <color rgb="FF333333"/>
      <name val="Arial"/>
      <family val="2"/>
    </font>
    <font>
      <b/>
      <sz val="26"/>
      <color rgb="FFFF0000"/>
      <name val="Calibri"/>
      <family val="2"/>
      <scheme val="minor"/>
    </font>
    <font>
      <sz val="12"/>
      <color rgb="FF000000"/>
      <name val="Calibri"/>
      <family val="2"/>
      <scheme val="minor"/>
    </font>
    <font>
      <b/>
      <sz val="12"/>
      <color rgb="FF000000"/>
      <name val="Calibri"/>
      <family val="2"/>
      <scheme val="minor"/>
    </font>
    <font>
      <b/>
      <sz val="12"/>
      <color rgb="FF000000"/>
      <name val="Arial"/>
      <family val="2"/>
    </font>
    <font>
      <sz val="12"/>
      <name val="Calibri"/>
      <family val="2"/>
      <scheme val="minor"/>
    </font>
    <font>
      <b/>
      <sz val="10"/>
      <color rgb="FF000000"/>
      <name val="Tahoma"/>
      <family val="2"/>
    </font>
    <font>
      <sz val="10"/>
      <color rgb="FF000000"/>
      <name val="Tahoma"/>
      <family val="2"/>
    </font>
    <font>
      <sz val="12"/>
      <color rgb="FF000000"/>
      <name val="Calibri"/>
      <family val="2"/>
    </font>
    <font>
      <b/>
      <sz val="12"/>
      <name val="Calibri"/>
      <family val="2"/>
      <scheme val="minor"/>
    </font>
    <font>
      <b/>
      <sz val="10"/>
      <name val="Cambria"/>
      <family val="1"/>
    </font>
    <font>
      <sz val="12"/>
      <color theme="1"/>
      <name val="Cambria"/>
      <family val="2"/>
    </font>
    <font>
      <b/>
      <sz val="10"/>
      <color theme="1"/>
      <name val="Cambria"/>
      <family val="1"/>
    </font>
    <font>
      <sz val="10"/>
      <name val="Cambria"/>
      <family val="1"/>
    </font>
    <font>
      <b/>
      <sz val="12"/>
      <name val="Cambria"/>
      <family val="1"/>
    </font>
    <font>
      <sz val="12"/>
      <name val="Cambria"/>
      <family val="1"/>
    </font>
    <font>
      <sz val="11"/>
      <name val="Cambria"/>
      <family val="1"/>
    </font>
    <font>
      <sz val="12"/>
      <color theme="1"/>
      <name val="Cambria"/>
      <family val="1"/>
    </font>
    <font>
      <b/>
      <sz val="11"/>
      <name val="Cambria"/>
      <family val="1"/>
    </font>
    <font>
      <b/>
      <sz val="12"/>
      <color theme="1"/>
      <name val="Cambria"/>
      <family val="1"/>
    </font>
    <font>
      <sz val="10"/>
      <color theme="1"/>
      <name val="Cambria"/>
      <family val="1"/>
    </font>
    <font>
      <sz val="10"/>
      <color theme="1"/>
      <name val="Cambria"/>
      <family val="2"/>
    </font>
    <font>
      <b/>
      <vertAlign val="superscript"/>
      <sz val="12"/>
      <name val="Cambria"/>
      <family val="1"/>
    </font>
    <font>
      <vertAlign val="superscript"/>
      <sz val="12"/>
      <name val="Cambria"/>
      <family val="1"/>
    </font>
    <font>
      <sz val="12"/>
      <color rgb="FF000000"/>
      <name val="Cambria"/>
      <family val="1"/>
    </font>
    <font>
      <sz val="10"/>
      <color indexed="8"/>
      <name val="Cambria"/>
      <family val="1"/>
    </font>
    <font>
      <vertAlign val="superscript"/>
      <sz val="10"/>
      <name val="Cambria"/>
      <family val="1"/>
    </font>
    <font>
      <b/>
      <sz val="16"/>
      <color rgb="FF000000"/>
      <name val="Calibri"/>
      <family val="2"/>
      <scheme val="minor"/>
    </font>
  </fonts>
  <fills count="12">
    <fill>
      <patternFill patternType="none"/>
    </fill>
    <fill>
      <patternFill patternType="gray125"/>
    </fill>
    <fill>
      <patternFill patternType="solid">
        <fgColor indexed="31"/>
        <bgColor indexed="64"/>
      </patternFill>
    </fill>
    <fill>
      <patternFill patternType="solid">
        <fgColor indexed="26"/>
        <bgColor indexed="64"/>
      </patternFill>
    </fill>
    <fill>
      <patternFill patternType="solid">
        <fgColor indexed="47"/>
        <bgColor indexed="64"/>
      </patternFill>
    </fill>
    <fill>
      <patternFill patternType="solid">
        <fgColor indexed="22"/>
        <bgColor indexed="64"/>
      </patternFill>
    </fill>
    <fill>
      <patternFill patternType="solid">
        <fgColor theme="0"/>
        <bgColor indexed="64"/>
      </patternFill>
    </fill>
    <fill>
      <patternFill patternType="solid">
        <fgColor theme="9" tint="0.79998168889431442"/>
        <bgColor indexed="64"/>
      </patternFill>
    </fill>
    <fill>
      <patternFill patternType="solid">
        <fgColor rgb="FFFFEB9C"/>
      </patternFill>
    </fill>
    <fill>
      <patternFill patternType="solid">
        <fgColor rgb="FFFFFFFF"/>
        <bgColor indexed="64"/>
      </patternFill>
    </fill>
    <fill>
      <patternFill patternType="solid">
        <fgColor theme="0"/>
        <bgColor rgb="FF000000"/>
      </patternFill>
    </fill>
    <fill>
      <patternFill patternType="solid">
        <fgColor theme="4" tint="0.79998168889431442"/>
        <bgColor indexed="64"/>
      </patternFill>
    </fill>
  </fills>
  <borders count="59">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8"/>
      </left>
      <right style="medium">
        <color indexed="8"/>
      </right>
      <top style="medium">
        <color indexed="64"/>
      </top>
      <bottom style="medium">
        <color indexed="8"/>
      </bottom>
      <diagonal/>
    </border>
    <border>
      <left style="medium">
        <color indexed="8"/>
      </left>
      <right style="medium">
        <color indexed="8"/>
      </right>
      <top style="medium">
        <color indexed="8"/>
      </top>
      <bottom style="medium">
        <color indexed="8"/>
      </bottom>
      <diagonal/>
    </border>
    <border>
      <left style="medium">
        <color rgb="FFC0C0C0"/>
      </left>
      <right/>
      <top style="medium">
        <color rgb="FFC0C0C0"/>
      </top>
      <bottom/>
      <diagonal/>
    </border>
    <border>
      <left/>
      <right/>
      <top style="medium">
        <color rgb="FFC0C0C0"/>
      </top>
      <bottom/>
      <diagonal/>
    </border>
    <border>
      <left/>
      <right style="medium">
        <color rgb="FFC0C0C0"/>
      </right>
      <top style="medium">
        <color rgb="FFC0C0C0"/>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auto="1"/>
      </left>
      <right style="medium">
        <color auto="1"/>
      </right>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theme="4" tint="0.39997558519241921"/>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8"/>
      </left>
      <right style="medium">
        <color indexed="8"/>
      </right>
      <top style="medium">
        <color indexed="8"/>
      </top>
      <bottom style="medium">
        <color indexed="8"/>
      </bottom>
      <diagonal/>
    </border>
  </borders>
  <cellStyleXfs count="17">
    <xf numFmtId="0" fontId="0" fillId="0" borderId="0"/>
    <xf numFmtId="0" fontId="9" fillId="0" borderId="0"/>
    <xf numFmtId="43" fontId="9" fillId="0" borderId="0" applyFont="0" applyFill="0" applyBorder="0" applyAlignment="0" applyProtection="0"/>
    <xf numFmtId="0" fontId="9" fillId="0" borderId="0"/>
    <xf numFmtId="0" fontId="25" fillId="0" borderId="0"/>
    <xf numFmtId="9" fontId="9" fillId="0" borderId="0" applyFont="0" applyFill="0" applyBorder="0" applyAlignment="0" applyProtection="0"/>
    <xf numFmtId="43" fontId="27" fillId="0" borderId="0" applyFont="0" applyFill="0" applyBorder="0" applyAlignment="0" applyProtection="0"/>
    <xf numFmtId="43" fontId="25" fillId="0" borderId="0" applyFont="0" applyFill="0" applyBorder="0" applyAlignment="0" applyProtection="0"/>
    <xf numFmtId="43" fontId="9" fillId="0" borderId="0" applyFont="0" applyFill="0" applyBorder="0" applyAlignment="0" applyProtection="0"/>
    <xf numFmtId="0" fontId="27" fillId="0" borderId="0"/>
    <xf numFmtId="0" fontId="43" fillId="8" borderId="0" applyNumberFormat="0" applyBorder="0" applyAlignment="0" applyProtection="0"/>
    <xf numFmtId="0" fontId="3" fillId="0" borderId="0"/>
    <xf numFmtId="0" fontId="4" fillId="0" borderId="0"/>
    <xf numFmtId="43" fontId="4" fillId="0" borderId="0" applyFont="0" applyFill="0" applyBorder="0" applyAlignment="0" applyProtection="0"/>
    <xf numFmtId="0" fontId="2" fillId="0" borderId="0"/>
    <xf numFmtId="43" fontId="2" fillId="0" borderId="0" applyFont="0" applyFill="0" applyBorder="0" applyAlignment="0" applyProtection="0"/>
    <xf numFmtId="0" fontId="1" fillId="0" borderId="0"/>
  </cellStyleXfs>
  <cellXfs count="1061">
    <xf numFmtId="0" fontId="0" fillId="0" borderId="0" xfId="0"/>
    <xf numFmtId="0" fontId="9" fillId="0" borderId="0" xfId="0" applyFont="1" applyAlignment="1">
      <alignment horizontal="center" vertical="center" wrapText="1"/>
    </xf>
    <xf numFmtId="0" fontId="0" fillId="0" borderId="0" xfId="0" applyAlignment="1">
      <alignment horizontal="center" wrapText="1"/>
    </xf>
    <xf numFmtId="17" fontId="0" fillId="0" borderId="0" xfId="0" applyNumberFormat="1"/>
    <xf numFmtId="0" fontId="12" fillId="0" borderId="0" xfId="0" applyFont="1" applyAlignment="1">
      <alignment horizontal="center" wrapText="1"/>
    </xf>
    <xf numFmtId="0" fontId="0" fillId="0" borderId="0" xfId="0" applyAlignment="1">
      <alignment wrapText="1"/>
    </xf>
    <xf numFmtId="0" fontId="13" fillId="0" borderId="0" xfId="0" applyFont="1" applyAlignment="1">
      <alignment horizontal="left" wrapText="1"/>
    </xf>
    <xf numFmtId="0" fontId="9" fillId="0" borderId="0" xfId="0" applyFont="1" applyAlignment="1">
      <alignment horizontal="left" wrapText="1"/>
    </xf>
    <xf numFmtId="0" fontId="0" fillId="0" borderId="0" xfId="0" applyAlignment="1">
      <alignment horizontal="left" wrapText="1" indent="4"/>
    </xf>
    <xf numFmtId="0" fontId="0" fillId="0" borderId="0" xfId="0" applyAlignment="1">
      <alignment vertical="center"/>
    </xf>
    <xf numFmtId="0" fontId="9" fillId="0" borderId="0" xfId="0" applyFont="1"/>
    <xf numFmtId="0" fontId="9" fillId="0" borderId="8" xfId="0" applyFont="1" applyBorder="1" applyAlignment="1">
      <alignment vertical="top" wrapText="1"/>
    </xf>
    <xf numFmtId="0" fontId="9" fillId="0" borderId="0" xfId="0" applyFont="1" applyAlignment="1">
      <alignment vertical="top"/>
    </xf>
    <xf numFmtId="0" fontId="9" fillId="0" borderId="8" xfId="0" applyFont="1" applyBorder="1" applyAlignment="1">
      <alignment vertical="top"/>
    </xf>
    <xf numFmtId="0" fontId="9" fillId="0" borderId="8" xfId="0" applyFont="1" applyBorder="1" applyAlignment="1">
      <alignment vertical="center" wrapText="1"/>
    </xf>
    <xf numFmtId="0" fontId="9" fillId="0" borderId="0" xfId="0" applyFont="1" applyAlignment="1">
      <alignment vertical="center"/>
    </xf>
    <xf numFmtId="0" fontId="0" fillId="0" borderId="8" xfId="0" applyBorder="1" applyAlignment="1">
      <alignment vertical="center" wrapText="1"/>
    </xf>
    <xf numFmtId="0" fontId="9" fillId="0" borderId="8" xfId="0" applyFont="1" applyBorder="1" applyAlignment="1">
      <alignment vertical="center"/>
    </xf>
    <xf numFmtId="0" fontId="9" fillId="0" borderId="8" xfId="0" applyFont="1" applyBorder="1" applyAlignment="1">
      <alignment horizontal="left" vertical="center" wrapText="1"/>
    </xf>
    <xf numFmtId="0" fontId="0" fillId="0" borderId="5" xfId="0" applyBorder="1" applyAlignment="1">
      <alignment vertical="top" wrapText="1"/>
    </xf>
    <xf numFmtId="0" fontId="21" fillId="0" borderId="0" xfId="0" applyFont="1"/>
    <xf numFmtId="0" fontId="9" fillId="0" borderId="8" xfId="0" applyFont="1" applyBorder="1" applyAlignment="1">
      <alignment horizontal="center" vertical="center" wrapText="1"/>
    </xf>
    <xf numFmtId="0" fontId="9" fillId="0" borderId="8" xfId="0" applyFont="1" applyBorder="1" applyAlignment="1">
      <alignment horizontal="center" wrapText="1"/>
    </xf>
    <xf numFmtId="0" fontId="20" fillId="0" borderId="0" xfId="0" applyFont="1" applyAlignment="1">
      <alignment horizontal="center"/>
    </xf>
    <xf numFmtId="0" fontId="9" fillId="0" borderId="8" xfId="0" applyFont="1" applyBorder="1"/>
    <xf numFmtId="0" fontId="22" fillId="0" borderId="0" xfId="0" applyFont="1"/>
    <xf numFmtId="4" fontId="21" fillId="0" borderId="0" xfId="0" applyNumberFormat="1" applyFont="1"/>
    <xf numFmtId="0" fontId="9" fillId="0" borderId="8" xfId="0" applyFont="1" applyBorder="1" applyAlignment="1">
      <alignment horizontal="left"/>
    </xf>
    <xf numFmtId="0" fontId="9" fillId="0" borderId="8" xfId="0" applyFont="1" applyBorder="1" applyAlignment="1">
      <alignment horizontal="center" vertical="center"/>
    </xf>
    <xf numFmtId="0" fontId="9" fillId="0" borderId="8" xfId="0" applyFont="1" applyBorder="1" applyAlignment="1">
      <alignment wrapText="1"/>
    </xf>
    <xf numFmtId="4" fontId="9" fillId="0" borderId="8" xfId="0" applyNumberFormat="1" applyFont="1" applyBorder="1"/>
    <xf numFmtId="3" fontId="9" fillId="0" borderId="8" xfId="0" applyNumberFormat="1" applyFont="1" applyBorder="1"/>
    <xf numFmtId="4" fontId="9" fillId="0" borderId="8" xfId="0" applyNumberFormat="1" applyFont="1" applyBorder="1" applyAlignment="1">
      <alignment horizontal="right"/>
    </xf>
    <xf numFmtId="0" fontId="0" fillId="0" borderId="8" xfId="0" applyBorder="1"/>
    <xf numFmtId="4" fontId="0" fillId="0" borderId="0" xfId="0" applyNumberFormat="1"/>
    <xf numFmtId="0" fontId="0" fillId="0" borderId="8" xfId="0" applyBorder="1" applyAlignment="1">
      <alignment wrapText="1"/>
    </xf>
    <xf numFmtId="4" fontId="0" fillId="0" borderId="8" xfId="0" applyNumberFormat="1" applyBorder="1"/>
    <xf numFmtId="3" fontId="0" fillId="0" borderId="8" xfId="0" applyNumberFormat="1" applyBorder="1"/>
    <xf numFmtId="0" fontId="0" fillId="0" borderId="8" xfId="0" applyBorder="1" applyAlignment="1">
      <alignment horizontal="center"/>
    </xf>
    <xf numFmtId="0" fontId="9" fillId="0" borderId="0" xfId="0" applyFont="1" applyAlignment="1">
      <alignment vertical="center" wrapText="1"/>
    </xf>
    <xf numFmtId="0" fontId="20" fillId="0" borderId="0" xfId="0" applyFont="1" applyAlignment="1">
      <alignment horizontal="center" wrapText="1"/>
    </xf>
    <xf numFmtId="4" fontId="9" fillId="0" borderId="0" xfId="0" applyNumberFormat="1" applyFont="1"/>
    <xf numFmtId="0" fontId="9" fillId="0" borderId="0" xfId="0" applyFont="1" applyAlignment="1">
      <alignment wrapText="1"/>
    </xf>
    <xf numFmtId="4" fontId="9" fillId="0" borderId="10" xfId="0" applyNumberFormat="1" applyFont="1" applyBorder="1"/>
    <xf numFmtId="3" fontId="9" fillId="0" borderId="8" xfId="0" applyNumberFormat="1" applyFont="1" applyBorder="1" applyAlignment="1">
      <alignment horizontal="center" vertical="center"/>
    </xf>
    <xf numFmtId="4" fontId="0" fillId="0" borderId="8" xfId="0" applyNumberFormat="1" applyBorder="1" applyAlignment="1">
      <alignment horizontal="right"/>
    </xf>
    <xf numFmtId="0" fontId="0" fillId="0" borderId="8" xfId="0" applyBorder="1" applyAlignment="1">
      <alignment horizontal="left"/>
    </xf>
    <xf numFmtId="0" fontId="0" fillId="0" borderId="0" xfId="0" applyAlignment="1">
      <alignment horizontal="right"/>
    </xf>
    <xf numFmtId="3" fontId="0" fillId="0" borderId="0" xfId="0" applyNumberFormat="1"/>
    <xf numFmtId="0" fontId="0" fillId="0" borderId="8" xfId="0" applyBorder="1" applyAlignment="1">
      <alignment horizontal="center" vertical="center"/>
    </xf>
    <xf numFmtId="3" fontId="0" fillId="0" borderId="0" xfId="0" applyNumberFormat="1" applyAlignment="1">
      <alignment wrapText="1"/>
    </xf>
    <xf numFmtId="0" fontId="21" fillId="0" borderId="0" xfId="0" applyFont="1" applyAlignment="1">
      <alignment wrapText="1"/>
    </xf>
    <xf numFmtId="0" fontId="9" fillId="0" borderId="8" xfId="0" applyFont="1" applyBorder="1" applyAlignment="1">
      <alignment horizontal="left" vertical="top" wrapText="1"/>
    </xf>
    <xf numFmtId="3" fontId="9" fillId="0" borderId="0" xfId="0" applyNumberFormat="1" applyFont="1"/>
    <xf numFmtId="0" fontId="9" fillId="0" borderId="0" xfId="0" applyFont="1" applyAlignment="1">
      <alignment horizontal="center" wrapText="1"/>
    </xf>
    <xf numFmtId="4" fontId="0" fillId="0" borderId="0" xfId="0" applyNumberFormat="1" applyAlignment="1">
      <alignment horizontal="right" vertical="center"/>
    </xf>
    <xf numFmtId="164" fontId="21" fillId="0" borderId="0" xfId="0" applyNumberFormat="1" applyFont="1"/>
    <xf numFmtId="0" fontId="0" fillId="0" borderId="8" xfId="0" applyBorder="1" applyAlignment="1">
      <alignment horizontal="left" vertical="top" wrapText="1"/>
    </xf>
    <xf numFmtId="3" fontId="0" fillId="0" borderId="0" xfId="0" applyNumberFormat="1" applyAlignment="1">
      <alignment vertical="center"/>
    </xf>
    <xf numFmtId="167" fontId="9" fillId="0" borderId="8" xfId="0" applyNumberFormat="1" applyFont="1" applyBorder="1" applyAlignment="1">
      <alignment vertical="center" wrapText="1"/>
    </xf>
    <xf numFmtId="167" fontId="9" fillId="0" borderId="8" xfId="0" applyNumberFormat="1" applyFont="1" applyBorder="1" applyAlignment="1">
      <alignment horizontal="center" vertical="center"/>
    </xf>
    <xf numFmtId="167" fontId="9" fillId="0" borderId="8" xfId="0" applyNumberFormat="1" applyFont="1" applyBorder="1" applyAlignment="1">
      <alignment horizontal="center" vertical="center" wrapText="1"/>
    </xf>
    <xf numFmtId="4" fontId="9" fillId="0" borderId="8" xfId="0" applyNumberFormat="1" applyFont="1" applyBorder="1" applyAlignment="1">
      <alignment horizontal="left" vertical="center" wrapText="1"/>
    </xf>
    <xf numFmtId="4" fontId="9" fillId="0" borderId="8" xfId="0" applyNumberFormat="1" applyFont="1" applyBorder="1" applyAlignment="1">
      <alignment vertical="center"/>
    </xf>
    <xf numFmtId="4" fontId="0" fillId="0" borderId="0" xfId="0" applyNumberFormat="1" applyAlignment="1">
      <alignment vertical="center"/>
    </xf>
    <xf numFmtId="4" fontId="0" fillId="0" borderId="8" xfId="0" applyNumberFormat="1" applyBorder="1" applyAlignment="1">
      <alignment vertical="center"/>
    </xf>
    <xf numFmtId="3" fontId="9" fillId="0" borderId="8" xfId="0" applyNumberFormat="1" applyFont="1" applyBorder="1" applyAlignment="1">
      <alignment vertical="center"/>
    </xf>
    <xf numFmtId="0" fontId="0" fillId="0" borderId="8" xfId="0" applyBorder="1" applyAlignment="1">
      <alignment horizontal="center" vertical="center" wrapText="1"/>
    </xf>
    <xf numFmtId="3" fontId="0" fillId="0" borderId="8" xfId="0" applyNumberFormat="1" applyBorder="1" applyAlignment="1">
      <alignment horizontal="center" vertical="center" wrapText="1"/>
    </xf>
    <xf numFmtId="168" fontId="0" fillId="0" borderId="0" xfId="5" applyNumberFormat="1" applyFont="1" applyAlignment="1">
      <alignment vertical="center"/>
    </xf>
    <xf numFmtId="3" fontId="0" fillId="0" borderId="0" xfId="0" applyNumberFormat="1" applyAlignment="1">
      <alignment vertical="center" wrapText="1"/>
    </xf>
    <xf numFmtId="0" fontId="0" fillId="0" borderId="0" xfId="0" applyAlignment="1">
      <alignment vertical="center" wrapText="1"/>
    </xf>
    <xf numFmtId="3" fontId="9" fillId="0" borderId="0" xfId="0" applyNumberFormat="1" applyFont="1" applyAlignment="1">
      <alignment vertical="center"/>
    </xf>
    <xf numFmtId="3" fontId="0" fillId="0" borderId="8" xfId="0" applyNumberFormat="1" applyBorder="1" applyAlignment="1">
      <alignment vertical="center"/>
    </xf>
    <xf numFmtId="4" fontId="0" fillId="0" borderId="5" xfId="0" applyNumberFormat="1" applyBorder="1" applyAlignment="1">
      <alignment vertical="center"/>
    </xf>
    <xf numFmtId="1" fontId="0" fillId="0" borderId="8" xfId="0" applyNumberFormat="1" applyBorder="1" applyAlignment="1">
      <alignment vertical="center" wrapText="1"/>
    </xf>
    <xf numFmtId="43" fontId="0" fillId="0" borderId="8" xfId="2" applyFont="1" applyBorder="1" applyAlignment="1">
      <alignment vertical="center"/>
    </xf>
    <xf numFmtId="43" fontId="0" fillId="0" borderId="5" xfId="2" applyFont="1" applyBorder="1" applyAlignment="1">
      <alignment vertical="center"/>
    </xf>
    <xf numFmtId="0" fontId="9" fillId="0" borderId="0" xfId="1"/>
    <xf numFmtId="0" fontId="9" fillId="0" borderId="0" xfId="1" applyAlignment="1">
      <alignment horizontal="center"/>
    </xf>
    <xf numFmtId="165" fontId="0" fillId="0" borderId="8" xfId="2" applyNumberFormat="1" applyFont="1" applyBorder="1"/>
    <xf numFmtId="0" fontId="0" fillId="0" borderId="0" xfId="0" applyAlignment="1">
      <alignment horizontal="left"/>
    </xf>
    <xf numFmtId="0" fontId="0" fillId="0" borderId="0" xfId="0" applyAlignment="1">
      <alignment horizontal="center"/>
    </xf>
    <xf numFmtId="3" fontId="0" fillId="0" borderId="8" xfId="0" applyNumberFormat="1" applyBorder="1" applyAlignment="1">
      <alignment horizontal="center"/>
    </xf>
    <xf numFmtId="0" fontId="0" fillId="0" borderId="0" xfId="0" applyAlignment="1">
      <alignment horizontal="center" vertical="center"/>
    </xf>
    <xf numFmtId="0" fontId="9" fillId="0" borderId="0" xfId="0" applyFont="1" applyAlignment="1">
      <alignment horizontal="left" vertical="top" wrapText="1"/>
    </xf>
    <xf numFmtId="3" fontId="0" fillId="0" borderId="8" xfId="0" applyNumberFormat="1" applyBorder="1" applyAlignment="1">
      <alignment vertical="center" wrapText="1"/>
    </xf>
    <xf numFmtId="3" fontId="0" fillId="0" borderId="0" xfId="0" applyNumberFormat="1" applyAlignment="1">
      <alignment horizontal="left" vertical="top" wrapText="1"/>
    </xf>
    <xf numFmtId="165" fontId="0" fillId="0" borderId="0" xfId="2" applyNumberFormat="1" applyFont="1"/>
    <xf numFmtId="0" fontId="7" fillId="0" borderId="0" xfId="0" applyFont="1"/>
    <xf numFmtId="0" fontId="20" fillId="0" borderId="0" xfId="0" applyFont="1"/>
    <xf numFmtId="0" fontId="9" fillId="0" borderId="8" xfId="0" applyFont="1" applyBorder="1" applyAlignment="1">
      <alignment horizontal="center"/>
    </xf>
    <xf numFmtId="0" fontId="9" fillId="0" borderId="0" xfId="0" applyFont="1" applyAlignment="1">
      <alignment vertical="top" wrapText="1"/>
    </xf>
    <xf numFmtId="0" fontId="20" fillId="0" borderId="8" xfId="0" applyFont="1" applyBorder="1" applyAlignment="1">
      <alignment horizontal="center" vertical="center" wrapText="1"/>
    </xf>
    <xf numFmtId="0" fontId="20" fillId="0" borderId="0" xfId="0" applyFont="1" applyAlignment="1">
      <alignment horizontal="left" vertical="top" wrapText="1"/>
    </xf>
    <xf numFmtId="0" fontId="0" fillId="0" borderId="0" xfId="0" applyAlignment="1">
      <alignment horizontal="left" vertical="top" wrapText="1"/>
    </xf>
    <xf numFmtId="0" fontId="20" fillId="0" borderId="0" xfId="0" applyFont="1" applyAlignment="1">
      <alignment horizontal="left" vertical="center" wrapText="1"/>
    </xf>
    <xf numFmtId="0" fontId="0" fillId="0" borderId="0" xfId="0" applyAlignment="1">
      <alignment horizontal="left" vertical="center" wrapText="1"/>
    </xf>
    <xf numFmtId="4" fontId="0" fillId="0" borderId="8" xfId="0" applyNumberFormat="1" applyBorder="1" applyAlignment="1">
      <alignment vertical="center" wrapText="1"/>
    </xf>
    <xf numFmtId="4" fontId="0" fillId="0" borderId="0" xfId="0" applyNumberFormat="1" applyAlignment="1">
      <alignment vertical="center" wrapText="1"/>
    </xf>
    <xf numFmtId="3" fontId="9" fillId="0" borderId="8" xfId="0" applyNumberFormat="1" applyFont="1" applyBorder="1" applyAlignment="1">
      <alignment vertical="center" wrapText="1"/>
    </xf>
    <xf numFmtId="166" fontId="0" fillId="0" borderId="0" xfId="0" applyNumberFormat="1"/>
    <xf numFmtId="4" fontId="0" fillId="0" borderId="0" xfId="0" applyNumberFormat="1" applyAlignment="1">
      <alignment horizontal="center"/>
    </xf>
    <xf numFmtId="0" fontId="33" fillId="0" borderId="0" xfId="0" applyFont="1"/>
    <xf numFmtId="166" fontId="9" fillId="0" borderId="0" xfId="0" applyNumberFormat="1" applyFont="1"/>
    <xf numFmtId="0" fontId="8" fillId="7" borderId="14" xfId="0" applyFont="1" applyFill="1" applyBorder="1" applyAlignment="1">
      <alignment horizontal="center" vertical="center"/>
    </xf>
    <xf numFmtId="0" fontId="7" fillId="0" borderId="0" xfId="0" applyFont="1" applyAlignment="1">
      <alignment horizontal="center" vertical="center" wrapText="1"/>
    </xf>
    <xf numFmtId="0" fontId="7" fillId="0" borderId="0" xfId="0" applyFont="1" applyAlignment="1">
      <alignment horizontal="center" wrapText="1"/>
    </xf>
    <xf numFmtId="0" fontId="7" fillId="7" borderId="11" xfId="0" applyFont="1" applyFill="1" applyBorder="1" applyAlignment="1">
      <alignment horizontal="center" vertical="center" wrapText="1"/>
    </xf>
    <xf numFmtId="0" fontId="7" fillId="7" borderId="0" xfId="0" applyFont="1" applyFill="1" applyAlignment="1">
      <alignment horizontal="center" vertical="center"/>
    </xf>
    <xf numFmtId="0" fontId="7" fillId="7" borderId="10" xfId="0" applyFont="1" applyFill="1" applyBorder="1" applyAlignment="1">
      <alignment horizontal="center" vertical="center" wrapText="1"/>
    </xf>
    <xf numFmtId="0" fontId="7" fillId="7" borderId="11" xfId="0" applyFont="1" applyFill="1" applyBorder="1" applyAlignment="1">
      <alignment horizontal="center" vertical="center"/>
    </xf>
    <xf numFmtId="0" fontId="7" fillId="7" borderId="10" xfId="0" applyFont="1" applyFill="1" applyBorder="1" applyAlignment="1">
      <alignment horizontal="center" vertical="center"/>
    </xf>
    <xf numFmtId="0" fontId="8" fillId="7" borderId="17" xfId="0" applyFont="1" applyFill="1" applyBorder="1" applyAlignment="1">
      <alignment horizontal="center" vertical="top"/>
    </xf>
    <xf numFmtId="0" fontId="7" fillId="0" borderId="0" xfId="0" applyFont="1" applyAlignment="1">
      <alignment horizontal="center"/>
    </xf>
    <xf numFmtId="4" fontId="7" fillId="7" borderId="11" xfId="0" applyNumberFormat="1" applyFont="1" applyFill="1" applyBorder="1" applyAlignment="1">
      <alignment horizontal="center"/>
    </xf>
    <xf numFmtId="0" fontId="7" fillId="7" borderId="0" xfId="0" applyFont="1" applyFill="1" applyAlignment="1">
      <alignment horizontal="center"/>
    </xf>
    <xf numFmtId="4" fontId="7" fillId="7" borderId="10" xfId="0" applyNumberFormat="1" applyFont="1" applyFill="1" applyBorder="1" applyAlignment="1">
      <alignment horizontal="center"/>
    </xf>
    <xf numFmtId="0" fontId="7" fillId="7" borderId="11" xfId="0" applyFont="1" applyFill="1" applyBorder="1"/>
    <xf numFmtId="0" fontId="7" fillId="7" borderId="0" xfId="0" applyFont="1" applyFill="1"/>
    <xf numFmtId="0" fontId="7" fillId="7" borderId="10" xfId="0" applyFont="1" applyFill="1" applyBorder="1"/>
    <xf numFmtId="4" fontId="7" fillId="7" borderId="17" xfId="0" applyNumberFormat="1" applyFont="1" applyFill="1" applyBorder="1" applyAlignment="1">
      <alignment horizontal="center"/>
    </xf>
    <xf numFmtId="2" fontId="7" fillId="0" borderId="0" xfId="0" applyNumberFormat="1" applyFont="1" applyAlignment="1">
      <alignment horizontal="center"/>
    </xf>
    <xf numFmtId="4" fontId="7" fillId="7" borderId="0" xfId="0" applyNumberFormat="1" applyFont="1" applyFill="1" applyAlignment="1">
      <alignment horizontal="center"/>
    </xf>
    <xf numFmtId="4" fontId="7" fillId="7" borderId="18" xfId="0" applyNumberFormat="1" applyFont="1" applyFill="1" applyBorder="1" applyAlignment="1">
      <alignment horizontal="center"/>
    </xf>
    <xf numFmtId="4" fontId="7" fillId="7" borderId="13" xfId="0" applyNumberFormat="1" applyFont="1" applyFill="1" applyBorder="1" applyAlignment="1">
      <alignment horizontal="center"/>
    </xf>
    <xf numFmtId="4" fontId="7" fillId="7" borderId="19" xfId="0" applyNumberFormat="1" applyFont="1" applyFill="1" applyBorder="1" applyAlignment="1">
      <alignment horizontal="center"/>
    </xf>
    <xf numFmtId="4" fontId="9" fillId="7" borderId="0" xfId="0" applyNumberFormat="1" applyFont="1" applyFill="1" applyAlignment="1">
      <alignment horizontal="center"/>
    </xf>
    <xf numFmtId="4" fontId="9" fillId="7" borderId="10" xfId="0" applyNumberFormat="1" applyFont="1" applyFill="1" applyBorder="1" applyAlignment="1">
      <alignment horizontal="center"/>
    </xf>
    <xf numFmtId="4" fontId="7" fillId="0" borderId="0" xfId="0" applyNumberFormat="1" applyFont="1" applyAlignment="1">
      <alignment horizontal="center"/>
    </xf>
    <xf numFmtId="4" fontId="7" fillId="7" borderId="9" xfId="0" applyNumberFormat="1" applyFont="1" applyFill="1" applyBorder="1" applyAlignment="1">
      <alignment horizontal="center"/>
    </xf>
    <xf numFmtId="0" fontId="34" fillId="0" borderId="0" xfId="0" applyFont="1" applyAlignment="1">
      <alignment horizontal="center" vertical="top"/>
    </xf>
    <xf numFmtId="0" fontId="34" fillId="0" borderId="0" xfId="0" applyFont="1"/>
    <xf numFmtId="0" fontId="35" fillId="0" borderId="0" xfId="0" applyFont="1" applyAlignment="1">
      <alignment horizontal="right"/>
    </xf>
    <xf numFmtId="0" fontId="8" fillId="0" borderId="8" xfId="0" applyFont="1" applyBorder="1" applyAlignment="1">
      <alignment horizontal="center"/>
    </xf>
    <xf numFmtId="0" fontId="8" fillId="0" borderId="8" xfId="0" applyFont="1" applyBorder="1" applyAlignment="1">
      <alignment horizontal="center" vertical="center" wrapText="1"/>
    </xf>
    <xf numFmtId="0" fontId="8" fillId="0" borderId="0" xfId="0" applyFont="1"/>
    <xf numFmtId="0" fontId="7" fillId="0" borderId="8" xfId="0" applyFont="1" applyBorder="1" applyAlignment="1">
      <alignment horizontal="center" vertical="center"/>
    </xf>
    <xf numFmtId="2" fontId="7" fillId="0" borderId="8" xfId="0" applyNumberFormat="1" applyFont="1" applyBorder="1" applyAlignment="1">
      <alignment horizontal="center" vertical="center"/>
    </xf>
    <xf numFmtId="0" fontId="36" fillId="0" borderId="0" xfId="0" applyFont="1" applyAlignment="1">
      <alignment vertical="center"/>
    </xf>
    <xf numFmtId="0" fontId="36" fillId="0" borderId="0" xfId="0" applyFont="1" applyAlignment="1">
      <alignment vertical="center" wrapText="1"/>
    </xf>
    <xf numFmtId="0" fontId="37" fillId="0" borderId="0" xfId="0" applyFont="1" applyAlignment="1">
      <alignment horizontal="left"/>
    </xf>
    <xf numFmtId="0" fontId="0" fillId="0" borderId="8" xfId="0" applyBorder="1" applyAlignment="1">
      <alignment horizontal="left" wrapText="1"/>
    </xf>
    <xf numFmtId="0" fontId="0" fillId="0" borderId="8" xfId="0" applyBorder="1" applyAlignment="1">
      <alignment horizontal="center" wrapText="1"/>
    </xf>
    <xf numFmtId="171" fontId="0" fillId="0" borderId="0" xfId="0" applyNumberFormat="1"/>
    <xf numFmtId="171" fontId="0" fillId="0" borderId="0" xfId="0" applyNumberFormat="1" applyAlignment="1">
      <alignment horizontal="center"/>
    </xf>
    <xf numFmtId="3" fontId="0" fillId="0" borderId="8" xfId="0" applyNumberFormat="1" applyBorder="1" applyAlignment="1">
      <alignment horizontal="center" wrapText="1"/>
    </xf>
    <xf numFmtId="4" fontId="0" fillId="0" borderId="0" xfId="0" applyNumberFormat="1" applyAlignment="1">
      <alignment wrapText="1"/>
    </xf>
    <xf numFmtId="4" fontId="0" fillId="0" borderId="8" xfId="0" applyNumberFormat="1" applyBorder="1" applyAlignment="1">
      <alignment wrapText="1"/>
    </xf>
    <xf numFmtId="4" fontId="25" fillId="0" borderId="0" xfId="4" applyNumberFormat="1"/>
    <xf numFmtId="0" fontId="9" fillId="0" borderId="0" xfId="0" applyFont="1" applyAlignment="1">
      <alignment horizontal="left"/>
    </xf>
    <xf numFmtId="165" fontId="0" fillId="0" borderId="8" xfId="2" applyNumberFormat="1" applyFont="1" applyBorder="1" applyAlignment="1">
      <alignment horizontal="center" vertical="center"/>
    </xf>
    <xf numFmtId="165" fontId="9" fillId="0" borderId="8" xfId="2" applyNumberFormat="1" applyFont="1" applyBorder="1" applyAlignment="1">
      <alignment horizontal="center" vertical="center" wrapText="1"/>
    </xf>
    <xf numFmtId="172" fontId="0" fillId="0" borderId="8" xfId="2" applyNumberFormat="1" applyFont="1" applyBorder="1"/>
    <xf numFmtId="0" fontId="0" fillId="0" borderId="17" xfId="0" applyBorder="1" applyAlignment="1">
      <alignment horizontal="left"/>
    </xf>
    <xf numFmtId="165" fontId="0" fillId="0" borderId="0" xfId="0" applyNumberFormat="1"/>
    <xf numFmtId="3" fontId="9" fillId="0" borderId="8" xfId="0" applyNumberFormat="1" applyFont="1" applyBorder="1" applyAlignment="1">
      <alignment horizontal="center"/>
    </xf>
    <xf numFmtId="3" fontId="0" fillId="0" borderId="8" xfId="0" applyNumberFormat="1" applyBorder="1" applyAlignment="1">
      <alignment wrapText="1"/>
    </xf>
    <xf numFmtId="0" fontId="9" fillId="0" borderId="8" xfId="0" applyFont="1" applyBorder="1" applyAlignment="1">
      <alignment horizontal="left" wrapText="1"/>
    </xf>
    <xf numFmtId="0" fontId="13" fillId="0" borderId="0" xfId="0" applyFont="1" applyAlignment="1">
      <alignment horizontal="left"/>
    </xf>
    <xf numFmtId="0" fontId="9" fillId="0" borderId="0" xfId="0" applyFont="1" applyAlignment="1">
      <alignment horizontal="center"/>
    </xf>
    <xf numFmtId="0" fontId="0" fillId="6" borderId="0" xfId="0" applyFill="1"/>
    <xf numFmtId="3" fontId="0" fillId="6" borderId="0" xfId="0" applyNumberFormat="1" applyFill="1"/>
    <xf numFmtId="0" fontId="0" fillId="0" borderId="8" xfId="0" applyBorder="1" applyAlignment="1">
      <alignment vertical="top" wrapText="1"/>
    </xf>
    <xf numFmtId="164" fontId="0" fillId="0" borderId="8" xfId="0" applyNumberFormat="1" applyBorder="1"/>
    <xf numFmtId="164" fontId="9" fillId="0" borderId="8" xfId="1" applyNumberFormat="1" applyBorder="1"/>
    <xf numFmtId="167" fontId="0" fillId="0" borderId="0" xfId="0" applyNumberFormat="1"/>
    <xf numFmtId="0" fontId="39" fillId="0" borderId="0" xfId="0" applyFont="1" applyAlignment="1">
      <alignment horizontal="left"/>
    </xf>
    <xf numFmtId="0" fontId="40" fillId="0" borderId="0" xfId="0" applyFont="1" applyAlignment="1">
      <alignment horizontal="left"/>
    </xf>
    <xf numFmtId="0" fontId="20" fillId="5" borderId="8" xfId="0" applyFont="1" applyFill="1" applyBorder="1" applyAlignment="1">
      <alignment horizontal="center" vertical="center" wrapText="1"/>
    </xf>
    <xf numFmtId="0" fontId="20" fillId="0" borderId="8" xfId="0" applyFont="1" applyBorder="1" applyAlignment="1">
      <alignment vertical="center" wrapText="1"/>
    </xf>
    <xf numFmtId="0" fontId="20" fillId="0" borderId="8" xfId="0" applyFont="1" applyBorder="1" applyAlignment="1">
      <alignment horizontal="left" vertical="center"/>
    </xf>
    <xf numFmtId="0" fontId="20" fillId="0" borderId="8" xfId="0" applyFont="1" applyBorder="1" applyAlignment="1">
      <alignment horizontal="left" vertical="center" wrapText="1"/>
    </xf>
    <xf numFmtId="0" fontId="20" fillId="0" borderId="8" xfId="0" applyFont="1" applyBorder="1" applyAlignment="1">
      <alignment vertical="center"/>
    </xf>
    <xf numFmtId="43" fontId="9" fillId="0" borderId="8" xfId="8" applyBorder="1"/>
    <xf numFmtId="165" fontId="0" fillId="0" borderId="8" xfId="8" applyNumberFormat="1" applyFont="1" applyBorder="1"/>
    <xf numFmtId="0" fontId="18" fillId="3" borderId="20" xfId="0" applyFont="1" applyFill="1" applyBorder="1" applyAlignment="1">
      <alignment horizontal="left" wrapText="1"/>
    </xf>
    <xf numFmtId="3" fontId="18" fillId="4" borderId="20" xfId="0" applyNumberFormat="1" applyFont="1" applyFill="1" applyBorder="1" applyAlignment="1">
      <alignment horizontal="center" vertical="center" wrapText="1"/>
    </xf>
    <xf numFmtId="0" fontId="18" fillId="3" borderId="21" xfId="0" applyFont="1" applyFill="1" applyBorder="1" applyAlignment="1">
      <alignment horizontal="left" wrapText="1"/>
    </xf>
    <xf numFmtId="0" fontId="18" fillId="4" borderId="21" xfId="0" applyFont="1" applyFill="1" applyBorder="1" applyAlignment="1">
      <alignment horizontal="center" vertical="center" wrapText="1"/>
    </xf>
    <xf numFmtId="3" fontId="18" fillId="4" borderId="21" xfId="0" applyNumberFormat="1" applyFont="1" applyFill="1" applyBorder="1" applyAlignment="1">
      <alignment horizontal="center" vertical="center" wrapText="1"/>
    </xf>
    <xf numFmtId="0" fontId="19" fillId="4" borderId="21" xfId="0" applyFont="1" applyFill="1" applyBorder="1" applyAlignment="1">
      <alignment horizontal="center" vertical="center" wrapText="1"/>
    </xf>
    <xf numFmtId="10" fontId="0" fillId="0" borderId="0" xfId="0" applyNumberFormat="1" applyAlignment="1">
      <alignment vertical="center"/>
    </xf>
    <xf numFmtId="0" fontId="0" fillId="0" borderId="8" xfId="0" applyBorder="1" applyAlignment="1">
      <alignment vertical="top"/>
    </xf>
    <xf numFmtId="0" fontId="9" fillId="0" borderId="14" xfId="0" applyFont="1" applyBorder="1" applyAlignment="1">
      <alignment vertical="top"/>
    </xf>
    <xf numFmtId="0" fontId="9" fillId="0" borderId="17" xfId="0" applyFont="1" applyBorder="1" applyAlignment="1">
      <alignment vertical="top"/>
    </xf>
    <xf numFmtId="0" fontId="9" fillId="0" borderId="9" xfId="0" applyFont="1" applyBorder="1" applyAlignment="1">
      <alignment vertical="top"/>
    </xf>
    <xf numFmtId="0" fontId="0" fillId="0" borderId="8" xfId="0" applyBorder="1" applyAlignment="1">
      <alignment vertical="center"/>
    </xf>
    <xf numFmtId="172" fontId="0" fillId="0" borderId="8" xfId="8" applyNumberFormat="1" applyFont="1" applyBorder="1"/>
    <xf numFmtId="172" fontId="0" fillId="0" borderId="8" xfId="8" applyNumberFormat="1" applyFont="1" applyBorder="1" applyAlignment="1">
      <alignment horizontal="center"/>
    </xf>
    <xf numFmtId="0" fontId="0" fillId="0" borderId="0" xfId="0" applyAlignment="1">
      <alignment horizontal="center" vertical="center" wrapText="1"/>
    </xf>
    <xf numFmtId="0" fontId="0" fillId="0" borderId="8" xfId="1" applyFont="1" applyBorder="1" applyAlignment="1">
      <alignment horizontal="center"/>
    </xf>
    <xf numFmtId="43" fontId="0" fillId="0" borderId="8" xfId="8" applyFont="1" applyBorder="1"/>
    <xf numFmtId="0" fontId="6" fillId="0" borderId="8" xfId="0" applyFont="1" applyBorder="1" applyAlignment="1">
      <alignment horizontal="center" vertical="center"/>
    </xf>
    <xf numFmtId="0" fontId="0" fillId="0" borderId="8" xfId="0" applyBorder="1" applyAlignment="1">
      <alignment horizontal="left" vertical="center" wrapText="1"/>
    </xf>
    <xf numFmtId="0" fontId="5" fillId="0" borderId="0" xfId="0" applyFont="1" applyAlignment="1">
      <alignment horizontal="left"/>
    </xf>
    <xf numFmtId="0" fontId="9" fillId="0" borderId="0" xfId="0" applyFont="1" applyAlignment="1">
      <alignment horizontal="left" vertical="center" wrapText="1"/>
    </xf>
    <xf numFmtId="0" fontId="9" fillId="0" borderId="5" xfId="0" applyFont="1" applyBorder="1" applyAlignment="1">
      <alignment horizontal="left" vertical="top" wrapText="1"/>
    </xf>
    <xf numFmtId="0" fontId="16" fillId="0" borderId="0" xfId="0" applyFont="1" applyAlignment="1">
      <alignment horizontal="left" vertical="top" wrapText="1"/>
    </xf>
    <xf numFmtId="0" fontId="4" fillId="0" borderId="8" xfId="0" applyFont="1" applyBorder="1" applyAlignment="1">
      <alignment horizontal="center" vertical="center"/>
    </xf>
    <xf numFmtId="0" fontId="0" fillId="0" borderId="17" xfId="0" applyBorder="1"/>
    <xf numFmtId="43" fontId="9" fillId="0" borderId="8" xfId="8" applyFont="1" applyBorder="1"/>
    <xf numFmtId="0" fontId="16" fillId="0" borderId="0" xfId="0" applyFont="1" applyAlignment="1">
      <alignment horizontal="left" vertical="center" wrapText="1"/>
    </xf>
    <xf numFmtId="165" fontId="9" fillId="0" borderId="8" xfId="8" applyNumberFormat="1" applyFont="1" applyBorder="1"/>
    <xf numFmtId="0" fontId="2" fillId="0" borderId="8" xfId="0" applyFont="1" applyBorder="1" applyAlignment="1">
      <alignment horizontal="center" vertical="center"/>
    </xf>
    <xf numFmtId="0" fontId="9" fillId="0" borderId="19" xfId="0" applyFont="1" applyBorder="1" applyAlignment="1">
      <alignment horizontal="center" vertical="center" wrapText="1"/>
    </xf>
    <xf numFmtId="0" fontId="0" fillId="0" borderId="9" xfId="0" applyBorder="1" applyAlignment="1">
      <alignment vertical="center" wrapText="1"/>
    </xf>
    <xf numFmtId="0" fontId="9" fillId="0" borderId="9" xfId="0" applyFont="1" applyBorder="1" applyAlignment="1">
      <alignment horizontal="left" vertical="center" wrapText="1"/>
    </xf>
    <xf numFmtId="4" fontId="0" fillId="0" borderId="9" xfId="0" applyNumberFormat="1" applyBorder="1" applyAlignment="1">
      <alignment vertical="center" wrapText="1"/>
    </xf>
    <xf numFmtId="3" fontId="0" fillId="0" borderId="18" xfId="0" applyNumberFormat="1" applyBorder="1" applyAlignment="1">
      <alignment vertical="center" wrapText="1"/>
    </xf>
    <xf numFmtId="0" fontId="0" fillId="0" borderId="0" xfId="0" applyAlignment="1">
      <alignment vertical="top"/>
    </xf>
    <xf numFmtId="0" fontId="0" fillId="0" borderId="14" xfId="0" applyBorder="1" applyAlignment="1">
      <alignment vertical="top"/>
    </xf>
    <xf numFmtId="0" fontId="0" fillId="0" borderId="17" xfId="0" applyBorder="1" applyAlignment="1">
      <alignment vertical="top"/>
    </xf>
    <xf numFmtId="0" fontId="0" fillId="0" borderId="9" xfId="0" applyBorder="1"/>
    <xf numFmtId="173" fontId="0" fillId="0" borderId="0" xfId="0" applyNumberFormat="1" applyAlignment="1">
      <alignment vertical="center"/>
    </xf>
    <xf numFmtId="173" fontId="0" fillId="0" borderId="0" xfId="8" applyNumberFormat="1" applyFont="1" applyAlignment="1">
      <alignment vertical="center"/>
    </xf>
    <xf numFmtId="173" fontId="0" fillId="0" borderId="0" xfId="8" applyNumberFormat="1" applyFont="1" applyBorder="1" applyAlignment="1">
      <alignment vertical="center"/>
    </xf>
    <xf numFmtId="173" fontId="0" fillId="0" borderId="0" xfId="8" applyNumberFormat="1" applyFont="1" applyFill="1" applyBorder="1" applyAlignment="1">
      <alignment vertical="center"/>
    </xf>
    <xf numFmtId="173" fontId="26" fillId="0" borderId="0" xfId="8" applyNumberFormat="1" applyFont="1" applyFill="1" applyBorder="1" applyAlignment="1">
      <alignment horizontal="center" vertical="center"/>
    </xf>
    <xf numFmtId="0" fontId="11" fillId="0" borderId="0" xfId="0" applyFont="1" applyAlignment="1">
      <alignment horizontal="center" vertical="top" wrapText="1"/>
    </xf>
    <xf numFmtId="0" fontId="0" fillId="0" borderId="0" xfId="1" applyFont="1"/>
    <xf numFmtId="0" fontId="8" fillId="0" borderId="0" xfId="0" applyFont="1" applyAlignment="1">
      <alignment vertical="top"/>
    </xf>
    <xf numFmtId="2" fontId="8" fillId="0" borderId="0" xfId="0" applyNumberFormat="1" applyFont="1" applyAlignment="1">
      <alignment vertical="top"/>
    </xf>
    <xf numFmtId="0" fontId="20" fillId="0" borderId="8" xfId="0" applyFont="1" applyBorder="1" applyAlignment="1">
      <alignment horizontal="center" vertical="center"/>
    </xf>
    <xf numFmtId="167" fontId="24" fillId="0" borderId="8" xfId="0" applyNumberFormat="1" applyFont="1" applyBorder="1" applyAlignment="1">
      <alignment horizontal="center" vertical="center"/>
    </xf>
    <xf numFmtId="0" fontId="24" fillId="0" borderId="8" xfId="0" applyFont="1" applyBorder="1" applyAlignment="1">
      <alignment horizontal="center" vertical="center"/>
    </xf>
    <xf numFmtId="4" fontId="24" fillId="0" borderId="8" xfId="0" applyNumberFormat="1" applyFont="1" applyBorder="1" applyAlignment="1">
      <alignment horizontal="left" vertical="center" wrapText="1"/>
    </xf>
    <xf numFmtId="4" fontId="24" fillId="0" borderId="8" xfId="0" applyNumberFormat="1" applyFont="1" applyBorder="1" applyAlignment="1">
      <alignment vertical="center"/>
    </xf>
    <xf numFmtId="43" fontId="24" fillId="0" borderId="8" xfId="8" applyFont="1" applyBorder="1" applyAlignment="1">
      <alignment vertical="center"/>
    </xf>
    <xf numFmtId="1" fontId="24" fillId="0" borderId="8" xfId="0" applyNumberFormat="1" applyFont="1" applyBorder="1" applyAlignment="1">
      <alignment vertical="top" wrapText="1"/>
    </xf>
    <xf numFmtId="1" fontId="24" fillId="0" borderId="8" xfId="0" applyNumberFormat="1" applyFont="1" applyBorder="1" applyAlignment="1">
      <alignment horizontal="center" vertical="center" wrapText="1"/>
    </xf>
    <xf numFmtId="0" fontId="24" fillId="0" borderId="8" xfId="0" applyFont="1" applyBorder="1" applyAlignment="1">
      <alignment horizontal="center" vertical="center" wrapText="1"/>
    </xf>
    <xf numFmtId="0" fontId="24" fillId="0" borderId="8" xfId="0" applyFont="1" applyBorder="1" applyAlignment="1">
      <alignment vertical="center"/>
    </xf>
    <xf numFmtId="2" fontId="24" fillId="0" borderId="8" xfId="0" applyNumberFormat="1" applyFont="1" applyBorder="1" applyAlignment="1">
      <alignment vertical="center"/>
    </xf>
    <xf numFmtId="0" fontId="24" fillId="0" borderId="8" xfId="0" applyFont="1" applyBorder="1" applyAlignment="1">
      <alignment vertical="center" wrapText="1"/>
    </xf>
    <xf numFmtId="169" fontId="24" fillId="0" borderId="8" xfId="0" applyNumberFormat="1" applyFont="1" applyBorder="1" applyAlignment="1">
      <alignment vertical="center" wrapText="1"/>
    </xf>
    <xf numFmtId="169" fontId="24" fillId="0" borderId="8" xfId="0" applyNumberFormat="1" applyFont="1" applyBorder="1" applyAlignment="1">
      <alignment horizontal="center" vertical="center"/>
    </xf>
    <xf numFmtId="169" fontId="24" fillId="0" borderId="8" xfId="0" applyNumberFormat="1" applyFont="1" applyBorder="1" applyAlignment="1">
      <alignment vertical="center"/>
    </xf>
    <xf numFmtId="0" fontId="24" fillId="0" borderId="8" xfId="0" applyFont="1" applyBorder="1" applyAlignment="1">
      <alignment horizontal="left" vertical="center"/>
    </xf>
    <xf numFmtId="3" fontId="20" fillId="0" borderId="8" xfId="0" applyNumberFormat="1" applyFont="1" applyBorder="1" applyAlignment="1">
      <alignment horizontal="center" vertical="center" wrapText="1"/>
    </xf>
    <xf numFmtId="3" fontId="20" fillId="0" borderId="8" xfId="0" applyNumberFormat="1" applyFont="1" applyBorder="1" applyAlignment="1">
      <alignment vertical="center" wrapText="1"/>
    </xf>
    <xf numFmtId="3" fontId="24" fillId="0" borderId="8" xfId="0" applyNumberFormat="1" applyFont="1" applyBorder="1" applyAlignment="1">
      <alignment horizontal="center" vertical="center" wrapText="1"/>
    </xf>
    <xf numFmtId="3" fontId="24" fillId="0" borderId="8" xfId="0" applyNumberFormat="1" applyFont="1" applyBorder="1" applyAlignment="1">
      <alignment vertical="center" wrapText="1"/>
    </xf>
    <xf numFmtId="3" fontId="24" fillId="0" borderId="8" xfId="0" applyNumberFormat="1" applyFont="1" applyBorder="1"/>
    <xf numFmtId="0" fontId="20" fillId="0" borderId="8" xfId="0" applyFont="1" applyBorder="1" applyAlignment="1">
      <alignment horizontal="center"/>
    </xf>
    <xf numFmtId="0" fontId="24" fillId="0" borderId="8" xfId="0" applyFont="1" applyBorder="1" applyAlignment="1">
      <alignment horizontal="center"/>
    </xf>
    <xf numFmtId="3" fontId="24" fillId="0" borderId="8" xfId="0" applyNumberFormat="1" applyFont="1" applyBorder="1" applyAlignment="1">
      <alignment horizontal="center"/>
    </xf>
    <xf numFmtId="0" fontId="24" fillId="0" borderId="8" xfId="0" applyFont="1" applyBorder="1" applyAlignment="1">
      <alignment horizontal="left" vertical="top" wrapText="1"/>
    </xf>
    <xf numFmtId="0" fontId="24" fillId="0" borderId="8" xfId="0" applyFont="1" applyBorder="1" applyAlignment="1">
      <alignment horizontal="center" vertical="top"/>
    </xf>
    <xf numFmtId="3" fontId="24" fillId="0" borderId="8" xfId="0" applyNumberFormat="1" applyFont="1" applyBorder="1" applyAlignment="1">
      <alignment horizontal="left" vertical="center" wrapText="1"/>
    </xf>
    <xf numFmtId="4" fontId="41" fillId="0" borderId="8" xfId="0" applyNumberFormat="1" applyFont="1" applyBorder="1" applyAlignment="1">
      <alignment horizontal="center"/>
    </xf>
    <xf numFmtId="172" fontId="24" fillId="0" borderId="0" xfId="2" applyNumberFormat="1" applyFont="1"/>
    <xf numFmtId="0" fontId="24" fillId="0" borderId="8" xfId="1" applyFont="1" applyBorder="1"/>
    <xf numFmtId="3" fontId="41" fillId="0" borderId="8" xfId="1" applyNumberFormat="1" applyFont="1" applyBorder="1" applyAlignment="1">
      <alignment horizontal="center" vertical="top" wrapText="1"/>
    </xf>
    <xf numFmtId="3" fontId="24" fillId="0" borderId="8" xfId="1" applyNumberFormat="1" applyFont="1" applyBorder="1" applyAlignment="1">
      <alignment horizontal="center" vertical="top" wrapText="1"/>
    </xf>
    <xf numFmtId="168" fontId="24" fillId="0" borderId="8" xfId="1" applyNumberFormat="1" applyFont="1" applyBorder="1" applyAlignment="1">
      <alignment horizontal="center" vertical="top" wrapText="1"/>
    </xf>
    <xf numFmtId="3" fontId="45" fillId="0" borderId="8" xfId="0" applyNumberFormat="1" applyFont="1" applyBorder="1" applyAlignment="1">
      <alignment horizontal="center" vertical="top" wrapText="1"/>
    </xf>
    <xf numFmtId="3" fontId="24" fillId="0" borderId="0" xfId="0" applyNumberFormat="1" applyFont="1" applyAlignment="1">
      <alignment horizontal="left" vertical="top" wrapText="1"/>
    </xf>
    <xf numFmtId="3" fontId="41" fillId="0" borderId="8" xfId="0" applyNumberFormat="1" applyFont="1" applyBorder="1" applyAlignment="1">
      <alignment horizontal="center" wrapText="1"/>
    </xf>
    <xf numFmtId="0" fontId="45" fillId="0" borderId="8" xfId="11" quotePrefix="1" applyFont="1" applyBorder="1"/>
    <xf numFmtId="4" fontId="24" fillId="0" borderId="8" xfId="0" applyNumberFormat="1" applyFont="1" applyBorder="1"/>
    <xf numFmtId="0" fontId="24" fillId="0" borderId="8" xfId="0" applyFont="1" applyBorder="1" applyAlignment="1">
      <alignment horizontal="center" wrapText="1"/>
    </xf>
    <xf numFmtId="0" fontId="24" fillId="0" borderId="8" xfId="0" applyFont="1" applyBorder="1" applyAlignment="1">
      <alignment horizontal="center" vertical="top" wrapText="1"/>
    </xf>
    <xf numFmtId="4" fontId="24" fillId="0" borderId="8" xfId="0" applyNumberFormat="1" applyFont="1" applyBorder="1" applyAlignment="1">
      <alignment vertical="top"/>
    </xf>
    <xf numFmtId="0" fontId="24" fillId="0" borderId="8" xfId="0" applyFont="1" applyBorder="1" applyAlignment="1">
      <alignment horizontal="left" vertical="center" wrapText="1"/>
    </xf>
    <xf numFmtId="0" fontId="24" fillId="0" borderId="8" xfId="0" applyFont="1" applyBorder="1" applyAlignment="1">
      <alignment vertical="top" wrapText="1"/>
    </xf>
    <xf numFmtId="0" fontId="24" fillId="0" borderId="8" xfId="0" applyFont="1" applyBorder="1" applyAlignment="1">
      <alignment horizontal="left"/>
    </xf>
    <xf numFmtId="172" fontId="24" fillId="0" borderId="8" xfId="2" applyNumberFormat="1" applyFont="1" applyBorder="1"/>
    <xf numFmtId="0" fontId="24" fillId="0" borderId="17" xfId="0" applyFont="1" applyBorder="1" applyAlignment="1">
      <alignment horizontal="left"/>
    </xf>
    <xf numFmtId="4" fontId="20" fillId="0" borderId="8" xfId="0" applyNumberFormat="1" applyFont="1" applyBorder="1" applyAlignment="1">
      <alignment vertical="center" wrapText="1"/>
    </xf>
    <xf numFmtId="4" fontId="24" fillId="0" borderId="8" xfId="0" applyNumberFormat="1" applyFont="1" applyBorder="1" applyAlignment="1">
      <alignment vertical="center" wrapText="1"/>
    </xf>
    <xf numFmtId="0" fontId="20" fillId="0" borderId="8" xfId="0" applyFont="1" applyBorder="1"/>
    <xf numFmtId="0" fontId="20" fillId="0" borderId="0" xfId="0" applyFont="1" applyAlignment="1">
      <alignment wrapText="1"/>
    </xf>
    <xf numFmtId="3" fontId="20" fillId="0" borderId="0" xfId="0" applyNumberFormat="1" applyFont="1"/>
    <xf numFmtId="0" fontId="24" fillId="0" borderId="8" xfId="0" applyFont="1" applyBorder="1"/>
    <xf numFmtId="165" fontId="24" fillId="0" borderId="8" xfId="2" applyNumberFormat="1" applyFont="1" applyBorder="1"/>
    <xf numFmtId="0" fontId="0" fillId="0" borderId="0" xfId="0" applyAlignment="1">
      <alignment vertical="top" wrapText="1"/>
    </xf>
    <xf numFmtId="0" fontId="24" fillId="0" borderId="0" xfId="0" applyFont="1" applyAlignment="1">
      <alignment horizontal="left" vertical="center"/>
    </xf>
    <xf numFmtId="166" fontId="21" fillId="0" borderId="0" xfId="0" applyNumberFormat="1" applyFont="1" applyAlignment="1">
      <alignment vertical="center"/>
    </xf>
    <xf numFmtId="166" fontId="9" fillId="0" borderId="0" xfId="0" applyNumberFormat="1" applyFont="1" applyAlignment="1">
      <alignment vertical="center"/>
    </xf>
    <xf numFmtId="166" fontId="16" fillId="0" borderId="0" xfId="0" applyNumberFormat="1" applyFont="1" applyAlignment="1">
      <alignment vertical="center" wrapText="1"/>
    </xf>
    <xf numFmtId="0" fontId="9" fillId="0" borderId="0" xfId="0" applyFont="1" applyAlignment="1">
      <alignment horizontal="center" vertical="center"/>
    </xf>
    <xf numFmtId="4" fontId="9" fillId="0" borderId="0" xfId="0" applyNumberFormat="1" applyFont="1" applyAlignment="1">
      <alignment vertical="center"/>
    </xf>
    <xf numFmtId="0" fontId="9" fillId="0" borderId="0" xfId="0" applyFont="1" applyAlignment="1">
      <alignment horizontal="right" vertical="center"/>
    </xf>
    <xf numFmtId="166" fontId="0" fillId="0" borderId="0" xfId="0" applyNumberFormat="1" applyAlignment="1">
      <alignment vertical="center"/>
    </xf>
    <xf numFmtId="3" fontId="21" fillId="0" borderId="0" xfId="0" applyNumberFormat="1" applyFont="1" applyAlignment="1">
      <alignment vertical="center"/>
    </xf>
    <xf numFmtId="3" fontId="26" fillId="0" borderId="0" xfId="0" applyNumberFormat="1" applyFont="1" applyAlignment="1">
      <alignment horizontal="center" vertical="center"/>
    </xf>
    <xf numFmtId="3" fontId="0" fillId="0" borderId="0" xfId="0" applyNumberFormat="1" applyAlignment="1">
      <alignment horizontal="left" vertical="center"/>
    </xf>
    <xf numFmtId="4" fontId="0" fillId="0" borderId="8" xfId="0" applyNumberFormat="1" applyBorder="1" applyAlignment="1">
      <alignment horizontal="left" vertical="center" wrapText="1"/>
    </xf>
    <xf numFmtId="173" fontId="26" fillId="0" borderId="0" xfId="0" applyNumberFormat="1" applyFont="1" applyAlignment="1">
      <alignment horizontal="center" vertical="center"/>
    </xf>
    <xf numFmtId="3" fontId="9" fillId="0" borderId="0" xfId="0" applyNumberFormat="1" applyFont="1" applyAlignment="1">
      <alignment horizontal="left" vertical="center"/>
    </xf>
    <xf numFmtId="3" fontId="9" fillId="0" borderId="0" xfId="0" applyNumberFormat="1" applyFont="1" applyAlignment="1">
      <alignment horizontal="right" vertical="center"/>
    </xf>
    <xf numFmtId="4" fontId="0" fillId="0" borderId="0" xfId="0" applyNumberFormat="1" applyAlignment="1">
      <alignment horizontal="center" vertical="center"/>
    </xf>
    <xf numFmtId="2" fontId="0" fillId="0" borderId="0" xfId="0" applyNumberFormat="1" applyAlignment="1">
      <alignment vertical="center"/>
    </xf>
    <xf numFmtId="2" fontId="9" fillId="0" borderId="0" xfId="0" applyNumberFormat="1" applyFont="1" applyAlignment="1">
      <alignment vertical="center"/>
    </xf>
    <xf numFmtId="43" fontId="9" fillId="0" borderId="0" xfId="0" applyNumberFormat="1" applyFont="1" applyAlignment="1">
      <alignment vertical="center"/>
    </xf>
    <xf numFmtId="0" fontId="2" fillId="0" borderId="0" xfId="0" applyFont="1"/>
    <xf numFmtId="4" fontId="2" fillId="0" borderId="0" xfId="0" applyNumberFormat="1" applyFont="1"/>
    <xf numFmtId="0" fontId="2" fillId="0" borderId="0" xfId="0" applyFont="1" applyAlignment="1">
      <alignment horizontal="left" indent="1"/>
    </xf>
    <xf numFmtId="43" fontId="0" fillId="0" borderId="0" xfId="0" applyNumberFormat="1" applyAlignment="1">
      <alignment horizontal="left" indent="1"/>
    </xf>
    <xf numFmtId="49" fontId="0" fillId="0" borderId="0" xfId="0" applyNumberFormat="1" applyAlignment="1">
      <alignment horizontal="left" indent="1"/>
    </xf>
    <xf numFmtId="49" fontId="2" fillId="0" borderId="0" xfId="0" applyNumberFormat="1" applyFont="1" applyAlignment="1">
      <alignment horizontal="left" indent="1"/>
    </xf>
    <xf numFmtId="4" fontId="24" fillId="0" borderId="8" xfId="0" applyNumberFormat="1" applyFont="1" applyBorder="1" applyAlignment="1">
      <alignment vertical="top" wrapText="1"/>
    </xf>
    <xf numFmtId="3" fontId="24" fillId="0" borderId="8" xfId="0" applyNumberFormat="1" applyFont="1" applyBorder="1" applyAlignment="1">
      <alignment vertical="top" wrapText="1"/>
    </xf>
    <xf numFmtId="0" fontId="9" fillId="9" borderId="22" xfId="1" applyFill="1" applyBorder="1" applyAlignment="1">
      <alignment vertical="center" wrapText="1"/>
    </xf>
    <xf numFmtId="0" fontId="48" fillId="9" borderId="23" xfId="1" applyFont="1" applyFill="1" applyBorder="1" applyAlignment="1">
      <alignment vertical="top" wrapText="1"/>
    </xf>
    <xf numFmtId="0" fontId="9" fillId="9" borderId="24" xfId="1" applyFill="1" applyBorder="1" applyAlignment="1">
      <alignment vertical="center" wrapText="1"/>
    </xf>
    <xf numFmtId="166" fontId="16" fillId="0" borderId="0" xfId="0" applyNumberFormat="1" applyFont="1" applyAlignment="1">
      <alignment horizontal="left" vertical="center" wrapText="1"/>
    </xf>
    <xf numFmtId="166" fontId="16" fillId="0" borderId="0" xfId="0" applyNumberFormat="1" applyFont="1" applyAlignment="1">
      <alignment horizontal="left" vertical="center"/>
    </xf>
    <xf numFmtId="0" fontId="0" fillId="0" borderId="0" xfId="0" applyAlignment="1">
      <alignment horizontal="left" vertical="center"/>
    </xf>
    <xf numFmtId="43" fontId="0" fillId="0" borderId="8" xfId="0" applyNumberFormat="1" applyBorder="1"/>
    <xf numFmtId="165" fontId="0" fillId="0" borderId="8" xfId="0" applyNumberFormat="1" applyBorder="1"/>
    <xf numFmtId="43" fontId="9" fillId="0" borderId="8" xfId="0" applyNumberFormat="1" applyFont="1" applyBorder="1"/>
    <xf numFmtId="0" fontId="49" fillId="0" borderId="0" xfId="0" applyFont="1" applyAlignment="1">
      <alignment vertical="center"/>
    </xf>
    <xf numFmtId="0" fontId="50" fillId="0" borderId="0" xfId="0" applyFont="1" applyAlignment="1">
      <alignment vertical="center"/>
    </xf>
    <xf numFmtId="165" fontId="0" fillId="0" borderId="0" xfId="2" applyNumberFormat="1" applyFont="1" applyFill="1"/>
    <xf numFmtId="0" fontId="44" fillId="0" borderId="0" xfId="0" applyFont="1"/>
    <xf numFmtId="0" fontId="44" fillId="0" borderId="0" xfId="0" applyFont="1" applyAlignment="1">
      <alignment horizontal="center" vertical="center"/>
    </xf>
    <xf numFmtId="43" fontId="0" fillId="0" borderId="0" xfId="8" applyFont="1" applyFill="1" applyBorder="1"/>
    <xf numFmtId="43" fontId="9" fillId="0" borderId="0" xfId="0" applyNumberFormat="1" applyFont="1" applyAlignment="1">
      <alignment horizontal="center"/>
    </xf>
    <xf numFmtId="0" fontId="44" fillId="0" borderId="8" xfId="0" applyFont="1" applyBorder="1" applyAlignment="1">
      <alignment horizontal="center" vertical="center"/>
    </xf>
    <xf numFmtId="43" fontId="9" fillId="0" borderId="8" xfId="0" applyNumberFormat="1" applyFont="1" applyBorder="1" applyAlignment="1">
      <alignment horizontal="center"/>
    </xf>
    <xf numFmtId="165" fontId="9" fillId="0" borderId="8" xfId="8" applyNumberFormat="1" applyFont="1" applyFill="1" applyBorder="1"/>
    <xf numFmtId="43" fontId="0" fillId="0" borderId="8" xfId="8" applyFont="1" applyFill="1" applyBorder="1"/>
    <xf numFmtId="43" fontId="9" fillId="0" borderId="8" xfId="8" applyFont="1" applyFill="1" applyBorder="1"/>
    <xf numFmtId="165" fontId="0" fillId="0" borderId="8" xfId="8" applyNumberFormat="1" applyFont="1" applyFill="1" applyBorder="1"/>
    <xf numFmtId="165" fontId="24" fillId="0" borderId="0" xfId="2" applyNumberFormat="1" applyFont="1" applyFill="1" applyBorder="1"/>
    <xf numFmtId="43" fontId="2" fillId="0" borderId="0" xfId="2" applyFont="1" applyFill="1" applyBorder="1"/>
    <xf numFmtId="165" fontId="2" fillId="0" borderId="0" xfId="2" applyNumberFormat="1" applyFont="1" applyFill="1" applyBorder="1"/>
    <xf numFmtId="165" fontId="0" fillId="0" borderId="8" xfId="8" applyNumberFormat="1" applyFont="1" applyBorder="1" applyAlignment="1">
      <alignment vertical="center"/>
    </xf>
    <xf numFmtId="43" fontId="0" fillId="0" borderId="8" xfId="8" applyFont="1" applyBorder="1" applyAlignment="1">
      <alignment horizontal="center" vertical="center" wrapText="1"/>
    </xf>
    <xf numFmtId="49" fontId="34" fillId="0" borderId="0" xfId="0" applyNumberFormat="1" applyFont="1"/>
    <xf numFmtId="0" fontId="0" fillId="0" borderId="0" xfId="0" applyAlignment="1">
      <alignment horizontal="left" vertical="top"/>
    </xf>
    <xf numFmtId="43" fontId="9" fillId="0" borderId="8" xfId="8" applyFill="1" applyBorder="1"/>
    <xf numFmtId="0" fontId="45" fillId="0" borderId="0" xfId="0" applyFont="1" applyAlignment="1">
      <alignment horizontal="center" vertical="center"/>
    </xf>
    <xf numFmtId="165" fontId="0" fillId="0" borderId="0" xfId="8" applyNumberFormat="1" applyFont="1" applyFill="1"/>
    <xf numFmtId="165" fontId="0" fillId="0" borderId="0" xfId="8" applyNumberFormat="1" applyFont="1" applyFill="1" applyAlignment="1">
      <alignment horizontal="center"/>
    </xf>
    <xf numFmtId="4" fontId="24" fillId="0" borderId="8" xfId="0" applyNumberFormat="1" applyFont="1" applyBorder="1" applyAlignment="1">
      <alignment horizontal="right"/>
    </xf>
    <xf numFmtId="0" fontId="18" fillId="3" borderId="20" xfId="0" applyFont="1" applyFill="1" applyBorder="1" applyAlignment="1">
      <alignment horizontal="left" vertical="top" wrapText="1"/>
    </xf>
    <xf numFmtId="3" fontId="18" fillId="4" borderId="20" xfId="0" applyNumberFormat="1" applyFont="1" applyFill="1" applyBorder="1" applyAlignment="1">
      <alignment horizontal="center" vertical="top" wrapText="1"/>
    </xf>
    <xf numFmtId="0" fontId="18" fillId="3" borderId="21" xfId="0" applyFont="1" applyFill="1" applyBorder="1" applyAlignment="1">
      <alignment horizontal="left" vertical="top" wrapText="1"/>
    </xf>
    <xf numFmtId="0" fontId="18" fillId="4" borderId="21" xfId="0" applyFont="1" applyFill="1" applyBorder="1" applyAlignment="1">
      <alignment horizontal="center" vertical="top" wrapText="1"/>
    </xf>
    <xf numFmtId="3" fontId="18" fillId="4" borderId="21" xfId="0" applyNumberFormat="1" applyFont="1" applyFill="1" applyBorder="1" applyAlignment="1">
      <alignment horizontal="center" vertical="top" wrapText="1"/>
    </xf>
    <xf numFmtId="0" fontId="19" fillId="4" borderId="21" xfId="0" applyFont="1" applyFill="1" applyBorder="1" applyAlignment="1">
      <alignment horizontal="center" vertical="top" wrapText="1"/>
    </xf>
    <xf numFmtId="43" fontId="18" fillId="4" borderId="21" xfId="8" applyFont="1" applyFill="1" applyBorder="1" applyAlignment="1">
      <alignment horizontal="center" vertical="top" wrapText="1"/>
    </xf>
    <xf numFmtId="0" fontId="17" fillId="0" borderId="0" xfId="0" applyFont="1" applyAlignment="1">
      <alignment vertical="top" wrapText="1"/>
    </xf>
    <xf numFmtId="0" fontId="18" fillId="0" borderId="0" xfId="0" applyFont="1" applyAlignment="1">
      <alignment horizontal="left" vertical="top" wrapText="1"/>
    </xf>
    <xf numFmtId="0" fontId="18" fillId="0" borderId="0" xfId="0" applyFont="1" applyAlignment="1">
      <alignment horizontal="center" vertical="top" wrapText="1"/>
    </xf>
    <xf numFmtId="0" fontId="24" fillId="0" borderId="8" xfId="1" applyFont="1" applyBorder="1" applyAlignment="1">
      <alignment horizontal="left" vertical="top"/>
    </xf>
    <xf numFmtId="43" fontId="9" fillId="0" borderId="8" xfId="8" applyFont="1" applyBorder="1" applyAlignment="1">
      <alignment vertical="center"/>
    </xf>
    <xf numFmtId="0" fontId="0" fillId="10" borderId="8" xfId="0" applyFill="1" applyBorder="1" applyAlignment="1">
      <alignment vertical="center" wrapText="1"/>
    </xf>
    <xf numFmtId="0" fontId="0" fillId="10" borderId="7" xfId="0" applyFill="1" applyBorder="1" applyAlignment="1">
      <alignment horizontal="center" vertical="center" wrapText="1"/>
    </xf>
    <xf numFmtId="0" fontId="0" fillId="10" borderId="7" xfId="0" applyFill="1" applyBorder="1" applyAlignment="1">
      <alignment vertical="center" wrapText="1"/>
    </xf>
    <xf numFmtId="0" fontId="0" fillId="10" borderId="7" xfId="0" applyFill="1" applyBorder="1" applyAlignment="1">
      <alignment horizontal="center" vertical="center"/>
    </xf>
    <xf numFmtId="0" fontId="0" fillId="10" borderId="7" xfId="0" applyFill="1" applyBorder="1" applyAlignment="1">
      <alignment vertical="center"/>
    </xf>
    <xf numFmtId="3" fontId="0" fillId="10" borderId="7" xfId="0" applyNumberFormat="1" applyFill="1" applyBorder="1" applyAlignment="1">
      <alignment vertical="center"/>
    </xf>
    <xf numFmtId="0" fontId="0" fillId="10" borderId="9" xfId="0" applyFill="1" applyBorder="1" applyAlignment="1">
      <alignment horizontal="center" vertical="center"/>
    </xf>
    <xf numFmtId="1" fontId="0" fillId="6" borderId="8" xfId="0" applyNumberFormat="1" applyFill="1" applyBorder="1" applyAlignment="1">
      <alignment vertical="center" wrapText="1"/>
    </xf>
    <xf numFmtId="0" fontId="0" fillId="6" borderId="8" xfId="0" applyFill="1" applyBorder="1" applyAlignment="1">
      <alignment horizontal="center" vertical="center" wrapText="1"/>
    </xf>
    <xf numFmtId="0" fontId="9" fillId="6" borderId="8" xfId="0" applyFont="1" applyFill="1" applyBorder="1" applyAlignment="1">
      <alignment horizontal="center" vertical="center" wrapText="1"/>
    </xf>
    <xf numFmtId="0" fontId="0" fillId="6" borderId="8" xfId="0" applyFill="1" applyBorder="1" applyAlignment="1">
      <alignment vertical="center" wrapText="1"/>
    </xf>
    <xf numFmtId="0" fontId="0" fillId="6" borderId="8" xfId="0" applyFill="1" applyBorder="1" applyAlignment="1">
      <alignment horizontal="center" vertical="center"/>
    </xf>
    <xf numFmtId="0" fontId="9" fillId="6" borderId="8" xfId="0" applyFont="1" applyFill="1" applyBorder="1" applyAlignment="1">
      <alignment horizontal="center" vertical="center"/>
    </xf>
    <xf numFmtId="3" fontId="0" fillId="6" borderId="8" xfId="0" applyNumberFormat="1" applyFill="1" applyBorder="1" applyAlignment="1">
      <alignment vertical="center" wrapText="1"/>
    </xf>
    <xf numFmtId="0" fontId="0" fillId="6" borderId="8" xfId="0" applyFill="1" applyBorder="1" applyAlignment="1">
      <alignment vertical="center"/>
    </xf>
    <xf numFmtId="0" fontId="0" fillId="6" borderId="8" xfId="0" applyFill="1" applyBorder="1"/>
    <xf numFmtId="0" fontId="9" fillId="6" borderId="8" xfId="0" applyFont="1" applyFill="1" applyBorder="1" applyAlignment="1">
      <alignment vertical="center"/>
    </xf>
    <xf numFmtId="4" fontId="9" fillId="6" borderId="8" xfId="0" applyNumberFormat="1" applyFont="1" applyFill="1" applyBorder="1" applyAlignment="1">
      <alignment vertical="center"/>
    </xf>
    <xf numFmtId="0" fontId="9" fillId="6" borderId="8" xfId="0" applyFont="1" applyFill="1" applyBorder="1" applyAlignment="1">
      <alignment vertical="center" wrapText="1"/>
    </xf>
    <xf numFmtId="3" fontId="9" fillId="6" borderId="8" xfId="0" applyNumberFormat="1" applyFont="1" applyFill="1" applyBorder="1" applyAlignment="1">
      <alignment vertical="center" wrapText="1"/>
    </xf>
    <xf numFmtId="3" fontId="9" fillId="6" borderId="8" xfId="0" applyNumberFormat="1" applyFont="1" applyFill="1" applyBorder="1" applyAlignment="1">
      <alignment vertical="center"/>
    </xf>
    <xf numFmtId="3" fontId="2" fillId="6" borderId="8" xfId="4" applyNumberFormat="1" applyFont="1" applyFill="1" applyBorder="1"/>
    <xf numFmtId="3" fontId="0" fillId="6" borderId="8" xfId="0" applyNumberFormat="1" applyFill="1" applyBorder="1" applyAlignment="1">
      <alignment vertical="center"/>
    </xf>
    <xf numFmtId="166" fontId="0" fillId="6" borderId="8" xfId="0" applyNumberFormat="1" applyFill="1" applyBorder="1" applyAlignment="1">
      <alignment vertical="center" wrapText="1"/>
    </xf>
    <xf numFmtId="0" fontId="0" fillId="6" borderId="8" xfId="0" applyFill="1" applyBorder="1" applyAlignment="1">
      <alignment horizontal="center"/>
    </xf>
    <xf numFmtId="166" fontId="0" fillId="6" borderId="9" xfId="0" applyNumberFormat="1" applyFill="1" applyBorder="1" applyAlignment="1">
      <alignment horizontal="left" vertical="center"/>
    </xf>
    <xf numFmtId="3" fontId="0" fillId="6" borderId="8" xfId="0" applyNumberFormat="1" applyFill="1" applyBorder="1"/>
    <xf numFmtId="165" fontId="2" fillId="6" borderId="8" xfId="6" applyNumberFormat="1" applyFont="1" applyFill="1" applyBorder="1"/>
    <xf numFmtId="0" fontId="0" fillId="0" borderId="0" xfId="0" applyAlignment="1">
      <alignment horizontal="left" wrapText="1"/>
    </xf>
    <xf numFmtId="0" fontId="0" fillId="0" borderId="0" xfId="1" applyFont="1" applyAlignment="1">
      <alignment horizontal="center" vertical="top"/>
    </xf>
    <xf numFmtId="4" fontId="9" fillId="0" borderId="0" xfId="1" applyNumberFormat="1"/>
    <xf numFmtId="3" fontId="9" fillId="0" borderId="0" xfId="1" applyNumberFormat="1"/>
    <xf numFmtId="0" fontId="24" fillId="0" borderId="8" xfId="1" applyFont="1" applyBorder="1" applyAlignment="1">
      <alignment horizontal="center" vertical="center"/>
    </xf>
    <xf numFmtId="0" fontId="24" fillId="0" borderId="8" xfId="1" applyFont="1" applyBorder="1" applyAlignment="1">
      <alignment horizontal="center" vertical="top"/>
    </xf>
    <xf numFmtId="0" fontId="20" fillId="0" borderId="0" xfId="1" applyFont="1" applyAlignment="1">
      <alignment horizontal="center" vertical="top"/>
    </xf>
    <xf numFmtId="3" fontId="9" fillId="0" borderId="0" xfId="1" applyNumberFormat="1" applyAlignment="1">
      <alignment vertical="center"/>
    </xf>
    <xf numFmtId="0" fontId="24" fillId="0" borderId="0" xfId="1" applyFont="1"/>
    <xf numFmtId="0" fontId="20" fillId="0" borderId="0" xfId="1" applyFont="1"/>
    <xf numFmtId="0" fontId="9" fillId="0" borderId="0" xfId="1" applyAlignment="1">
      <alignment vertical="center"/>
    </xf>
    <xf numFmtId="43" fontId="0" fillId="0" borderId="0" xfId="0" applyNumberFormat="1"/>
    <xf numFmtId="43" fontId="9" fillId="0" borderId="0" xfId="1" applyNumberFormat="1"/>
    <xf numFmtId="0" fontId="0" fillId="0" borderId="0" xfId="1" applyFont="1" applyAlignment="1">
      <alignment horizontal="left" vertical="top" wrapText="1"/>
    </xf>
    <xf numFmtId="0" fontId="9" fillId="0" borderId="0" xfId="1" applyAlignment="1">
      <alignment horizontal="left"/>
    </xf>
    <xf numFmtId="0" fontId="9" fillId="0" borderId="0" xfId="1" applyAlignment="1">
      <alignment horizontal="left" vertical="center" wrapText="1"/>
    </xf>
    <xf numFmtId="49" fontId="28" fillId="0" borderId="7" xfId="0" applyNumberFormat="1" applyFont="1" applyBorder="1" applyAlignment="1">
      <alignment horizontal="center" vertical="center"/>
    </xf>
    <xf numFmtId="0" fontId="8" fillId="0" borderId="5" xfId="0" applyFont="1" applyBorder="1" applyAlignment="1">
      <alignment horizontal="center" vertical="center"/>
    </xf>
    <xf numFmtId="0" fontId="8" fillId="0" borderId="7" xfId="0" applyFont="1" applyBorder="1" applyAlignment="1">
      <alignment horizontal="center" vertical="center"/>
    </xf>
    <xf numFmtId="49" fontId="28" fillId="0" borderId="7" xfId="0" applyNumberFormat="1" applyFont="1" applyBorder="1" applyAlignment="1">
      <alignment horizontal="center" vertical="center" wrapText="1"/>
    </xf>
    <xf numFmtId="0" fontId="9" fillId="0" borderId="0" xfId="1" applyAlignment="1">
      <alignment vertical="top" wrapText="1"/>
    </xf>
    <xf numFmtId="0" fontId="9" fillId="0" borderId="0" xfId="1" applyAlignment="1">
      <alignment horizontal="left" vertical="top"/>
    </xf>
    <xf numFmtId="0" fontId="9" fillId="0" borderId="0" xfId="1" applyAlignment="1">
      <alignment horizontal="left" vertical="top" wrapText="1"/>
    </xf>
    <xf numFmtId="0" fontId="9" fillId="0" borderId="0" xfId="1" applyAlignment="1">
      <alignment horizontal="right"/>
    </xf>
    <xf numFmtId="0" fontId="24" fillId="0" borderId="8" xfId="1" applyFont="1" applyBorder="1" applyAlignment="1">
      <alignment horizontal="center" vertical="center" wrapText="1"/>
    </xf>
    <xf numFmtId="0" fontId="24" fillId="0" borderId="8" xfId="1" applyFont="1" applyBorder="1" applyAlignment="1">
      <alignment horizontal="left" vertical="top" wrapText="1"/>
    </xf>
    <xf numFmtId="43" fontId="24" fillId="0" borderId="8" xfId="8" applyFont="1" applyFill="1" applyBorder="1" applyAlignment="1">
      <alignment horizontal="center" vertical="top"/>
    </xf>
    <xf numFmtId="4" fontId="24" fillId="0" borderId="8" xfId="1" applyNumberFormat="1" applyFont="1" applyBorder="1" applyAlignment="1">
      <alignment horizontal="left" vertical="top"/>
    </xf>
    <xf numFmtId="4" fontId="24" fillId="0" borderId="8" xfId="1" applyNumberFormat="1" applyFont="1" applyBorder="1" applyAlignment="1">
      <alignment horizontal="right" vertical="top"/>
    </xf>
    <xf numFmtId="43" fontId="20" fillId="0" borderId="0" xfId="8" applyFont="1" applyFill="1" applyAlignment="1">
      <alignment horizontal="center" vertical="top"/>
    </xf>
    <xf numFmtId="43" fontId="20" fillId="0" borderId="0" xfId="8" applyFont="1" applyFill="1" applyAlignment="1">
      <alignment horizontal="right" vertical="top"/>
    </xf>
    <xf numFmtId="43" fontId="9" fillId="0" borderId="0" xfId="8" applyFont="1" applyFill="1" applyAlignment="1">
      <alignment horizontal="right" vertical="top"/>
    </xf>
    <xf numFmtId="4" fontId="9" fillId="0" borderId="0" xfId="1" applyNumberFormat="1" applyAlignment="1">
      <alignment horizontal="left" vertical="top"/>
    </xf>
    <xf numFmtId="4" fontId="9" fillId="0" borderId="0" xfId="1" applyNumberFormat="1" applyAlignment="1">
      <alignment horizontal="right" vertical="top"/>
    </xf>
    <xf numFmtId="0" fontId="9" fillId="0" borderId="0" xfId="1" applyAlignment="1">
      <alignment vertical="top"/>
    </xf>
    <xf numFmtId="0" fontId="9" fillId="0" borderId="0" xfId="1" applyAlignment="1">
      <alignment horizontal="left" vertical="center"/>
    </xf>
    <xf numFmtId="3" fontId="24" fillId="0" borderId="8" xfId="1" applyNumberFormat="1" applyFont="1" applyBorder="1" applyAlignment="1">
      <alignment horizontal="center" vertical="center" wrapText="1"/>
    </xf>
    <xf numFmtId="4" fontId="24" fillId="0" borderId="8" xfId="1" applyNumberFormat="1" applyFont="1" applyBorder="1" applyAlignment="1">
      <alignment horizontal="center" vertical="center"/>
    </xf>
    <xf numFmtId="0" fontId="9" fillId="0" borderId="11" xfId="1" applyBorder="1"/>
    <xf numFmtId="0" fontId="24" fillId="0" borderId="0" xfId="1" applyFont="1" applyAlignment="1">
      <alignment horizontal="left" vertical="top"/>
    </xf>
    <xf numFmtId="0" fontId="18" fillId="0" borderId="0" xfId="1" applyFont="1"/>
    <xf numFmtId="0" fontId="0" fillId="0" borderId="0" xfId="1" applyFont="1" applyAlignment="1">
      <alignment vertical="top"/>
    </xf>
    <xf numFmtId="3" fontId="20" fillId="0" borderId="8" xfId="1" applyNumberFormat="1" applyFont="1" applyBorder="1" applyAlignment="1">
      <alignment horizontal="center" vertical="center" wrapText="1"/>
    </xf>
    <xf numFmtId="4" fontId="20" fillId="0" borderId="8" xfId="1" applyNumberFormat="1" applyFont="1" applyBorder="1" applyAlignment="1">
      <alignment horizontal="center" vertical="center"/>
    </xf>
    <xf numFmtId="0" fontId="20" fillId="0" borderId="8" xfId="1" applyFont="1" applyBorder="1" applyAlignment="1">
      <alignment horizontal="center" vertical="center" wrapText="1"/>
    </xf>
    <xf numFmtId="3" fontId="2" fillId="0" borderId="0" xfId="4" applyNumberFormat="1" applyFont="1"/>
    <xf numFmtId="3" fontId="16" fillId="0" borderId="13" xfId="1" applyNumberFormat="1" applyFont="1" applyBorder="1" applyAlignment="1">
      <alignment horizontal="center" vertical="center"/>
    </xf>
    <xf numFmtId="0" fontId="32" fillId="0" borderId="8" xfId="1" applyFont="1" applyBorder="1" applyAlignment="1">
      <alignment horizontal="center" vertical="center" wrapText="1"/>
    </xf>
    <xf numFmtId="0" fontId="41" fillId="0" borderId="8" xfId="0" applyFont="1" applyBorder="1" applyAlignment="1">
      <alignment horizontal="center"/>
    </xf>
    <xf numFmtId="0" fontId="41" fillId="0" borderId="5" xfId="0" applyFont="1" applyBorder="1"/>
    <xf numFmtId="165" fontId="45" fillId="0" borderId="8" xfId="8" applyNumberFormat="1" applyFont="1" applyFill="1" applyBorder="1"/>
    <xf numFmtId="43" fontId="45" fillId="0" borderId="8" xfId="8" applyFont="1" applyFill="1" applyBorder="1"/>
    <xf numFmtId="0" fontId="22" fillId="0" borderId="0" xfId="0" applyFont="1" applyAlignment="1">
      <alignment vertical="center"/>
    </xf>
    <xf numFmtId="168" fontId="9" fillId="0" borderId="0" xfId="0" applyNumberFormat="1" applyFont="1" applyAlignment="1">
      <alignment horizontal="right" vertical="center" wrapText="1"/>
    </xf>
    <xf numFmtId="3" fontId="20" fillId="0" borderId="0" xfId="0" applyNumberFormat="1" applyFont="1" applyAlignment="1">
      <alignment horizontal="left" vertical="center"/>
    </xf>
    <xf numFmtId="0" fontId="9" fillId="0" borderId="0" xfId="0" applyFont="1" applyAlignment="1">
      <alignment horizontal="left" vertical="center"/>
    </xf>
    <xf numFmtId="0" fontId="13" fillId="0" borderId="0" xfId="0" applyFont="1" applyAlignment="1">
      <alignment horizontal="left" vertical="center"/>
    </xf>
    <xf numFmtId="0" fontId="9" fillId="0" borderId="0" xfId="0" applyFont="1" applyAlignment="1">
      <alignment horizontal="right" vertical="center" wrapText="1"/>
    </xf>
    <xf numFmtId="0" fontId="21" fillId="0" borderId="0" xfId="0" applyFont="1" applyAlignment="1">
      <alignment horizontal="left" vertical="center" wrapText="1"/>
    </xf>
    <xf numFmtId="0" fontId="16" fillId="0" borderId="0" xfId="0" applyFont="1" applyAlignment="1">
      <alignment vertical="center" wrapText="1"/>
    </xf>
    <xf numFmtId="3" fontId="24" fillId="0" borderId="8" xfId="0" applyNumberFormat="1" applyFont="1" applyBorder="1" applyAlignment="1">
      <alignment vertical="center"/>
    </xf>
    <xf numFmtId="0" fontId="9" fillId="0" borderId="0" xfId="0" applyFont="1" applyAlignment="1">
      <alignment horizontal="left" vertical="top"/>
    </xf>
    <xf numFmtId="3" fontId="9" fillId="0" borderId="0" xfId="0" applyNumberFormat="1" applyFont="1" applyAlignment="1">
      <alignment horizontal="left" vertical="top"/>
    </xf>
    <xf numFmtId="3" fontId="16" fillId="0" borderId="0" xfId="0" applyNumberFormat="1" applyFont="1" applyAlignment="1">
      <alignment horizontal="left" vertical="center" wrapText="1"/>
    </xf>
    <xf numFmtId="3" fontId="0" fillId="0" borderId="8" xfId="0" applyNumberFormat="1" applyBorder="1" applyAlignment="1">
      <alignment horizontal="left" vertical="center" wrapText="1"/>
    </xf>
    <xf numFmtId="165" fontId="2" fillId="0" borderId="8" xfId="7" applyNumberFormat="1" applyFont="1" applyFill="1" applyBorder="1"/>
    <xf numFmtId="165" fontId="28" fillId="0" borderId="8" xfId="7" applyNumberFormat="1" applyFont="1" applyFill="1" applyBorder="1" applyAlignment="1">
      <alignment horizontal="left" vertical="top"/>
    </xf>
    <xf numFmtId="0" fontId="22" fillId="0" borderId="0" xfId="0" applyFont="1" applyAlignment="1">
      <alignment horizontal="left" vertical="top"/>
    </xf>
    <xf numFmtId="3" fontId="22" fillId="0" borderId="0" xfId="0" applyNumberFormat="1" applyFont="1" applyAlignment="1">
      <alignment vertical="center"/>
    </xf>
    <xf numFmtId="3" fontId="22" fillId="0" borderId="0" xfId="0" applyNumberFormat="1" applyFont="1" applyAlignment="1">
      <alignment horizontal="left" vertical="top"/>
    </xf>
    <xf numFmtId="0" fontId="22" fillId="0" borderId="0" xfId="0" applyFont="1" applyAlignment="1">
      <alignment vertical="center" wrapText="1"/>
    </xf>
    <xf numFmtId="3" fontId="30" fillId="0" borderId="0" xfId="0" applyNumberFormat="1" applyFont="1" applyAlignment="1">
      <alignment vertical="center"/>
    </xf>
    <xf numFmtId="0" fontId="31" fillId="0" borderId="0" xfId="0" applyFont="1" applyAlignment="1">
      <alignment vertical="center"/>
    </xf>
    <xf numFmtId="3" fontId="22" fillId="0" borderId="0" xfId="0" applyNumberFormat="1" applyFont="1" applyAlignment="1">
      <alignment vertical="center" wrapText="1"/>
    </xf>
    <xf numFmtId="3" fontId="31" fillId="0" borderId="0" xfId="0" applyNumberFormat="1" applyFont="1" applyAlignment="1">
      <alignment vertical="center"/>
    </xf>
    <xf numFmtId="3" fontId="22" fillId="0" borderId="0" xfId="0" applyNumberFormat="1" applyFont="1" applyAlignment="1">
      <alignment horizontal="right" vertical="center" wrapText="1"/>
    </xf>
    <xf numFmtId="0" fontId="20" fillId="0" borderId="0" xfId="0" applyFont="1" applyAlignment="1">
      <alignment vertical="center" wrapText="1"/>
    </xf>
    <xf numFmtId="0" fontId="44" fillId="0" borderId="8" xfId="0" applyFont="1" applyBorder="1" applyAlignment="1">
      <alignment wrapText="1"/>
    </xf>
    <xf numFmtId="0" fontId="44" fillId="0" borderId="9" xfId="0" applyFont="1" applyBorder="1" applyAlignment="1">
      <alignment horizontal="left" wrapText="1"/>
    </xf>
    <xf numFmtId="0" fontId="44" fillId="0" borderId="0" xfId="0" applyFont="1" applyAlignment="1">
      <alignment wrapText="1"/>
    </xf>
    <xf numFmtId="43" fontId="0" fillId="0" borderId="0" xfId="8" applyFont="1" applyFill="1" applyBorder="1" applyAlignment="1">
      <alignment wrapText="1"/>
    </xf>
    <xf numFmtId="0" fontId="52" fillId="0" borderId="0" xfId="0" applyFont="1" applyAlignment="1">
      <alignment wrapText="1"/>
    </xf>
    <xf numFmtId="4" fontId="24" fillId="0" borderId="8" xfId="0" applyNumberFormat="1" applyFont="1" applyBorder="1" applyAlignment="1">
      <alignment horizontal="right" vertical="center" wrapText="1"/>
    </xf>
    <xf numFmtId="3" fontId="24" fillId="0" borderId="8" xfId="0" applyNumberFormat="1" applyFont="1" applyBorder="1" applyAlignment="1">
      <alignment horizontal="right" vertical="center" wrapText="1"/>
    </xf>
    <xf numFmtId="0" fontId="16" fillId="0" borderId="8" xfId="0" applyFont="1" applyBorder="1" applyAlignment="1">
      <alignment horizontal="left" vertical="top" wrapText="1"/>
    </xf>
    <xf numFmtId="0" fontId="24" fillId="0" borderId="14" xfId="0" applyFont="1" applyBorder="1" applyAlignment="1">
      <alignment horizontal="center" vertical="top" wrapText="1"/>
    </xf>
    <xf numFmtId="0" fontId="24" fillId="0" borderId="8" xfId="0" applyFont="1" applyBorder="1" applyAlignment="1">
      <alignment horizontal="right" vertical="center" wrapText="1"/>
    </xf>
    <xf numFmtId="0" fontId="24" fillId="0" borderId="5" xfId="0" applyFont="1" applyBorder="1" applyAlignment="1">
      <alignment horizontal="left" vertical="top" wrapText="1"/>
    </xf>
    <xf numFmtId="0" fontId="51" fillId="0" borderId="8" xfId="0" applyFont="1" applyBorder="1" applyAlignment="1">
      <alignment horizontal="left" vertical="center" wrapText="1"/>
    </xf>
    <xf numFmtId="0" fontId="51" fillId="0" borderId="8" xfId="0" applyFont="1" applyBorder="1" applyAlignment="1">
      <alignment wrapText="1"/>
    </xf>
    <xf numFmtId="0" fontId="53" fillId="0" borderId="5" xfId="0" applyFont="1" applyBorder="1" applyAlignment="1">
      <alignment horizontal="center" vertical="center"/>
    </xf>
    <xf numFmtId="0" fontId="57" fillId="0" borderId="7" xfId="0" applyFont="1" applyBorder="1" applyAlignment="1">
      <alignment horizontal="center" vertical="center"/>
    </xf>
    <xf numFmtId="17" fontId="57" fillId="0" borderId="6" xfId="0" applyNumberFormat="1" applyFont="1" applyBorder="1" applyAlignment="1">
      <alignment horizontal="center" vertical="center"/>
    </xf>
    <xf numFmtId="0" fontId="53" fillId="0" borderId="11" xfId="0" applyFont="1" applyBorder="1" applyAlignment="1">
      <alignment horizontal="center" vertical="center"/>
    </xf>
    <xf numFmtId="0" fontId="53" fillId="0" borderId="10" xfId="0" applyFont="1" applyBorder="1" applyAlignment="1">
      <alignment horizontal="center"/>
    </xf>
    <xf numFmtId="1" fontId="53" fillId="0" borderId="0" xfId="8" applyNumberFormat="1" applyFont="1" applyFill="1" applyBorder="1" applyAlignment="1">
      <alignment horizontal="right"/>
    </xf>
    <xf numFmtId="1" fontId="53" fillId="0" borderId="10" xfId="0" applyNumberFormat="1" applyFont="1" applyBorder="1" applyAlignment="1">
      <alignment horizontal="right"/>
    </xf>
    <xf numFmtId="1" fontId="53" fillId="0" borderId="10" xfId="8" applyNumberFormat="1" applyFont="1" applyFill="1" applyBorder="1" applyAlignment="1">
      <alignment horizontal="right"/>
    </xf>
    <xf numFmtId="1" fontId="53" fillId="0" borderId="0" xfId="0" applyNumberFormat="1" applyFont="1" applyAlignment="1">
      <alignment horizontal="right"/>
    </xf>
    <xf numFmtId="0" fontId="53" fillId="0" borderId="0" xfId="0" applyFont="1"/>
    <xf numFmtId="0" fontId="53" fillId="0" borderId="10" xfId="0" applyFont="1" applyBorder="1"/>
    <xf numFmtId="165" fontId="53" fillId="0" borderId="10" xfId="8" applyNumberFormat="1" applyFont="1" applyFill="1" applyBorder="1" applyAlignment="1">
      <alignment horizontal="center"/>
    </xf>
    <xf numFmtId="165" fontId="53" fillId="0" borderId="0" xfId="8" applyNumberFormat="1" applyFont="1"/>
    <xf numFmtId="165" fontId="53" fillId="0" borderId="11" xfId="8" applyNumberFormat="1" applyFont="1" applyBorder="1"/>
    <xf numFmtId="165" fontId="53" fillId="0" borderId="17" xfId="8" applyNumberFormat="1" applyFont="1" applyBorder="1"/>
    <xf numFmtId="165" fontId="53" fillId="0" borderId="0" xfId="8" applyNumberFormat="1" applyFont="1" applyFill="1"/>
    <xf numFmtId="165" fontId="53" fillId="0" borderId="0" xfId="8" applyNumberFormat="1" applyFont="1" applyFill="1" applyAlignment="1">
      <alignment horizontal="center"/>
    </xf>
    <xf numFmtId="1" fontId="53" fillId="0" borderId="0" xfId="8" applyNumberFormat="1" applyFont="1" applyFill="1" applyBorder="1"/>
    <xf numFmtId="1" fontId="53" fillId="0" borderId="0" xfId="8" applyNumberFormat="1" applyFont="1" applyFill="1" applyBorder="1" applyAlignment="1">
      <alignment horizontal="center"/>
    </xf>
    <xf numFmtId="0" fontId="53" fillId="0" borderId="0" xfId="0" applyFont="1" applyAlignment="1">
      <alignment horizontal="center"/>
    </xf>
    <xf numFmtId="0" fontId="53" fillId="0" borderId="7" xfId="0" applyFont="1" applyBorder="1" applyAlignment="1">
      <alignment horizontal="center"/>
    </xf>
    <xf numFmtId="1" fontId="53" fillId="0" borderId="6" xfId="0" applyNumberFormat="1" applyFont="1" applyBorder="1"/>
    <xf numFmtId="0" fontId="20" fillId="0" borderId="0" xfId="0" applyFont="1" applyAlignment="1">
      <alignment horizontal="center" vertical="center" wrapText="1"/>
    </xf>
    <xf numFmtId="3" fontId="20" fillId="0" borderId="0" xfId="0" applyNumberFormat="1" applyFont="1" applyAlignment="1">
      <alignment vertical="center" wrapText="1"/>
    </xf>
    <xf numFmtId="4" fontId="20" fillId="0" borderId="0" xfId="0" applyNumberFormat="1" applyFont="1" applyAlignment="1">
      <alignment vertical="center" wrapText="1"/>
    </xf>
    <xf numFmtId="0" fontId="0" fillId="0" borderId="0" xfId="0" applyAlignment="1">
      <alignment horizontal="right" vertical="top"/>
    </xf>
    <xf numFmtId="0" fontId="9" fillId="0" borderId="0" xfId="1" applyAlignment="1">
      <alignment horizontal="right" vertical="top"/>
    </xf>
    <xf numFmtId="43" fontId="9" fillId="0" borderId="0" xfId="0" applyNumberFormat="1" applyFont="1"/>
    <xf numFmtId="0" fontId="20" fillId="0" borderId="0" xfId="0" applyFont="1" applyAlignment="1">
      <alignment vertical="center"/>
    </xf>
    <xf numFmtId="43" fontId="45" fillId="0" borderId="14" xfId="8" applyFont="1" applyFill="1" applyBorder="1"/>
    <xf numFmtId="165" fontId="45" fillId="0" borderId="14" xfId="8" applyNumberFormat="1" applyFont="1" applyFill="1" applyBorder="1"/>
    <xf numFmtId="0" fontId="20" fillId="0" borderId="27" xfId="0" applyFont="1" applyBorder="1" applyAlignment="1">
      <alignment vertical="center"/>
    </xf>
    <xf numFmtId="0" fontId="20" fillId="0" borderId="8" xfId="0" applyFont="1" applyBorder="1" applyAlignment="1">
      <alignment vertical="top" wrapText="1"/>
    </xf>
    <xf numFmtId="4" fontId="24" fillId="0" borderId="8" xfId="0" applyNumberFormat="1" applyFont="1" applyBorder="1" applyAlignment="1">
      <alignment horizontal="right" vertical="top" wrapText="1"/>
    </xf>
    <xf numFmtId="3" fontId="24" fillId="0" borderId="8" xfId="0" applyNumberFormat="1" applyFont="1" applyBorder="1" applyAlignment="1">
      <alignment horizontal="right" vertical="top" wrapText="1"/>
    </xf>
    <xf numFmtId="165" fontId="24" fillId="0" borderId="8" xfId="8" applyNumberFormat="1" applyFont="1" applyFill="1" applyBorder="1"/>
    <xf numFmtId="0" fontId="24" fillId="0" borderId="0" xfId="0" applyFont="1" applyAlignment="1">
      <alignment horizontal="center" vertical="top" wrapText="1"/>
    </xf>
    <xf numFmtId="0" fontId="24" fillId="0" borderId="0" xfId="0" applyFont="1" applyAlignment="1">
      <alignment vertical="top" wrapText="1"/>
    </xf>
    <xf numFmtId="0" fontId="24" fillId="0" borderId="0" xfId="0" applyFont="1" applyAlignment="1">
      <alignment horizontal="left" vertical="top" wrapText="1"/>
    </xf>
    <xf numFmtId="4" fontId="24" fillId="0" borderId="0" xfId="0" applyNumberFormat="1" applyFont="1" applyAlignment="1">
      <alignment vertical="top" wrapText="1"/>
    </xf>
    <xf numFmtId="3" fontId="24" fillId="0" borderId="0" xfId="0" applyNumberFormat="1" applyFont="1" applyAlignment="1">
      <alignment vertical="top" wrapText="1"/>
    </xf>
    <xf numFmtId="165" fontId="0" fillId="0" borderId="0" xfId="8" applyNumberFormat="1" applyFont="1"/>
    <xf numFmtId="0" fontId="24" fillId="0" borderId="0" xfId="0" applyFont="1" applyAlignment="1">
      <alignment vertical="center"/>
    </xf>
    <xf numFmtId="1" fontId="24" fillId="0" borderId="8" xfId="0" applyNumberFormat="1" applyFont="1" applyBorder="1" applyAlignment="1">
      <alignment vertical="center" wrapText="1"/>
    </xf>
    <xf numFmtId="43" fontId="24" fillId="0" borderId="8" xfId="2" applyFont="1" applyBorder="1" applyAlignment="1">
      <alignment vertical="center"/>
    </xf>
    <xf numFmtId="43" fontId="2" fillId="0" borderId="8" xfId="8" applyFont="1" applyBorder="1"/>
    <xf numFmtId="0" fontId="0" fillId="10" borderId="9" xfId="0" applyFill="1" applyBorder="1" applyAlignment="1">
      <alignment horizontal="center"/>
    </xf>
    <xf numFmtId="166" fontId="0" fillId="10" borderId="9" xfId="0" applyNumberFormat="1" applyFill="1" applyBorder="1" applyAlignment="1">
      <alignment horizontal="left"/>
    </xf>
    <xf numFmtId="165" fontId="0" fillId="10" borderId="19" xfId="8" applyNumberFormat="1" applyFont="1" applyFill="1" applyBorder="1"/>
    <xf numFmtId="165" fontId="0" fillId="10" borderId="19" xfId="8" applyNumberFormat="1" applyFont="1" applyFill="1" applyBorder="1" applyAlignment="1">
      <alignment vertical="center"/>
    </xf>
    <xf numFmtId="165" fontId="44" fillId="10" borderId="19" xfId="8" applyNumberFormat="1" applyFont="1" applyFill="1" applyBorder="1"/>
    <xf numFmtId="167" fontId="0" fillId="0" borderId="8" xfId="0" applyNumberFormat="1" applyBorder="1" applyAlignment="1">
      <alignment horizontal="center" vertical="center"/>
    </xf>
    <xf numFmtId="43" fontId="0" fillId="6" borderId="8" xfId="8" applyFont="1" applyFill="1" applyBorder="1"/>
    <xf numFmtId="43" fontId="0" fillId="6" borderId="8" xfId="8" applyFont="1" applyFill="1" applyBorder="1" applyAlignment="1">
      <alignment vertical="center"/>
    </xf>
    <xf numFmtId="0" fontId="0" fillId="6" borderId="14" xfId="0" applyFill="1" applyBorder="1" applyAlignment="1">
      <alignment vertical="center"/>
    </xf>
    <xf numFmtId="43" fontId="0" fillId="6" borderId="14" xfId="8" applyFont="1" applyFill="1" applyBorder="1"/>
    <xf numFmtId="43" fontId="9" fillId="6" borderId="8" xfId="8" applyFont="1" applyFill="1" applyBorder="1" applyAlignment="1">
      <alignment vertical="center"/>
    </xf>
    <xf numFmtId="166" fontId="20" fillId="0" borderId="8" xfId="0" applyNumberFormat="1" applyFont="1" applyBorder="1" applyAlignment="1">
      <alignment vertical="center" wrapText="1"/>
    </xf>
    <xf numFmtId="167" fontId="20" fillId="0" borderId="8" xfId="0" applyNumberFormat="1" applyFont="1" applyBorder="1" applyAlignment="1">
      <alignment horizontal="center" vertical="center"/>
    </xf>
    <xf numFmtId="4" fontId="20" fillId="0" borderId="8" xfId="0" applyNumberFormat="1" applyFont="1" applyBorder="1" applyAlignment="1">
      <alignment horizontal="left" vertical="center" wrapText="1"/>
    </xf>
    <xf numFmtId="4" fontId="20" fillId="0" borderId="8" xfId="0" applyNumberFormat="1" applyFont="1" applyBorder="1" applyAlignment="1">
      <alignment vertical="center"/>
    </xf>
    <xf numFmtId="166" fontId="24" fillId="0" borderId="0" xfId="0" applyNumberFormat="1" applyFont="1" applyAlignment="1">
      <alignment vertical="center"/>
    </xf>
    <xf numFmtId="3" fontId="24" fillId="0" borderId="0" xfId="0" applyNumberFormat="1" applyFont="1" applyAlignment="1">
      <alignment vertical="center"/>
    </xf>
    <xf numFmtId="166" fontId="24" fillId="0" borderId="8" xfId="0" applyNumberFormat="1" applyFont="1" applyBorder="1" applyAlignment="1">
      <alignment vertical="center" wrapText="1"/>
    </xf>
    <xf numFmtId="166" fontId="24" fillId="0" borderId="8" xfId="0" applyNumberFormat="1" applyFont="1" applyBorder="1" applyAlignment="1">
      <alignment horizontal="left" vertical="center"/>
    </xf>
    <xf numFmtId="43" fontId="0" fillId="6" borderId="0" xfId="8" applyFont="1" applyFill="1"/>
    <xf numFmtId="43" fontId="9" fillId="6" borderId="9" xfId="8" applyFont="1" applyFill="1" applyBorder="1" applyAlignment="1">
      <alignment vertical="center"/>
    </xf>
    <xf numFmtId="43" fontId="0" fillId="0" borderId="0" xfId="8" applyFont="1" applyAlignment="1">
      <alignment vertical="center"/>
    </xf>
    <xf numFmtId="167" fontId="20" fillId="0" borderId="8" xfId="0" applyNumberFormat="1" applyFont="1" applyBorder="1" applyAlignment="1">
      <alignment horizontal="center" vertical="center" wrapText="1"/>
    </xf>
    <xf numFmtId="168" fontId="20" fillId="0" borderId="28" xfId="0" applyNumberFormat="1" applyFont="1" applyBorder="1" applyAlignment="1">
      <alignment horizontal="right" vertical="center" wrapText="1"/>
    </xf>
    <xf numFmtId="167" fontId="24" fillId="0" borderId="8" xfId="0" applyNumberFormat="1" applyFont="1" applyBorder="1" applyAlignment="1">
      <alignment horizontal="center" vertical="center" wrapText="1"/>
    </xf>
    <xf numFmtId="165" fontId="2" fillId="0" borderId="8" xfId="6" applyNumberFormat="1" applyFont="1" applyFill="1" applyBorder="1"/>
    <xf numFmtId="165" fontId="2" fillId="6" borderId="0" xfId="6" applyNumberFormat="1" applyFont="1" applyFill="1" applyBorder="1"/>
    <xf numFmtId="0" fontId="9" fillId="0" borderId="0" xfId="1" applyAlignment="1">
      <alignment horizontal="center" vertical="center"/>
    </xf>
    <xf numFmtId="165" fontId="9" fillId="0" borderId="0" xfId="1" applyNumberFormat="1"/>
    <xf numFmtId="0" fontId="24" fillId="0" borderId="8" xfId="0" applyFont="1" applyBorder="1" applyAlignment="1">
      <alignment horizontal="left" vertical="top"/>
    </xf>
    <xf numFmtId="1" fontId="53" fillId="0" borderId="6" xfId="0" applyNumberFormat="1" applyFont="1" applyBorder="1" applyAlignment="1">
      <alignment horizontal="right"/>
    </xf>
    <xf numFmtId="165" fontId="53" fillId="0" borderId="7" xfId="8" applyNumberFormat="1" applyFont="1" applyFill="1" applyBorder="1" applyAlignment="1">
      <alignment horizontal="center"/>
    </xf>
    <xf numFmtId="165" fontId="53" fillId="0" borderId="6" xfId="8" applyNumberFormat="1" applyFont="1" applyBorder="1"/>
    <xf numFmtId="3" fontId="0" fillId="6" borderId="8" xfId="0" applyNumberFormat="1" applyFill="1" applyBorder="1" applyAlignment="1">
      <alignment horizontal="center" vertical="center" wrapText="1"/>
    </xf>
    <xf numFmtId="3" fontId="0" fillId="0" borderId="0" xfId="0" applyNumberFormat="1" applyAlignment="1">
      <alignment horizontal="center" vertical="center" wrapText="1"/>
    </xf>
    <xf numFmtId="0" fontId="0" fillId="0" borderId="8" xfId="0" applyBorder="1" applyAlignment="1">
      <alignment horizontal="center" vertical="top"/>
    </xf>
    <xf numFmtId="43" fontId="0" fillId="0" borderId="0" xfId="8" applyFont="1"/>
    <xf numFmtId="165" fontId="9" fillId="0" borderId="8" xfId="0" applyNumberFormat="1" applyFont="1" applyBorder="1"/>
    <xf numFmtId="165" fontId="9" fillId="0" borderId="8" xfId="0" applyNumberFormat="1" applyFont="1" applyBorder="1" applyAlignment="1">
      <alignment horizontal="right"/>
    </xf>
    <xf numFmtId="3" fontId="0" fillId="0" borderId="8" xfId="0" applyNumberFormat="1" applyBorder="1" applyAlignment="1">
      <alignment horizontal="right"/>
    </xf>
    <xf numFmtId="165" fontId="9" fillId="0" borderId="0" xfId="0" applyNumberFormat="1" applyFont="1"/>
    <xf numFmtId="4" fontId="0" fillId="0" borderId="11" xfId="0" applyNumberFormat="1" applyBorder="1" applyAlignment="1">
      <alignment vertical="center"/>
    </xf>
    <xf numFmtId="43" fontId="0" fillId="0" borderId="0" xfId="0" applyNumberFormat="1" applyAlignment="1">
      <alignment vertical="center"/>
    </xf>
    <xf numFmtId="0" fontId="0" fillId="10" borderId="19" xfId="0" applyFill="1" applyBorder="1" applyAlignment="1">
      <alignment horizontal="center" vertical="center"/>
    </xf>
    <xf numFmtId="0" fontId="0" fillId="10" borderId="19" xfId="0" applyFill="1" applyBorder="1" applyAlignment="1">
      <alignment horizontal="center"/>
    </xf>
    <xf numFmtId="43" fontId="0" fillId="6" borderId="14" xfId="8" applyFont="1" applyFill="1" applyBorder="1" applyAlignment="1">
      <alignment vertical="center"/>
    </xf>
    <xf numFmtId="0" fontId="9" fillId="0" borderId="11" xfId="0" applyFont="1" applyBorder="1" applyAlignment="1">
      <alignment vertical="center"/>
    </xf>
    <xf numFmtId="3" fontId="9" fillId="0" borderId="0" xfId="0" applyNumberFormat="1" applyFont="1" applyAlignment="1">
      <alignment horizontal="center" vertical="center"/>
    </xf>
    <xf numFmtId="4" fontId="20" fillId="0" borderId="17" xfId="0" applyNumberFormat="1" applyFont="1" applyBorder="1" applyAlignment="1">
      <alignment vertical="center"/>
    </xf>
    <xf numFmtId="4" fontId="0" fillId="0" borderId="0" xfId="0" applyNumberFormat="1" applyAlignment="1">
      <alignment horizontal="left" vertical="center" wrapText="1"/>
    </xf>
    <xf numFmtId="167" fontId="24" fillId="0" borderId="7" xfId="0" applyNumberFormat="1" applyFont="1" applyBorder="1" applyAlignment="1">
      <alignment horizontal="center" vertical="center"/>
    </xf>
    <xf numFmtId="0" fontId="24" fillId="0" borderId="7" xfId="0" applyFont="1" applyBorder="1" applyAlignment="1">
      <alignment horizontal="center" vertical="center" wrapText="1"/>
    </xf>
    <xf numFmtId="0" fontId="24" fillId="0" borderId="7" xfId="0" applyFont="1" applyBorder="1" applyAlignment="1">
      <alignment horizontal="center" vertical="center"/>
    </xf>
    <xf numFmtId="0" fontId="24" fillId="0" borderId="9" xfId="0" applyFont="1" applyBorder="1" applyAlignment="1">
      <alignment horizontal="center" vertical="center"/>
    </xf>
    <xf numFmtId="2" fontId="24" fillId="0" borderId="19" xfId="0" applyNumberFormat="1" applyFont="1" applyBorder="1" applyAlignment="1">
      <alignment vertical="center"/>
    </xf>
    <xf numFmtId="4" fontId="24" fillId="0" borderId="19" xfId="0" applyNumberFormat="1" applyFont="1" applyBorder="1" applyAlignment="1">
      <alignment vertical="center"/>
    </xf>
    <xf numFmtId="0" fontId="24" fillId="0" borderId="9" xfId="0" applyFont="1" applyBorder="1" applyAlignment="1">
      <alignment horizontal="left" vertical="center"/>
    </xf>
    <xf numFmtId="3" fontId="0" fillId="0" borderId="8" xfId="0" applyNumberFormat="1" applyBorder="1" applyAlignment="1">
      <alignment horizontal="center" vertical="center"/>
    </xf>
    <xf numFmtId="166" fontId="0" fillId="0" borderId="8" xfId="0" applyNumberFormat="1" applyBorder="1" applyAlignment="1">
      <alignment horizontal="left" vertical="center"/>
    </xf>
    <xf numFmtId="3" fontId="24" fillId="7" borderId="8" xfId="0" applyNumberFormat="1" applyFont="1" applyFill="1" applyBorder="1"/>
    <xf numFmtId="4" fontId="24" fillId="7" borderId="8" xfId="2" applyNumberFormat="1" applyFont="1" applyFill="1" applyBorder="1"/>
    <xf numFmtId="4" fontId="41" fillId="7" borderId="8" xfId="0" applyNumberFormat="1" applyFont="1" applyFill="1" applyBorder="1"/>
    <xf numFmtId="3" fontId="41" fillId="7" borderId="8" xfId="0" applyNumberFormat="1" applyFont="1" applyFill="1" applyBorder="1"/>
    <xf numFmtId="4" fontId="41" fillId="7" borderId="8" xfId="2" applyNumberFormat="1" applyFont="1" applyFill="1" applyBorder="1"/>
    <xf numFmtId="4" fontId="24" fillId="7" borderId="8" xfId="0" applyNumberFormat="1" applyFont="1" applyFill="1" applyBorder="1"/>
    <xf numFmtId="3" fontId="8" fillId="0" borderId="0" xfId="0" applyNumberFormat="1" applyFont="1"/>
    <xf numFmtId="4" fontId="8" fillId="0" borderId="0" xfId="0" applyNumberFormat="1" applyFont="1"/>
    <xf numFmtId="43" fontId="24" fillId="0" borderId="8" xfId="8" applyFont="1" applyFill="1" applyBorder="1"/>
    <xf numFmtId="0" fontId="51" fillId="0" borderId="8" xfId="0" applyFont="1" applyBorder="1" applyAlignment="1">
      <alignment horizontal="center" vertical="center"/>
    </xf>
    <xf numFmtId="43" fontId="57" fillId="0" borderId="8" xfId="8" applyFont="1" applyFill="1" applyBorder="1"/>
    <xf numFmtId="49" fontId="51" fillId="0" borderId="8" xfId="0" applyNumberFormat="1" applyFont="1" applyBorder="1" applyAlignment="1">
      <alignment vertical="center"/>
    </xf>
    <xf numFmtId="0" fontId="24" fillId="0" borderId="14" xfId="0" applyFont="1" applyBorder="1"/>
    <xf numFmtId="0" fontId="51" fillId="0" borderId="14" xfId="0" applyFont="1" applyBorder="1" applyAlignment="1">
      <alignment horizontal="center" vertical="center"/>
    </xf>
    <xf numFmtId="49" fontId="51" fillId="0" borderId="14" xfId="0" applyNumberFormat="1" applyFont="1" applyBorder="1" applyAlignment="1">
      <alignment vertical="center"/>
    </xf>
    <xf numFmtId="0" fontId="20" fillId="0" borderId="28" xfId="0" applyFont="1" applyBorder="1" applyAlignment="1">
      <alignment vertical="center"/>
    </xf>
    <xf numFmtId="43" fontId="20" fillId="0" borderId="28" xfId="8" applyFont="1" applyFill="1" applyBorder="1" applyAlignment="1">
      <alignment vertical="center"/>
    </xf>
    <xf numFmtId="3" fontId="20" fillId="0" borderId="28" xfId="0" applyNumberFormat="1" applyFont="1" applyBorder="1" applyAlignment="1">
      <alignment vertical="center"/>
    </xf>
    <xf numFmtId="4" fontId="20" fillId="0" borderId="28" xfId="0" applyNumberFormat="1" applyFont="1" applyBorder="1" applyAlignment="1">
      <alignment vertical="center"/>
    </xf>
    <xf numFmtId="0" fontId="0" fillId="0" borderId="0" xfId="0" applyAlignment="1">
      <alignment horizontal="right" vertical="center" wrapText="1"/>
    </xf>
    <xf numFmtId="165" fontId="0" fillId="0" borderId="8" xfId="2" applyNumberFormat="1" applyFont="1" applyFill="1" applyBorder="1" applyAlignment="1">
      <alignment vertical="center"/>
    </xf>
    <xf numFmtId="0" fontId="0" fillId="0" borderId="14" xfId="0" applyBorder="1" applyAlignment="1">
      <alignment vertical="center" wrapText="1"/>
    </xf>
    <xf numFmtId="0" fontId="0" fillId="0" borderId="14" xfId="0" applyBorder="1" applyAlignment="1">
      <alignment horizontal="center" vertical="center" wrapText="1"/>
    </xf>
    <xf numFmtId="0" fontId="9" fillId="0" borderId="14" xfId="0" applyFont="1" applyBorder="1" applyAlignment="1">
      <alignment horizontal="center" vertical="center" wrapText="1"/>
    </xf>
    <xf numFmtId="0" fontId="9" fillId="0" borderId="14" xfId="0" applyFont="1" applyBorder="1" applyAlignment="1">
      <alignment horizontal="center" vertical="center"/>
    </xf>
    <xf numFmtId="0" fontId="9" fillId="0" borderId="14" xfId="0" applyFont="1" applyBorder="1" applyAlignment="1">
      <alignment vertical="center"/>
    </xf>
    <xf numFmtId="0" fontId="56" fillId="0" borderId="8" xfId="0" applyFont="1" applyBorder="1"/>
    <xf numFmtId="165" fontId="9" fillId="0" borderId="8" xfId="0" applyNumberFormat="1" applyFont="1" applyBorder="1" applyAlignment="1">
      <alignment vertical="center"/>
    </xf>
    <xf numFmtId="0" fontId="24" fillId="0" borderId="0" xfId="0" applyFont="1" applyAlignment="1">
      <alignment horizontal="center" vertical="center"/>
    </xf>
    <xf numFmtId="0" fontId="24" fillId="0" borderId="9" xfId="0" applyFont="1" applyBorder="1" applyAlignment="1">
      <alignment horizontal="center"/>
    </xf>
    <xf numFmtId="0" fontId="29" fillId="0" borderId="0" xfId="0" applyFont="1" applyAlignment="1">
      <alignment vertical="center" wrapText="1"/>
    </xf>
    <xf numFmtId="3" fontId="29" fillId="0" borderId="0" xfId="0" applyNumberFormat="1" applyFont="1" applyAlignment="1">
      <alignment vertical="center" wrapText="1"/>
    </xf>
    <xf numFmtId="0" fontId="0" fillId="0" borderId="0" xfId="0" applyAlignment="1">
      <alignment horizontal="center" vertical="top"/>
    </xf>
    <xf numFmtId="0" fontId="44" fillId="0" borderId="0" xfId="0" applyFont="1" applyAlignment="1">
      <alignment horizontal="left" wrapText="1"/>
    </xf>
    <xf numFmtId="3" fontId="0" fillId="0" borderId="0" xfId="0" applyNumberFormat="1" applyAlignment="1">
      <alignment horizontal="right" vertical="top"/>
    </xf>
    <xf numFmtId="0" fontId="13" fillId="0" borderId="0" xfId="0" applyFont="1" applyAlignment="1">
      <alignment horizontal="left" vertical="top"/>
    </xf>
    <xf numFmtId="0" fontId="9" fillId="0" borderId="0" xfId="0" applyFont="1" applyAlignment="1">
      <alignment horizontal="right" vertical="top" wrapText="1"/>
    </xf>
    <xf numFmtId="0" fontId="16" fillId="0" borderId="8" xfId="0" applyFont="1" applyBorder="1" applyAlignment="1">
      <alignment horizontal="left" vertical="top"/>
    </xf>
    <xf numFmtId="0" fontId="0" fillId="0" borderId="0" xfId="0" applyAlignment="1">
      <alignment horizontal="right" vertical="top" wrapText="1"/>
    </xf>
    <xf numFmtId="3" fontId="0" fillId="0" borderId="0" xfId="0" applyNumberFormat="1" applyAlignment="1">
      <alignment horizontal="right" vertical="top" wrapText="1"/>
    </xf>
    <xf numFmtId="0" fontId="24" fillId="0" borderId="14" xfId="0" applyFont="1" applyBorder="1" applyAlignment="1">
      <alignment horizontal="center" vertical="top"/>
    </xf>
    <xf numFmtId="0" fontId="24" fillId="0" borderId="8" xfId="0" applyFont="1" applyBorder="1" applyAlignment="1">
      <alignment horizontal="right" vertical="top" wrapText="1"/>
    </xf>
    <xf numFmtId="0" fontId="51" fillId="0" borderId="8" xfId="0" applyFont="1" applyBorder="1" applyAlignment="1">
      <alignment horizontal="left" vertical="top"/>
    </xf>
    <xf numFmtId="0" fontId="51" fillId="0" borderId="8" xfId="0" applyFont="1" applyBorder="1" applyAlignment="1">
      <alignment vertical="top" wrapText="1"/>
    </xf>
    <xf numFmtId="0" fontId="9" fillId="0" borderId="0" xfId="0" applyFont="1" applyAlignment="1">
      <alignment horizontal="center" vertical="top" wrapText="1"/>
    </xf>
    <xf numFmtId="4" fontId="0" fillId="0" borderId="0" xfId="0" applyNumberFormat="1" applyAlignment="1">
      <alignment horizontal="right" vertical="top" wrapText="1"/>
    </xf>
    <xf numFmtId="0" fontId="58" fillId="0" borderId="8" xfId="1" applyFont="1" applyBorder="1" applyAlignment="1">
      <alignment horizontal="center" vertical="center"/>
    </xf>
    <xf numFmtId="165" fontId="58" fillId="0" borderId="8" xfId="8" applyNumberFormat="1" applyFont="1" applyBorder="1" applyAlignment="1">
      <alignment horizontal="center" vertical="center"/>
    </xf>
    <xf numFmtId="0" fontId="58" fillId="0" borderId="14" xfId="1" applyFont="1" applyBorder="1" applyAlignment="1">
      <alignment horizontal="center" vertical="center"/>
    </xf>
    <xf numFmtId="4" fontId="58" fillId="0" borderId="8" xfId="1" applyNumberFormat="1" applyFont="1" applyBorder="1" applyAlignment="1">
      <alignment horizontal="center" vertical="center"/>
    </xf>
    <xf numFmtId="43" fontId="58" fillId="0" borderId="8" xfId="2" applyFont="1" applyFill="1" applyBorder="1" applyAlignment="1">
      <alignment vertical="center"/>
    </xf>
    <xf numFmtId="165" fontId="58" fillId="0" borderId="8" xfId="8" applyNumberFormat="1" applyFont="1" applyBorder="1" applyAlignment="1">
      <alignment vertical="center"/>
    </xf>
    <xf numFmtId="0" fontId="58" fillId="0" borderId="0" xfId="1" applyFont="1" applyAlignment="1">
      <alignment horizontal="center" vertical="center"/>
    </xf>
    <xf numFmtId="4" fontId="58" fillId="0" borderId="8" xfId="1" applyNumberFormat="1" applyFont="1" applyBorder="1" applyAlignment="1">
      <alignment vertical="center"/>
    </xf>
    <xf numFmtId="165" fontId="58" fillId="0" borderId="8" xfId="8" applyNumberFormat="1" applyFont="1" applyBorder="1" applyAlignment="1">
      <alignment horizontal="left" vertical="center" indent="1"/>
    </xf>
    <xf numFmtId="43" fontId="58" fillId="0" borderId="8" xfId="2" applyFont="1" applyFill="1" applyBorder="1" applyAlignment="1">
      <alignment horizontal="center" vertical="center"/>
    </xf>
    <xf numFmtId="4" fontId="58" fillId="0" borderId="8" xfId="1" applyNumberFormat="1" applyFont="1" applyBorder="1" applyAlignment="1">
      <alignment horizontal="center" vertical="center" wrapText="1"/>
    </xf>
    <xf numFmtId="165" fontId="60" fillId="0" borderId="8" xfId="8" applyNumberFormat="1" applyFont="1" applyBorder="1" applyAlignment="1">
      <alignment vertical="center"/>
    </xf>
    <xf numFmtId="4" fontId="61" fillId="0" borderId="8" xfId="1" applyNumberFormat="1" applyFont="1" applyBorder="1" applyAlignment="1">
      <alignment horizontal="center" vertical="center"/>
    </xf>
    <xf numFmtId="43" fontId="61" fillId="0" borderId="8" xfId="2" applyFont="1" applyFill="1" applyBorder="1" applyAlignment="1">
      <alignment vertical="center"/>
    </xf>
    <xf numFmtId="165" fontId="61" fillId="0" borderId="8" xfId="8" applyNumberFormat="1" applyFont="1" applyBorder="1" applyAlignment="1">
      <alignment vertical="center"/>
    </xf>
    <xf numFmtId="0" fontId="61" fillId="0" borderId="0" xfId="1" applyFont="1" applyAlignment="1">
      <alignment vertical="center"/>
    </xf>
    <xf numFmtId="43" fontId="58" fillId="0" borderId="0" xfId="1" applyNumberFormat="1" applyFont="1" applyAlignment="1">
      <alignment vertical="center"/>
    </xf>
    <xf numFmtId="165" fontId="58" fillId="0" borderId="0" xfId="8" applyNumberFormat="1" applyFont="1" applyAlignment="1">
      <alignment vertical="center"/>
    </xf>
    <xf numFmtId="0" fontId="2" fillId="0" borderId="0" xfId="1" applyFont="1"/>
    <xf numFmtId="165" fontId="9" fillId="0" borderId="0" xfId="8" applyNumberFormat="1" applyFont="1"/>
    <xf numFmtId="0" fontId="62" fillId="0" borderId="0" xfId="1" applyFont="1" applyAlignment="1">
      <alignment vertical="center"/>
    </xf>
    <xf numFmtId="0" fontId="63" fillId="0" borderId="0" xfId="1" applyFont="1" applyAlignment="1">
      <alignment vertical="center"/>
    </xf>
    <xf numFmtId="0" fontId="62" fillId="0" borderId="0" xfId="1" applyFont="1" applyAlignment="1">
      <alignment vertical="center" wrapText="1"/>
    </xf>
    <xf numFmtId="0" fontId="63" fillId="0" borderId="0" xfId="1" applyFont="1" applyAlignment="1">
      <alignment vertical="center" wrapText="1"/>
    </xf>
    <xf numFmtId="0" fontId="58" fillId="0" borderId="0" xfId="1" applyFont="1" applyAlignment="1">
      <alignment vertical="center"/>
    </xf>
    <xf numFmtId="0" fontId="61" fillId="0" borderId="0" xfId="1" applyFont="1" applyAlignment="1">
      <alignment vertical="center" wrapText="1"/>
    </xf>
    <xf numFmtId="0" fontId="64" fillId="0" borderId="0" xfId="1" applyFont="1" applyAlignment="1">
      <alignment vertical="center"/>
    </xf>
    <xf numFmtId="0" fontId="63" fillId="0" borderId="8" xfId="1" applyFont="1" applyBorder="1" applyAlignment="1">
      <alignment horizontal="center" vertical="center" wrapText="1"/>
    </xf>
    <xf numFmtId="4" fontId="63" fillId="0" borderId="8" xfId="1" applyNumberFormat="1" applyFont="1" applyBorder="1" applyAlignment="1">
      <alignment horizontal="center" vertical="center"/>
    </xf>
    <xf numFmtId="4" fontId="63" fillId="0" borderId="8" xfId="1" applyNumberFormat="1" applyFont="1" applyBorder="1" applyAlignment="1">
      <alignment horizontal="center" vertical="center" wrapText="1"/>
    </xf>
    <xf numFmtId="43" fontId="63" fillId="0" borderId="8" xfId="8" applyFont="1" applyBorder="1" applyAlignment="1">
      <alignment horizontal="center" vertical="center"/>
    </xf>
    <xf numFmtId="0" fontId="63" fillId="0" borderId="8" xfId="1" applyFont="1" applyBorder="1" applyAlignment="1">
      <alignment horizontal="left" vertical="center" wrapText="1"/>
    </xf>
    <xf numFmtId="4" fontId="63" fillId="0" borderId="8" xfId="1" applyNumberFormat="1" applyFont="1" applyBorder="1" applyAlignment="1">
      <alignment horizontal="right" vertical="center"/>
    </xf>
    <xf numFmtId="4" fontId="63" fillId="0" borderId="8" xfId="1" applyNumberFormat="1" applyFont="1" applyBorder="1" applyAlignment="1">
      <alignment vertical="center" wrapText="1"/>
    </xf>
    <xf numFmtId="43" fontId="63" fillId="0" borderId="8" xfId="8" applyFont="1" applyBorder="1" applyAlignment="1">
      <alignment vertical="center"/>
    </xf>
    <xf numFmtId="3" fontId="63" fillId="0" borderId="8" xfId="1" applyNumberFormat="1" applyFont="1" applyBorder="1" applyAlignment="1">
      <alignment vertical="center"/>
    </xf>
    <xf numFmtId="0" fontId="65" fillId="0" borderId="0" xfId="1" applyFont="1" applyAlignment="1">
      <alignment vertical="center"/>
    </xf>
    <xf numFmtId="0" fontId="63" fillId="0" borderId="12" xfId="1" applyFont="1" applyBorder="1" applyAlignment="1">
      <alignment horizontal="left" vertical="center"/>
    </xf>
    <xf numFmtId="4" fontId="63" fillId="0" borderId="12" xfId="1" applyNumberFormat="1" applyFont="1" applyBorder="1" applyAlignment="1">
      <alignment vertical="center"/>
    </xf>
    <xf numFmtId="4" fontId="63" fillId="0" borderId="12" xfId="1" applyNumberFormat="1" applyFont="1" applyBorder="1" applyAlignment="1">
      <alignment vertical="center" wrapText="1"/>
    </xf>
    <xf numFmtId="43" fontId="63" fillId="0" borderId="12" xfId="8" applyFont="1" applyBorder="1" applyAlignment="1">
      <alignment vertical="center"/>
    </xf>
    <xf numFmtId="4" fontId="63" fillId="0" borderId="0" xfId="1" applyNumberFormat="1" applyFont="1" applyAlignment="1">
      <alignment vertical="center"/>
    </xf>
    <xf numFmtId="165" fontId="0" fillId="0" borderId="12" xfId="0" applyNumberFormat="1" applyBorder="1"/>
    <xf numFmtId="0" fontId="63" fillId="0" borderId="0" xfId="1" applyFont="1" applyAlignment="1">
      <alignment horizontal="center" vertical="center"/>
    </xf>
    <xf numFmtId="3" fontId="63" fillId="0" borderId="0" xfId="1" applyNumberFormat="1" applyFont="1" applyAlignment="1">
      <alignment vertical="center"/>
    </xf>
    <xf numFmtId="43" fontId="63" fillId="0" borderId="0" xfId="1" applyNumberFormat="1" applyFont="1" applyAlignment="1">
      <alignment vertical="center"/>
    </xf>
    <xf numFmtId="165" fontId="63" fillId="0" borderId="0" xfId="1" applyNumberFormat="1" applyFont="1" applyAlignment="1">
      <alignment vertical="center"/>
    </xf>
    <xf numFmtId="0" fontId="66" fillId="0" borderId="0" xfId="1" applyFont="1" applyAlignment="1">
      <alignment vertical="center"/>
    </xf>
    <xf numFmtId="4" fontId="63" fillId="0" borderId="8" xfId="1" applyNumberFormat="1" applyFont="1" applyBorder="1" applyAlignment="1">
      <alignment vertical="center"/>
    </xf>
    <xf numFmtId="43" fontId="63" fillId="0" borderId="0" xfId="8" applyFont="1" applyAlignment="1">
      <alignment vertical="center"/>
    </xf>
    <xf numFmtId="43" fontId="63" fillId="0" borderId="12" xfId="2" applyFont="1" applyFill="1" applyBorder="1" applyAlignment="1">
      <alignment vertical="center"/>
    </xf>
    <xf numFmtId="43" fontId="63" fillId="0" borderId="8" xfId="8" applyFont="1" applyFill="1" applyBorder="1" applyAlignment="1">
      <alignment vertical="center"/>
    </xf>
    <xf numFmtId="43" fontId="63" fillId="0" borderId="0" xfId="8" applyFont="1" applyFill="1" applyAlignment="1">
      <alignment vertical="center"/>
    </xf>
    <xf numFmtId="43" fontId="63" fillId="0" borderId="12" xfId="8" applyFont="1" applyFill="1" applyBorder="1" applyAlignment="1">
      <alignment vertical="center" wrapText="1"/>
    </xf>
    <xf numFmtId="43" fontId="0" fillId="0" borderId="12" xfId="0" applyNumberFormat="1" applyBorder="1"/>
    <xf numFmtId="165" fontId="63" fillId="0" borderId="8" xfId="8" applyNumberFormat="1" applyFont="1" applyFill="1" applyBorder="1" applyAlignment="1">
      <alignment horizontal="right" vertical="center" indent="1"/>
    </xf>
    <xf numFmtId="165" fontId="0" fillId="0" borderId="8" xfId="0" applyNumberFormat="1" applyBorder="1" applyAlignment="1">
      <alignment vertical="center"/>
    </xf>
    <xf numFmtId="165" fontId="63" fillId="0" borderId="8" xfId="8" applyNumberFormat="1" applyFont="1" applyFill="1" applyBorder="1" applyAlignment="1">
      <alignment vertical="center"/>
    </xf>
    <xf numFmtId="165" fontId="63" fillId="0" borderId="0" xfId="8" applyNumberFormat="1" applyFont="1" applyFill="1" applyAlignment="1">
      <alignment vertical="center"/>
    </xf>
    <xf numFmtId="165" fontId="65" fillId="0" borderId="8" xfId="0" applyNumberFormat="1" applyFont="1" applyBorder="1" applyAlignment="1">
      <alignment vertical="center"/>
    </xf>
    <xf numFmtId="165" fontId="65" fillId="0" borderId="8" xfId="0" applyNumberFormat="1" applyFont="1" applyBorder="1"/>
    <xf numFmtId="0" fontId="62" fillId="0" borderId="0" xfId="1" applyFont="1" applyAlignment="1">
      <alignment horizontal="left" vertical="center"/>
    </xf>
    <xf numFmtId="165" fontId="62" fillId="0" borderId="0" xfId="8" applyNumberFormat="1" applyFont="1" applyFill="1" applyAlignment="1">
      <alignment vertical="center"/>
    </xf>
    <xf numFmtId="165" fontId="67" fillId="0" borderId="0" xfId="0" applyNumberFormat="1" applyFont="1" applyAlignment="1">
      <alignment vertical="center"/>
    </xf>
    <xf numFmtId="165" fontId="67" fillId="0" borderId="0" xfId="0" applyNumberFormat="1" applyFont="1"/>
    <xf numFmtId="43" fontId="67" fillId="0" borderId="0" xfId="0" applyNumberFormat="1" applyFont="1"/>
    <xf numFmtId="165" fontId="63" fillId="0" borderId="8" xfId="8" applyNumberFormat="1" applyFont="1" applyFill="1" applyBorder="1" applyAlignment="1">
      <alignment horizontal="center" vertical="center" wrapText="1"/>
    </xf>
    <xf numFmtId="165" fontId="63" fillId="0" borderId="8" xfId="8" applyNumberFormat="1" applyFont="1" applyFill="1" applyBorder="1" applyAlignment="1">
      <alignment horizontal="center" vertical="center"/>
    </xf>
    <xf numFmtId="165" fontId="63" fillId="0" borderId="0" xfId="8" applyNumberFormat="1" applyFont="1" applyFill="1" applyAlignment="1">
      <alignment horizontal="center" vertical="center"/>
    </xf>
    <xf numFmtId="165" fontId="65" fillId="0" borderId="8" xfId="8" applyNumberFormat="1" applyFont="1" applyFill="1" applyBorder="1" applyAlignment="1">
      <alignment vertical="center"/>
    </xf>
    <xf numFmtId="165" fontId="65" fillId="0" borderId="0" xfId="8" applyNumberFormat="1" applyFont="1" applyFill="1" applyAlignment="1">
      <alignment vertical="center"/>
    </xf>
    <xf numFmtId="165" fontId="63" fillId="0" borderId="12" xfId="8" applyNumberFormat="1" applyFont="1" applyFill="1" applyBorder="1" applyAlignment="1">
      <alignment horizontal="left" vertical="center"/>
    </xf>
    <xf numFmtId="0" fontId="63" fillId="0" borderId="8" xfId="1" applyFont="1" applyBorder="1" applyAlignment="1">
      <alignment horizontal="center" vertical="center"/>
    </xf>
    <xf numFmtId="165" fontId="65" fillId="0" borderId="8" xfId="2" applyNumberFormat="1" applyFont="1" applyFill="1" applyBorder="1" applyAlignment="1">
      <alignment vertical="center"/>
    </xf>
    <xf numFmtId="165" fontId="65" fillId="0" borderId="0" xfId="2" applyNumberFormat="1" applyFont="1" applyFill="1" applyAlignment="1">
      <alignment vertical="center"/>
    </xf>
    <xf numFmtId="165" fontId="0" fillId="0" borderId="8" xfId="0" applyNumberFormat="1" applyBorder="1" applyAlignment="1">
      <alignment horizontal="left" indent="1"/>
    </xf>
    <xf numFmtId="165" fontId="0" fillId="0" borderId="0" xfId="0" applyNumberFormat="1" applyAlignment="1">
      <alignment horizontal="left" indent="1"/>
    </xf>
    <xf numFmtId="165" fontId="0" fillId="0" borderId="38" xfId="0" applyNumberFormat="1" applyBorder="1"/>
    <xf numFmtId="0" fontId="58" fillId="0" borderId="8" xfId="1" applyFont="1" applyBorder="1" applyAlignment="1">
      <alignment horizontal="center" vertical="top"/>
    </xf>
    <xf numFmtId="165" fontId="61" fillId="0" borderId="0" xfId="8" applyNumberFormat="1" applyFont="1"/>
    <xf numFmtId="43" fontId="58" fillId="0" borderId="8" xfId="2" applyFont="1" applyFill="1" applyBorder="1"/>
    <xf numFmtId="165" fontId="58" fillId="0" borderId="8" xfId="8" applyNumberFormat="1" applyFont="1" applyFill="1" applyBorder="1"/>
    <xf numFmtId="0" fontId="60" fillId="0" borderId="8" xfId="1" applyFont="1" applyBorder="1" applyAlignment="1">
      <alignment horizontal="center" vertical="top"/>
    </xf>
    <xf numFmtId="0" fontId="60" fillId="0" borderId="0" xfId="1" applyFont="1" applyAlignment="1">
      <alignment horizontal="center" vertical="top"/>
    </xf>
    <xf numFmtId="43" fontId="58" fillId="0" borderId="0" xfId="2" applyFont="1" applyFill="1"/>
    <xf numFmtId="165" fontId="58" fillId="0" borderId="0" xfId="8" applyNumberFormat="1" applyFont="1" applyFill="1"/>
    <xf numFmtId="165" fontId="58" fillId="0" borderId="0" xfId="2" applyNumberFormat="1" applyFont="1" applyFill="1"/>
    <xf numFmtId="0" fontId="68" fillId="0" borderId="0" xfId="1" applyFont="1" applyAlignment="1">
      <alignment horizontal="center" vertical="top"/>
    </xf>
    <xf numFmtId="43" fontId="61" fillId="0" borderId="0" xfId="2" applyFont="1" applyFill="1"/>
    <xf numFmtId="165" fontId="61" fillId="0" borderId="0" xfId="2" applyNumberFormat="1" applyFont="1" applyFill="1"/>
    <xf numFmtId="4" fontId="61" fillId="0" borderId="0" xfId="1" applyNumberFormat="1" applyFont="1"/>
    <xf numFmtId="3" fontId="61" fillId="0" borderId="0" xfId="1" applyNumberFormat="1" applyFont="1"/>
    <xf numFmtId="165" fontId="9" fillId="0" borderId="0" xfId="8" applyNumberFormat="1" applyFont="1" applyAlignment="1">
      <alignment horizontal="center" vertical="center"/>
    </xf>
    <xf numFmtId="0" fontId="69" fillId="0" borderId="0" xfId="0" applyFont="1"/>
    <xf numFmtId="43" fontId="63" fillId="0" borderId="0" xfId="2" applyFont="1" applyFill="1" applyAlignment="1">
      <alignment vertical="center"/>
    </xf>
    <xf numFmtId="165" fontId="63" fillId="0" borderId="0" xfId="2" applyNumberFormat="1" applyFont="1" applyFill="1" applyAlignment="1">
      <alignment vertical="center"/>
    </xf>
    <xf numFmtId="0" fontId="67" fillId="0" borderId="0" xfId="1" applyFont="1" applyAlignment="1">
      <alignment vertical="center"/>
    </xf>
    <xf numFmtId="0" fontId="58" fillId="0" borderId="0" xfId="1" applyFont="1" applyAlignment="1">
      <alignment horizontal="left" vertical="center"/>
    </xf>
    <xf numFmtId="0" fontId="61" fillId="0" borderId="0" xfId="1" applyFont="1" applyAlignment="1">
      <alignment horizontal="left" vertical="center"/>
    </xf>
    <xf numFmtId="0" fontId="64" fillId="0" borderId="0" xfId="1" applyFont="1" applyAlignment="1">
      <alignment horizontal="left" vertical="center"/>
    </xf>
    <xf numFmtId="0" fontId="63" fillId="0" borderId="8" xfId="1" applyFont="1" applyBorder="1" applyAlignment="1">
      <alignment vertical="center" wrapText="1"/>
    </xf>
    <xf numFmtId="43" fontId="65" fillId="0" borderId="8" xfId="2" applyFont="1" applyFill="1" applyBorder="1" applyAlignment="1">
      <alignment vertical="center"/>
    </xf>
    <xf numFmtId="43" fontId="65" fillId="0" borderId="12" xfId="2" applyFont="1" applyFill="1" applyBorder="1" applyAlignment="1">
      <alignment vertical="center"/>
    </xf>
    <xf numFmtId="0" fontId="61" fillId="0" borderId="0" xfId="1" applyFont="1" applyAlignment="1">
      <alignment horizontal="center" vertical="center"/>
    </xf>
    <xf numFmtId="43" fontId="63" fillId="0" borderId="8" xfId="2" applyFont="1" applyFill="1" applyBorder="1" applyAlignment="1">
      <alignment vertical="center"/>
    </xf>
    <xf numFmtId="43" fontId="65" fillId="0" borderId="0" xfId="8" applyFont="1" applyFill="1" applyAlignment="1">
      <alignment vertical="center"/>
    </xf>
    <xf numFmtId="43" fontId="59" fillId="0" borderId="0" xfId="8" applyFont="1" applyFill="1" applyBorder="1"/>
    <xf numFmtId="43" fontId="59" fillId="0" borderId="38" xfId="8" applyFont="1" applyFill="1" applyBorder="1"/>
    <xf numFmtId="165" fontId="63" fillId="0" borderId="8" xfId="8" applyNumberFormat="1" applyFont="1" applyFill="1" applyBorder="1" applyAlignment="1">
      <alignment horizontal="right" vertical="center"/>
    </xf>
    <xf numFmtId="165" fontId="65" fillId="0" borderId="8" xfId="8" applyNumberFormat="1" applyFont="1" applyFill="1" applyBorder="1" applyAlignment="1">
      <alignment horizontal="right" vertical="center"/>
    </xf>
    <xf numFmtId="165" fontId="63" fillId="0" borderId="0" xfId="8" applyNumberFormat="1" applyFont="1" applyFill="1" applyAlignment="1">
      <alignment horizontal="right" vertical="center"/>
    </xf>
    <xf numFmtId="165" fontId="59" fillId="0" borderId="0" xfId="8" applyNumberFormat="1" applyFont="1" applyFill="1" applyBorder="1"/>
    <xf numFmtId="165" fontId="59" fillId="0" borderId="38" xfId="8" applyNumberFormat="1" applyFont="1" applyFill="1" applyBorder="1"/>
    <xf numFmtId="165" fontId="63" fillId="0" borderId="0" xfId="8" applyNumberFormat="1" applyFont="1" applyFill="1" applyAlignment="1">
      <alignment horizontal="left" vertical="center"/>
    </xf>
    <xf numFmtId="165" fontId="65" fillId="0" borderId="12" xfId="8" applyNumberFormat="1" applyFont="1" applyFill="1" applyBorder="1" applyAlignment="1">
      <alignment vertical="center"/>
    </xf>
    <xf numFmtId="165" fontId="65" fillId="0" borderId="0" xfId="8" applyNumberFormat="1" applyFont="1" applyFill="1" applyBorder="1" applyAlignment="1">
      <alignment vertical="center"/>
    </xf>
    <xf numFmtId="165" fontId="63" fillId="0" borderId="0" xfId="8" applyNumberFormat="1" applyFont="1" applyFill="1" applyBorder="1" applyAlignment="1">
      <alignment vertical="center"/>
    </xf>
    <xf numFmtId="0" fontId="63" fillId="0" borderId="0" xfId="1" applyFont="1"/>
    <xf numFmtId="0" fontId="62" fillId="0" borderId="33" xfId="1" applyFont="1" applyBorder="1" applyAlignment="1">
      <alignment horizontal="center" vertical="top"/>
    </xf>
    <xf numFmtId="0" fontId="62" fillId="0" borderId="8" xfId="1" applyFont="1" applyBorder="1" applyAlignment="1">
      <alignment horizontal="center" vertical="top"/>
    </xf>
    <xf numFmtId="0" fontId="62" fillId="0" borderId="34" xfId="1" applyFont="1" applyBorder="1" applyAlignment="1">
      <alignment horizontal="center" vertical="top"/>
    </xf>
    <xf numFmtId="4" fontId="63" fillId="0" borderId="5" xfId="1" applyNumberFormat="1" applyFont="1" applyBorder="1" applyAlignment="1">
      <alignment vertical="center"/>
    </xf>
    <xf numFmtId="43" fontId="63" fillId="0" borderId="33" xfId="2" applyFont="1" applyFill="1" applyBorder="1" applyAlignment="1">
      <alignment horizontal="right" vertical="center"/>
    </xf>
    <xf numFmtId="43" fontId="63" fillId="0" borderId="8" xfId="2" applyFont="1" applyFill="1" applyBorder="1" applyAlignment="1">
      <alignment horizontal="right" vertical="center"/>
    </xf>
    <xf numFmtId="43" fontId="63" fillId="0" borderId="34" xfId="2" applyFont="1" applyFill="1" applyBorder="1" applyAlignment="1">
      <alignment horizontal="right" vertical="center"/>
    </xf>
    <xf numFmtId="43" fontId="63" fillId="0" borderId="33" xfId="2" applyFont="1" applyFill="1" applyBorder="1" applyAlignment="1">
      <alignment vertical="center"/>
    </xf>
    <xf numFmtId="43" fontId="63" fillId="0" borderId="34" xfId="2" applyFont="1" applyFill="1" applyBorder="1" applyAlignment="1">
      <alignment vertical="center"/>
    </xf>
    <xf numFmtId="165" fontId="65" fillId="0" borderId="33" xfId="2" applyNumberFormat="1" applyFont="1" applyFill="1" applyBorder="1" applyAlignment="1">
      <alignment vertical="center"/>
    </xf>
    <xf numFmtId="165" fontId="63" fillId="0" borderId="8" xfId="2" applyNumberFormat="1" applyFont="1" applyFill="1" applyBorder="1" applyAlignment="1">
      <alignment vertical="center"/>
    </xf>
    <xf numFmtId="165" fontId="63" fillId="0" borderId="34" xfId="2" applyNumberFormat="1" applyFont="1" applyFill="1" applyBorder="1" applyAlignment="1">
      <alignment vertical="center"/>
    </xf>
    <xf numFmtId="0" fontId="65" fillId="0" borderId="0" xfId="1" applyFont="1" applyAlignment="1">
      <alignment horizontal="left" vertical="center"/>
    </xf>
    <xf numFmtId="43" fontId="63" fillId="0" borderId="3" xfId="2" applyFont="1" applyFill="1" applyBorder="1" applyAlignment="1">
      <alignment horizontal="right" vertical="center"/>
    </xf>
    <xf numFmtId="43" fontId="63" fillId="0" borderId="39" xfId="2" applyFont="1" applyFill="1" applyBorder="1" applyAlignment="1">
      <alignment horizontal="right" vertical="center"/>
    </xf>
    <xf numFmtId="43" fontId="63" fillId="0" borderId="4" xfId="2" applyFont="1" applyFill="1" applyBorder="1" applyAlignment="1">
      <alignment horizontal="right" vertical="center"/>
    </xf>
    <xf numFmtId="43" fontId="63" fillId="0" borderId="3" xfId="2" applyFont="1" applyFill="1" applyBorder="1" applyAlignment="1">
      <alignment vertical="center"/>
    </xf>
    <xf numFmtId="43" fontId="63" fillId="0" borderId="39" xfId="2" applyFont="1" applyFill="1" applyBorder="1" applyAlignment="1">
      <alignment vertical="center"/>
    </xf>
    <xf numFmtId="43" fontId="63" fillId="0" borderId="4" xfId="2" applyFont="1" applyFill="1" applyBorder="1" applyAlignment="1">
      <alignment vertical="center"/>
    </xf>
    <xf numFmtId="165" fontId="63" fillId="0" borderId="3" xfId="2" applyNumberFormat="1" applyFont="1" applyFill="1" applyBorder="1" applyAlignment="1">
      <alignment vertical="center"/>
    </xf>
    <xf numFmtId="165" fontId="63" fillId="0" borderId="39" xfId="2" applyNumberFormat="1" applyFont="1" applyFill="1" applyBorder="1" applyAlignment="1">
      <alignment vertical="center"/>
    </xf>
    <xf numFmtId="165" fontId="63" fillId="0" borderId="4" xfId="2" applyNumberFormat="1" applyFont="1" applyFill="1" applyBorder="1" applyAlignment="1">
      <alignment vertical="center"/>
    </xf>
    <xf numFmtId="3" fontId="63" fillId="0" borderId="8" xfId="1" applyNumberFormat="1" applyFont="1" applyBorder="1" applyAlignment="1">
      <alignment vertical="center" wrapText="1"/>
    </xf>
    <xf numFmtId="43" fontId="63" fillId="0" borderId="8" xfId="8" applyFont="1" applyBorder="1" applyAlignment="1">
      <alignment vertical="center" wrapText="1"/>
    </xf>
    <xf numFmtId="43" fontId="63" fillId="0" borderId="12" xfId="8" applyFont="1" applyBorder="1" applyAlignment="1">
      <alignment horizontal="right" vertical="center"/>
    </xf>
    <xf numFmtId="0" fontId="63" fillId="0" borderId="0" xfId="1" applyFont="1" applyAlignment="1">
      <alignment horizontal="left" vertical="center"/>
    </xf>
    <xf numFmtId="0" fontId="63" fillId="0" borderId="12" xfId="1" applyFont="1" applyBorder="1" applyAlignment="1">
      <alignment horizontal="left" vertical="center" wrapText="1"/>
    </xf>
    <xf numFmtId="43" fontId="63" fillId="0" borderId="12" xfId="8" applyFont="1" applyBorder="1" applyAlignment="1">
      <alignment horizontal="left" vertical="center" wrapText="1"/>
    </xf>
    <xf numFmtId="0" fontId="63" fillId="0" borderId="0" xfId="1" applyFont="1" applyAlignment="1">
      <alignment horizontal="left" vertical="center" wrapText="1"/>
    </xf>
    <xf numFmtId="43" fontId="63" fillId="0" borderId="16" xfId="8" applyFont="1" applyBorder="1" applyAlignment="1">
      <alignment horizontal="right" vertical="center"/>
    </xf>
    <xf numFmtId="43" fontId="63" fillId="0" borderId="14" xfId="8" applyFont="1" applyBorder="1" applyAlignment="1">
      <alignment horizontal="right" vertical="center"/>
    </xf>
    <xf numFmtId="165" fontId="63" fillId="0" borderId="8" xfId="8" applyNumberFormat="1" applyFont="1" applyBorder="1" applyAlignment="1">
      <alignment vertical="center"/>
    </xf>
    <xf numFmtId="165" fontId="63" fillId="0" borderId="8" xfId="8" applyNumberFormat="1" applyFont="1" applyBorder="1" applyAlignment="1">
      <alignment vertical="center" wrapText="1"/>
    </xf>
    <xf numFmtId="165" fontId="63" fillId="0" borderId="8" xfId="1" applyNumberFormat="1" applyFont="1" applyBorder="1" applyAlignment="1">
      <alignment vertical="center"/>
    </xf>
    <xf numFmtId="165" fontId="63" fillId="0" borderId="12" xfId="8" applyNumberFormat="1" applyFont="1" applyBorder="1" applyAlignment="1">
      <alignment horizontal="right" vertical="center"/>
    </xf>
    <xf numFmtId="165" fontId="63" fillId="0" borderId="12" xfId="8" applyNumberFormat="1" applyFont="1" applyBorder="1" applyAlignment="1">
      <alignment horizontal="right" vertical="center" wrapText="1"/>
    </xf>
    <xf numFmtId="165" fontId="63" fillId="0" borderId="9" xfId="1" applyNumberFormat="1" applyFont="1" applyBorder="1" applyAlignment="1">
      <alignment horizontal="right" vertical="center"/>
    </xf>
    <xf numFmtId="165" fontId="63" fillId="0" borderId="0" xfId="8" applyNumberFormat="1" applyFont="1" applyAlignment="1">
      <alignment vertical="center"/>
    </xf>
    <xf numFmtId="4" fontId="63" fillId="0" borderId="0" xfId="1" applyNumberFormat="1" applyFont="1" applyAlignment="1">
      <alignment horizontal="center" vertical="center"/>
    </xf>
    <xf numFmtId="4" fontId="63" fillId="0" borderId="0" xfId="1" applyNumberFormat="1" applyFont="1" applyAlignment="1">
      <alignment horizontal="right" vertical="center"/>
    </xf>
    <xf numFmtId="43" fontId="63" fillId="0" borderId="12" xfId="8" applyFont="1" applyBorder="1" applyAlignment="1">
      <alignment horizontal="right" vertical="center" wrapText="1"/>
    </xf>
    <xf numFmtId="4" fontId="63" fillId="0" borderId="12" xfId="1" applyNumberFormat="1" applyFont="1" applyBorder="1" applyAlignment="1">
      <alignment horizontal="right" vertical="center"/>
    </xf>
    <xf numFmtId="4" fontId="63" fillId="0" borderId="12" xfId="1" applyNumberFormat="1" applyFont="1" applyBorder="1" applyAlignment="1">
      <alignment horizontal="left" vertical="center"/>
    </xf>
    <xf numFmtId="43" fontId="63" fillId="0" borderId="12" xfId="2" applyFont="1" applyFill="1" applyBorder="1" applyAlignment="1">
      <alignment horizontal="left" vertical="center"/>
    </xf>
    <xf numFmtId="4" fontId="63" fillId="0" borderId="14" xfId="1" applyNumberFormat="1" applyFont="1" applyBorder="1" applyAlignment="1">
      <alignment horizontal="right" vertical="center"/>
    </xf>
    <xf numFmtId="4" fontId="63" fillId="0" borderId="15" xfId="1" applyNumberFormat="1" applyFont="1" applyBorder="1" applyAlignment="1">
      <alignment horizontal="right" vertical="center"/>
    </xf>
    <xf numFmtId="43" fontId="63" fillId="0" borderId="8" xfId="8" applyFont="1" applyFill="1" applyBorder="1" applyAlignment="1">
      <alignment vertical="center" wrapText="1"/>
    </xf>
    <xf numFmtId="43" fontId="63" fillId="0" borderId="0" xfId="8" applyFont="1" applyAlignment="1">
      <alignment horizontal="left" vertical="center"/>
    </xf>
    <xf numFmtId="43" fontId="63" fillId="0" borderId="12" xfId="8" applyFont="1" applyFill="1" applyBorder="1" applyAlignment="1">
      <alignment horizontal="left" vertical="center" wrapText="1"/>
    </xf>
    <xf numFmtId="43" fontId="63" fillId="0" borderId="0" xfId="8" applyFont="1" applyAlignment="1">
      <alignment horizontal="right" vertical="center"/>
    </xf>
    <xf numFmtId="43" fontId="63" fillId="0" borderId="12" xfId="8" applyFont="1" applyFill="1" applyBorder="1" applyAlignment="1">
      <alignment horizontal="left" vertical="center"/>
    </xf>
    <xf numFmtId="0" fontId="58" fillId="0" borderId="0" xfId="1" applyFont="1" applyAlignment="1">
      <alignment vertical="center" wrapText="1"/>
    </xf>
    <xf numFmtId="4" fontId="61" fillId="0" borderId="0" xfId="1" applyNumberFormat="1" applyFont="1" applyAlignment="1">
      <alignment horizontal="center" vertical="center" wrapText="1"/>
    </xf>
    <xf numFmtId="165" fontId="63" fillId="0" borderId="8" xfId="2" applyNumberFormat="1" applyFont="1" applyFill="1" applyBorder="1" applyAlignment="1">
      <alignment vertical="center" wrapText="1"/>
    </xf>
    <xf numFmtId="165" fontId="63" fillId="0" borderId="0" xfId="2" applyNumberFormat="1" applyFont="1" applyFill="1" applyBorder="1" applyAlignment="1">
      <alignment vertical="center" wrapText="1"/>
    </xf>
    <xf numFmtId="0" fontId="63" fillId="0" borderId="8" xfId="1" applyFont="1" applyBorder="1" applyAlignment="1">
      <alignment vertical="center"/>
    </xf>
    <xf numFmtId="43" fontId="63" fillId="0" borderId="0" xfId="1" applyNumberFormat="1" applyFont="1" applyAlignment="1">
      <alignment horizontal="left" vertical="center"/>
    </xf>
    <xf numFmtId="43" fontId="65" fillId="0" borderId="16" xfId="2" applyFont="1" applyFill="1" applyBorder="1" applyAlignment="1">
      <alignment horizontal="left" vertical="center"/>
    </xf>
    <xf numFmtId="165" fontId="63" fillId="0" borderId="0" xfId="1" applyNumberFormat="1" applyFont="1" applyAlignment="1">
      <alignment horizontal="left" vertical="center"/>
    </xf>
    <xf numFmtId="165" fontId="63" fillId="0" borderId="0" xfId="2" applyNumberFormat="1" applyFont="1" applyFill="1" applyAlignment="1">
      <alignment horizontal="left" vertical="center"/>
    </xf>
    <xf numFmtId="43" fontId="63" fillId="0" borderId="0" xfId="2" applyFont="1" applyFill="1" applyAlignment="1">
      <alignment horizontal="left" vertical="center"/>
    </xf>
    <xf numFmtId="43" fontId="65" fillId="0" borderId="8" xfId="8" applyFont="1" applyFill="1" applyBorder="1" applyAlignment="1">
      <alignment vertical="center"/>
    </xf>
    <xf numFmtId="43" fontId="63" fillId="0" borderId="0" xfId="8" applyFont="1" applyFill="1" applyAlignment="1">
      <alignment horizontal="left" vertical="center"/>
    </xf>
    <xf numFmtId="165" fontId="63" fillId="0" borderId="0" xfId="8" applyNumberFormat="1" applyFont="1" applyAlignment="1">
      <alignment horizontal="left" vertical="center"/>
    </xf>
    <xf numFmtId="165" fontId="65" fillId="0" borderId="12" xfId="8" applyNumberFormat="1" applyFont="1" applyFill="1" applyBorder="1" applyAlignment="1">
      <alignment horizontal="left" vertical="center"/>
    </xf>
    <xf numFmtId="165" fontId="9" fillId="0" borderId="0" xfId="8" applyNumberFormat="1" applyFont="1" applyAlignment="1">
      <alignment horizontal="left"/>
    </xf>
    <xf numFmtId="0" fontId="62" fillId="0" borderId="41" xfId="1" applyFont="1" applyBorder="1" applyAlignment="1">
      <alignment horizontal="center" vertical="center"/>
    </xf>
    <xf numFmtId="0" fontId="61" fillId="0" borderId="0" xfId="1" applyFont="1" applyAlignment="1">
      <alignment horizontal="left" vertical="center" wrapText="1"/>
    </xf>
    <xf numFmtId="0" fontId="62" fillId="0" borderId="33" xfId="1" applyFont="1" applyBorder="1" applyAlignment="1">
      <alignment horizontal="center" vertical="center"/>
    </xf>
    <xf numFmtId="0" fontId="62" fillId="0" borderId="8" xfId="1" applyFont="1" applyBorder="1" applyAlignment="1">
      <alignment horizontal="center" vertical="center"/>
    </xf>
    <xf numFmtId="0" fontId="62" fillId="0" borderId="34" xfId="1" applyFont="1" applyBorder="1" applyAlignment="1">
      <alignment horizontal="center" vertical="center"/>
    </xf>
    <xf numFmtId="0" fontId="62" fillId="0" borderId="43" xfId="1" applyFont="1" applyBorder="1" applyAlignment="1">
      <alignment horizontal="center" vertical="center"/>
    </xf>
    <xf numFmtId="0" fontId="62" fillId="0" borderId="9" xfId="1" applyFont="1" applyBorder="1" applyAlignment="1">
      <alignment horizontal="center" vertical="center"/>
    </xf>
    <xf numFmtId="3" fontId="63" fillId="0" borderId="5" xfId="1" applyNumberFormat="1" applyFont="1" applyBorder="1" applyAlignment="1">
      <alignment horizontal="center" vertical="center"/>
    </xf>
    <xf numFmtId="0" fontId="65" fillId="0" borderId="0" xfId="1" applyFont="1" applyAlignment="1">
      <alignment horizontal="center" vertical="center"/>
    </xf>
    <xf numFmtId="43" fontId="63" fillId="0" borderId="44" xfId="2" applyFont="1" applyFill="1" applyBorder="1" applyAlignment="1">
      <alignment horizontal="right" vertical="center"/>
    </xf>
    <xf numFmtId="165" fontId="63" fillId="0" borderId="44" xfId="2" applyNumberFormat="1" applyFont="1" applyFill="1" applyBorder="1" applyAlignment="1">
      <alignment vertical="center"/>
    </xf>
    <xf numFmtId="165" fontId="63" fillId="0" borderId="45" xfId="2" applyNumberFormat="1" applyFont="1" applyFill="1" applyBorder="1" applyAlignment="1">
      <alignment vertical="center"/>
    </xf>
    <xf numFmtId="4" fontId="61" fillId="0" borderId="0" xfId="1" applyNumberFormat="1" applyFont="1" applyAlignment="1">
      <alignment vertical="center"/>
    </xf>
    <xf numFmtId="43" fontId="61" fillId="0" borderId="0" xfId="2" applyFont="1" applyFill="1" applyAlignment="1">
      <alignment horizontal="right" vertical="center"/>
    </xf>
    <xf numFmtId="43" fontId="61" fillId="0" borderId="0" xfId="2" applyFont="1" applyFill="1" applyAlignment="1">
      <alignment vertical="center"/>
    </xf>
    <xf numFmtId="165" fontId="61" fillId="0" borderId="0" xfId="2" applyNumberFormat="1" applyFont="1" applyFill="1" applyAlignment="1">
      <alignment vertical="center"/>
    </xf>
    <xf numFmtId="3" fontId="63" fillId="0" borderId="8" xfId="1" applyNumberFormat="1" applyFont="1" applyBorder="1" applyAlignment="1">
      <alignment horizontal="center" vertical="center"/>
    </xf>
    <xf numFmtId="0" fontId="63" fillId="0" borderId="12" xfId="1" applyFont="1" applyBorder="1" applyAlignment="1">
      <alignment horizontal="center" vertical="center"/>
    </xf>
    <xf numFmtId="165" fontId="63" fillId="0" borderId="12" xfId="8" applyNumberFormat="1" applyFont="1" applyBorder="1" applyAlignment="1">
      <alignment vertical="center"/>
    </xf>
    <xf numFmtId="3" fontId="63" fillId="0" borderId="12" xfId="1" applyNumberFormat="1" applyFont="1" applyBorder="1" applyAlignment="1">
      <alignment vertical="center"/>
    </xf>
    <xf numFmtId="3" fontId="61" fillId="0" borderId="0" xfId="1" applyNumberFormat="1" applyFont="1" applyAlignment="1">
      <alignment vertical="center"/>
    </xf>
    <xf numFmtId="43" fontId="61" fillId="0" borderId="0" xfId="8" applyFont="1" applyAlignment="1">
      <alignment vertical="center"/>
    </xf>
    <xf numFmtId="43" fontId="63" fillId="0" borderId="12" xfId="8" applyFont="1" applyBorder="1" applyAlignment="1">
      <alignment horizontal="center" vertical="center"/>
    </xf>
    <xf numFmtId="43" fontId="63" fillId="0" borderId="12" xfId="8" applyFont="1" applyFill="1" applyBorder="1" applyAlignment="1">
      <alignment vertical="center"/>
    </xf>
    <xf numFmtId="0" fontId="67" fillId="0" borderId="0" xfId="1" applyFont="1" applyAlignment="1">
      <alignment horizontal="left" vertical="center"/>
    </xf>
    <xf numFmtId="0" fontId="63" fillId="0" borderId="5" xfId="1" applyFont="1" applyBorder="1" applyAlignment="1">
      <alignment horizontal="center" vertical="center" wrapText="1"/>
    </xf>
    <xf numFmtId="43" fontId="63" fillId="0" borderId="5" xfId="8" applyFont="1" applyBorder="1" applyAlignment="1">
      <alignment horizontal="center" vertical="center"/>
    </xf>
    <xf numFmtId="43" fontId="63" fillId="0" borderId="0" xfId="8" applyFont="1" applyAlignment="1">
      <alignment horizontal="center" vertical="center"/>
    </xf>
    <xf numFmtId="43" fontId="24" fillId="0" borderId="8" xfId="8" applyFont="1" applyBorder="1" applyAlignment="1">
      <alignment horizontal="right" vertical="top"/>
    </xf>
    <xf numFmtId="0" fontId="62" fillId="0" borderId="9" xfId="1" applyFont="1" applyBorder="1" applyAlignment="1">
      <alignment vertical="center"/>
    </xf>
    <xf numFmtId="0" fontId="62" fillId="0" borderId="50" xfId="1" applyFont="1" applyBorder="1" applyAlignment="1">
      <alignment horizontal="center" vertical="center"/>
    </xf>
    <xf numFmtId="43" fontId="65" fillId="0" borderId="49" xfId="0" applyNumberFormat="1" applyFont="1" applyBorder="1" applyAlignment="1">
      <alignment horizontal="center" vertical="center"/>
    </xf>
    <xf numFmtId="165" fontId="65" fillId="0" borderId="34" xfId="2" applyNumberFormat="1" applyFont="1" applyFill="1" applyBorder="1" applyAlignment="1">
      <alignment vertical="center"/>
    </xf>
    <xf numFmtId="43" fontId="65" fillId="0" borderId="33" xfId="8" applyFont="1" applyFill="1" applyBorder="1" applyAlignment="1">
      <alignment vertical="center"/>
    </xf>
    <xf numFmtId="43" fontId="65" fillId="0" borderId="34" xfId="8" applyFont="1" applyFill="1" applyBorder="1" applyAlignment="1">
      <alignment vertical="center"/>
    </xf>
    <xf numFmtId="0" fontId="65" fillId="0" borderId="51" xfId="1" applyFont="1" applyBorder="1" applyAlignment="1">
      <alignment horizontal="center" vertical="center"/>
    </xf>
    <xf numFmtId="165" fontId="63" fillId="0" borderId="52" xfId="2" applyNumberFormat="1" applyFont="1" applyFill="1" applyBorder="1" applyAlignment="1">
      <alignment vertical="center"/>
    </xf>
    <xf numFmtId="43" fontId="63" fillId="0" borderId="44" xfId="8" applyFont="1" applyFill="1" applyBorder="1" applyAlignment="1">
      <alignment vertical="center"/>
    </xf>
    <xf numFmtId="43" fontId="63" fillId="0" borderId="45" xfId="8" applyFont="1" applyFill="1" applyBorder="1" applyAlignment="1">
      <alignment vertical="center"/>
    </xf>
    <xf numFmtId="43" fontId="63" fillId="0" borderId="52" xfId="8" applyFont="1" applyFill="1" applyBorder="1" applyAlignment="1">
      <alignment vertical="center"/>
    </xf>
    <xf numFmtId="0" fontId="62" fillId="0" borderId="8" xfId="1" applyFont="1" applyBorder="1" applyAlignment="1">
      <alignment horizontal="left" vertical="center"/>
    </xf>
    <xf numFmtId="0" fontId="62" fillId="0" borderId="8" xfId="1" applyFont="1" applyBorder="1" applyAlignment="1">
      <alignment vertical="center"/>
    </xf>
    <xf numFmtId="165" fontId="62" fillId="0" borderId="8" xfId="2" applyNumberFormat="1" applyFont="1" applyFill="1" applyBorder="1" applyAlignment="1">
      <alignment vertical="center"/>
    </xf>
    <xf numFmtId="43" fontId="62" fillId="0" borderId="8" xfId="2" applyFont="1" applyFill="1" applyBorder="1" applyAlignment="1">
      <alignment vertical="center"/>
    </xf>
    <xf numFmtId="165" fontId="67" fillId="0" borderId="8" xfId="2" applyNumberFormat="1" applyFont="1" applyFill="1" applyBorder="1" applyAlignment="1" applyProtection="1">
      <alignment vertical="center"/>
      <protection locked="0"/>
    </xf>
    <xf numFmtId="43" fontId="24" fillId="0" borderId="8" xfId="8" applyFont="1" applyBorder="1"/>
    <xf numFmtId="165" fontId="24" fillId="0" borderId="8" xfId="8" applyNumberFormat="1" applyFont="1" applyBorder="1"/>
    <xf numFmtId="0" fontId="63" fillId="0" borderId="5" xfId="1" applyFont="1" applyBorder="1" applyAlignment="1">
      <alignment horizontal="center" vertical="center"/>
    </xf>
    <xf numFmtId="0" fontId="62" fillId="0" borderId="5" xfId="1" applyFont="1" applyBorder="1" applyAlignment="1">
      <alignment horizontal="center" vertical="center"/>
    </xf>
    <xf numFmtId="0" fontId="62" fillId="0" borderId="53" xfId="1" applyFont="1" applyBorder="1" applyAlignment="1">
      <alignment horizontal="center" vertical="center"/>
    </xf>
    <xf numFmtId="165" fontId="65" fillId="0" borderId="8" xfId="8" applyNumberFormat="1" applyFont="1" applyBorder="1" applyAlignment="1">
      <alignment vertical="center"/>
    </xf>
    <xf numFmtId="3" fontId="65" fillId="0" borderId="54" xfId="4" applyNumberFormat="1" applyFont="1" applyBorder="1" applyAlignment="1">
      <alignment vertical="center"/>
    </xf>
    <xf numFmtId="43" fontId="65" fillId="0" borderId="33" xfId="8" applyFont="1" applyBorder="1" applyAlignment="1">
      <alignment vertical="center"/>
    </xf>
    <xf numFmtId="43" fontId="65" fillId="0" borderId="8" xfId="8" applyFont="1" applyBorder="1" applyAlignment="1">
      <alignment vertical="center"/>
    </xf>
    <xf numFmtId="43" fontId="65" fillId="0" borderId="34" xfId="2" applyFont="1" applyFill="1" applyBorder="1" applyAlignment="1">
      <alignment vertical="center"/>
    </xf>
    <xf numFmtId="0" fontId="65" fillId="0" borderId="5" xfId="1" applyFont="1" applyBorder="1" applyAlignment="1">
      <alignment horizontal="center" vertical="center"/>
    </xf>
    <xf numFmtId="3" fontId="63" fillId="0" borderId="45" xfId="1" applyNumberFormat="1" applyFont="1" applyBorder="1" applyAlignment="1">
      <alignment vertical="center"/>
    </xf>
    <xf numFmtId="3" fontId="62" fillId="0" borderId="8" xfId="1" applyNumberFormat="1" applyFont="1" applyBorder="1" applyAlignment="1">
      <alignment horizontal="center" vertical="center" wrapText="1"/>
    </xf>
    <xf numFmtId="4" fontId="62" fillId="0" borderId="8" xfId="1" applyNumberFormat="1" applyFont="1" applyBorder="1" applyAlignment="1">
      <alignment horizontal="center" vertical="center"/>
    </xf>
    <xf numFmtId="0" fontId="62" fillId="0" borderId="8" xfId="1" applyFont="1" applyBorder="1" applyAlignment="1">
      <alignment horizontal="center" vertical="center" wrapText="1"/>
    </xf>
    <xf numFmtId="0" fontId="63" fillId="0" borderId="8" xfId="1" applyFont="1" applyBorder="1" applyAlignment="1">
      <alignment horizontal="left" vertical="center"/>
    </xf>
    <xf numFmtId="165" fontId="65" fillId="0" borderId="8" xfId="2" applyNumberFormat="1" applyFont="1" applyFill="1" applyBorder="1" applyAlignment="1" applyProtection="1">
      <alignment vertical="center"/>
      <protection locked="0"/>
    </xf>
    <xf numFmtId="43" fontId="65" fillId="0" borderId="8" xfId="8" applyFont="1" applyFill="1" applyBorder="1" applyAlignment="1" applyProtection="1">
      <alignment vertical="center"/>
      <protection locked="0"/>
    </xf>
    <xf numFmtId="0" fontId="65" fillId="0" borderId="8" xfId="1" applyFont="1" applyBorder="1" applyAlignment="1">
      <alignment vertical="center"/>
    </xf>
    <xf numFmtId="165" fontId="65" fillId="0" borderId="45" xfId="2" applyNumberFormat="1" applyFont="1" applyFill="1" applyBorder="1" applyAlignment="1" applyProtection="1">
      <alignment vertical="center"/>
      <protection locked="0"/>
    </xf>
    <xf numFmtId="43" fontId="65" fillId="0" borderId="45" xfId="8" applyFont="1" applyFill="1" applyBorder="1" applyAlignment="1" applyProtection="1">
      <alignment vertical="center"/>
      <protection locked="0"/>
    </xf>
    <xf numFmtId="0" fontId="67" fillId="0" borderId="8" xfId="1" applyFont="1" applyBorder="1" applyAlignment="1">
      <alignment horizontal="left" vertical="center"/>
    </xf>
    <xf numFmtId="165" fontId="63" fillId="0" borderId="9" xfId="2" applyNumberFormat="1" applyFont="1" applyFill="1" applyBorder="1" applyAlignment="1">
      <alignment vertical="center"/>
    </xf>
    <xf numFmtId="43" fontId="63" fillId="0" borderId="9" xfId="8" applyFont="1" applyFill="1" applyBorder="1" applyAlignment="1">
      <alignment vertical="center"/>
    </xf>
    <xf numFmtId="169" fontId="62" fillId="0" borderId="15" xfId="1" applyNumberFormat="1" applyFont="1" applyBorder="1" applyAlignment="1">
      <alignment horizontal="center" vertical="center"/>
    </xf>
    <xf numFmtId="0" fontId="62" fillId="0" borderId="55" xfId="1" applyFont="1" applyBorder="1" applyAlignment="1">
      <alignment horizontal="center" vertical="center"/>
    </xf>
    <xf numFmtId="0" fontId="62" fillId="0" borderId="17" xfId="1" applyFont="1" applyBorder="1" applyAlignment="1">
      <alignment horizontal="center" vertical="center"/>
    </xf>
    <xf numFmtId="0" fontId="62" fillId="0" borderId="32" xfId="1" applyFont="1" applyBorder="1" applyAlignment="1">
      <alignment horizontal="center" vertical="center"/>
    </xf>
    <xf numFmtId="169" fontId="63" fillId="0" borderId="5" xfId="1" applyNumberFormat="1" applyFont="1" applyBorder="1" applyAlignment="1">
      <alignment horizontal="left" vertical="center"/>
    </xf>
    <xf numFmtId="165" fontId="65" fillId="0" borderId="33" xfId="0" applyNumberFormat="1" applyFont="1" applyBorder="1" applyAlignment="1">
      <alignment vertical="center"/>
    </xf>
    <xf numFmtId="43" fontId="65" fillId="0" borderId="33" xfId="0" applyNumberFormat="1" applyFont="1" applyBorder="1" applyAlignment="1">
      <alignment vertical="center"/>
    </xf>
    <xf numFmtId="43" fontId="65" fillId="0" borderId="8" xfId="0" applyNumberFormat="1" applyFont="1" applyBorder="1" applyAlignment="1">
      <alignment vertical="center"/>
    </xf>
    <xf numFmtId="43" fontId="65" fillId="0" borderId="8" xfId="2" applyFont="1" applyFill="1" applyBorder="1" applyAlignment="1" applyProtection="1">
      <alignment vertical="center"/>
      <protection locked="0"/>
    </xf>
    <xf numFmtId="0" fontId="65" fillId="0" borderId="18" xfId="1" applyFont="1" applyBorder="1" applyAlignment="1">
      <alignment horizontal="left" vertical="center"/>
    </xf>
    <xf numFmtId="165" fontId="67" fillId="0" borderId="35" xfId="2" applyNumberFormat="1" applyFont="1" applyFill="1" applyBorder="1" applyAlignment="1">
      <alignment vertical="center"/>
    </xf>
    <xf numFmtId="165" fontId="67" fillId="0" borderId="36" xfId="2" applyNumberFormat="1" applyFont="1" applyFill="1" applyBorder="1" applyAlignment="1">
      <alignment vertical="center"/>
    </xf>
    <xf numFmtId="165" fontId="67" fillId="0" borderId="37" xfId="2" applyNumberFormat="1" applyFont="1" applyFill="1" applyBorder="1" applyAlignment="1">
      <alignment vertical="center"/>
    </xf>
    <xf numFmtId="43" fontId="67" fillId="0" borderId="35" xfId="2" applyFont="1" applyFill="1" applyBorder="1" applyAlignment="1">
      <alignment vertical="center"/>
    </xf>
    <xf numFmtId="43" fontId="67" fillId="0" borderId="36" xfId="2" applyFont="1" applyFill="1" applyBorder="1" applyAlignment="1">
      <alignment vertical="center"/>
    </xf>
    <xf numFmtId="43" fontId="65" fillId="0" borderId="36" xfId="2" applyFont="1" applyFill="1" applyBorder="1" applyAlignment="1">
      <alignment vertical="center"/>
    </xf>
    <xf numFmtId="43" fontId="67" fillId="0" borderId="37" xfId="2" applyFont="1" applyFill="1" applyBorder="1" applyAlignment="1">
      <alignment vertical="center"/>
    </xf>
    <xf numFmtId="165" fontId="65" fillId="0" borderId="36" xfId="2" applyNumberFormat="1" applyFont="1" applyFill="1" applyBorder="1" applyAlignment="1">
      <alignment vertical="center"/>
    </xf>
    <xf numFmtId="0" fontId="72" fillId="0" borderId="8" xfId="1" applyFont="1" applyBorder="1" applyAlignment="1">
      <alignment vertical="center"/>
    </xf>
    <xf numFmtId="0" fontId="61" fillId="0" borderId="8" xfId="1" applyFont="1" applyBorder="1" applyAlignment="1">
      <alignment horizontal="center" vertical="center"/>
    </xf>
    <xf numFmtId="3" fontId="63" fillId="0" borderId="8" xfId="1" applyNumberFormat="1" applyFont="1" applyBorder="1" applyAlignment="1">
      <alignment horizontal="left" vertical="center"/>
    </xf>
    <xf numFmtId="43" fontId="65" fillId="0" borderId="8" xfId="2" applyFont="1" applyFill="1" applyBorder="1" applyAlignment="1">
      <alignment horizontal="left" vertical="center"/>
    </xf>
    <xf numFmtId="165" fontId="65" fillId="0" borderId="8" xfId="2" applyNumberFormat="1" applyFont="1" applyFill="1" applyBorder="1" applyAlignment="1">
      <alignment horizontal="left" vertical="center"/>
    </xf>
    <xf numFmtId="3" fontId="61" fillId="0" borderId="0" xfId="1" applyNumberFormat="1" applyFont="1" applyAlignment="1">
      <alignment vertical="center" wrapText="1"/>
    </xf>
    <xf numFmtId="3" fontId="63" fillId="0" borderId="8" xfId="1" applyNumberFormat="1" applyFont="1" applyBorder="1" applyAlignment="1">
      <alignment horizontal="left" vertical="center" wrapText="1"/>
    </xf>
    <xf numFmtId="0" fontId="73" fillId="0" borderId="0" xfId="1" applyFont="1" applyAlignment="1">
      <alignment horizontal="left" vertical="center"/>
    </xf>
    <xf numFmtId="165" fontId="63" fillId="0" borderId="43" xfId="8" applyNumberFormat="1" applyFont="1" applyBorder="1" applyAlignment="1">
      <alignment horizontal="center" vertical="center"/>
    </xf>
    <xf numFmtId="165" fontId="63" fillId="0" borderId="9" xfId="8" applyNumberFormat="1" applyFont="1" applyBorder="1" applyAlignment="1">
      <alignment horizontal="center" vertical="center"/>
    </xf>
    <xf numFmtId="43" fontId="62" fillId="0" borderId="43" xfId="8" applyFont="1" applyBorder="1" applyAlignment="1">
      <alignment horizontal="center" vertical="center"/>
    </xf>
    <xf numFmtId="43" fontId="63" fillId="0" borderId="9" xfId="8" applyFont="1" applyBorder="1" applyAlignment="1">
      <alignment horizontal="center" vertical="center"/>
    </xf>
    <xf numFmtId="165" fontId="65" fillId="0" borderId="33" xfId="8" applyNumberFormat="1" applyFont="1" applyFill="1" applyBorder="1" applyAlignment="1">
      <alignment vertical="center"/>
    </xf>
    <xf numFmtId="43" fontId="61" fillId="0" borderId="0" xfId="2" applyFont="1" applyFill="1" applyBorder="1" applyAlignment="1">
      <alignment vertical="center"/>
    </xf>
    <xf numFmtId="165" fontId="0" fillId="0" borderId="8" xfId="8" applyNumberFormat="1" applyFont="1" applyBorder="1" applyAlignment="1">
      <alignment horizontal="center" vertical="center" wrapText="1"/>
    </xf>
    <xf numFmtId="4" fontId="0" fillId="0" borderId="8" xfId="0" applyNumberFormat="1" applyBorder="1" applyAlignment="1">
      <alignment horizontal="center" vertical="center" wrapText="1"/>
    </xf>
    <xf numFmtId="165" fontId="0" fillId="0" borderId="8" xfId="8" applyNumberFormat="1" applyFont="1" applyBorder="1" applyAlignment="1">
      <alignment horizontal="center" vertical="center"/>
    </xf>
    <xf numFmtId="165" fontId="0" fillId="0" borderId="0" xfId="2" applyNumberFormat="1" applyFont="1" applyBorder="1"/>
    <xf numFmtId="0" fontId="20" fillId="0" borderId="0" xfId="0" applyFont="1" applyAlignment="1">
      <alignment vertical="top" wrapText="1"/>
    </xf>
    <xf numFmtId="4" fontId="24" fillId="0" borderId="0" xfId="0" applyNumberFormat="1" applyFont="1" applyAlignment="1">
      <alignment horizontal="right" vertical="top" wrapText="1"/>
    </xf>
    <xf numFmtId="3" fontId="24" fillId="0" borderId="0" xfId="0" applyNumberFormat="1" applyFont="1" applyAlignment="1">
      <alignment horizontal="right" vertical="top" wrapText="1"/>
    </xf>
    <xf numFmtId="3" fontId="24" fillId="0" borderId="0" xfId="0" applyNumberFormat="1" applyFont="1" applyAlignment="1">
      <alignment horizontal="center"/>
    </xf>
    <xf numFmtId="0" fontId="0" fillId="0" borderId="14" xfId="0" applyBorder="1" applyAlignment="1">
      <alignment horizontal="center"/>
    </xf>
    <xf numFmtId="3" fontId="0" fillId="0" borderId="14" xfId="0" applyNumberFormat="1" applyBorder="1"/>
    <xf numFmtId="0" fontId="63" fillId="0" borderId="18" xfId="1" applyFont="1" applyBorder="1" applyAlignment="1">
      <alignment horizontal="center" vertical="center" wrapText="1"/>
    </xf>
    <xf numFmtId="43" fontId="63" fillId="0" borderId="18" xfId="8" applyFont="1" applyBorder="1" applyAlignment="1">
      <alignment horizontal="center" vertical="center" wrapText="1"/>
    </xf>
    <xf numFmtId="43" fontId="62" fillId="0" borderId="33" xfId="8" applyFont="1" applyBorder="1" applyAlignment="1">
      <alignment horizontal="center" vertical="center"/>
    </xf>
    <xf numFmtId="43" fontId="62" fillId="0" borderId="8" xfId="8" applyFont="1" applyBorder="1" applyAlignment="1">
      <alignment horizontal="center" vertical="center"/>
    </xf>
    <xf numFmtId="43" fontId="62" fillId="0" borderId="34" xfId="8" applyFont="1" applyBorder="1" applyAlignment="1">
      <alignment horizontal="center" vertical="center"/>
    </xf>
    <xf numFmtId="43" fontId="62" fillId="0" borderId="9" xfId="8" applyFont="1" applyBorder="1" applyAlignment="1">
      <alignment horizontal="center" vertical="center"/>
    </xf>
    <xf numFmtId="43" fontId="63" fillId="0" borderId="33" xfId="8" applyFont="1" applyFill="1" applyBorder="1" applyAlignment="1">
      <alignment horizontal="right" vertical="center"/>
    </xf>
    <xf numFmtId="43" fontId="63" fillId="0" borderId="8" xfId="8" applyFont="1" applyFill="1" applyBorder="1" applyAlignment="1">
      <alignment horizontal="right" vertical="center"/>
    </xf>
    <xf numFmtId="43" fontId="63" fillId="0" borderId="34" xfId="8" applyFont="1" applyFill="1" applyBorder="1" applyAlignment="1">
      <alignment horizontal="right" vertical="center"/>
    </xf>
    <xf numFmtId="43" fontId="63" fillId="0" borderId="33" xfId="8" applyFont="1" applyFill="1" applyBorder="1" applyAlignment="1">
      <alignment vertical="center"/>
    </xf>
    <xf numFmtId="43" fontId="63" fillId="0" borderId="34" xfId="8" applyFont="1" applyFill="1" applyBorder="1" applyAlignment="1">
      <alignment vertical="center"/>
    </xf>
    <xf numFmtId="165" fontId="62" fillId="0" borderId="43" xfId="8" applyNumberFormat="1" applyFont="1" applyBorder="1" applyAlignment="1">
      <alignment horizontal="center" vertical="center"/>
    </xf>
    <xf numFmtId="165" fontId="62" fillId="0" borderId="9" xfId="8" applyNumberFormat="1" applyFont="1" applyBorder="1" applyAlignment="1">
      <alignment horizontal="center" vertical="center"/>
    </xf>
    <xf numFmtId="165" fontId="62" fillId="0" borderId="8" xfId="8" applyNumberFormat="1" applyFont="1" applyBorder="1" applyAlignment="1">
      <alignment horizontal="center" vertical="center"/>
    </xf>
    <xf numFmtId="165" fontId="62" fillId="0" borderId="34" xfId="8" applyNumberFormat="1" applyFont="1" applyBorder="1" applyAlignment="1">
      <alignment horizontal="center" vertical="center"/>
    </xf>
    <xf numFmtId="165" fontId="63" fillId="0" borderId="34" xfId="8" applyNumberFormat="1" applyFont="1" applyFill="1" applyBorder="1" applyAlignment="1">
      <alignment vertical="center"/>
    </xf>
    <xf numFmtId="165" fontId="63" fillId="0" borderId="44" xfId="2" applyNumberFormat="1" applyFont="1" applyFill="1" applyBorder="1" applyAlignment="1">
      <alignment horizontal="right" vertical="center"/>
    </xf>
    <xf numFmtId="165" fontId="63" fillId="0" borderId="8" xfId="8" applyNumberFormat="1" applyFont="1" applyBorder="1" applyAlignment="1">
      <alignment horizontal="center" vertical="center"/>
    </xf>
    <xf numFmtId="167" fontId="24" fillId="0" borderId="8" xfId="0" applyNumberFormat="1" applyFont="1" applyBorder="1" applyAlignment="1">
      <alignment vertical="center" wrapText="1"/>
    </xf>
    <xf numFmtId="49" fontId="28" fillId="0" borderId="5" xfId="0" applyNumberFormat="1" applyFont="1" applyBorder="1" applyAlignment="1">
      <alignment horizontal="left" vertical="top" wrapText="1"/>
    </xf>
    <xf numFmtId="49" fontId="28" fillId="0" borderId="5" xfId="0" applyNumberFormat="1" applyFont="1" applyBorder="1" applyAlignment="1">
      <alignment horizontal="left" vertical="top"/>
    </xf>
    <xf numFmtId="0" fontId="18" fillId="3" borderId="58" xfId="0" applyFont="1" applyFill="1" applyBorder="1" applyAlignment="1">
      <alignment horizontal="left" vertical="top" wrapText="1"/>
    </xf>
    <xf numFmtId="0" fontId="19" fillId="4" borderId="58" xfId="0" applyFont="1" applyFill="1" applyBorder="1" applyAlignment="1">
      <alignment horizontal="center" vertical="top" wrapText="1"/>
    </xf>
    <xf numFmtId="0" fontId="14" fillId="0" borderId="0" xfId="0" applyFont="1" applyAlignment="1">
      <alignment horizontal="center" vertical="center"/>
    </xf>
    <xf numFmtId="0" fontId="15" fillId="0" borderId="0" xfId="0" applyFont="1" applyAlignment="1">
      <alignment horizontal="center" vertical="center"/>
    </xf>
    <xf numFmtId="0" fontId="16" fillId="0" borderId="0" xfId="0" applyFont="1" applyAlignment="1">
      <alignment horizontal="left" vertical="center" wrapText="1"/>
    </xf>
    <xf numFmtId="0" fontId="16" fillId="0" borderId="0" xfId="0" applyFont="1" applyAlignment="1">
      <alignment horizontal="left" vertical="center"/>
    </xf>
    <xf numFmtId="0" fontId="16" fillId="0" borderId="0" xfId="0" applyFont="1" applyAlignment="1">
      <alignment horizontal="center" vertical="center" wrapText="1"/>
    </xf>
    <xf numFmtId="0" fontId="16" fillId="0" borderId="0" xfId="0" applyFont="1" applyAlignment="1">
      <alignment horizontal="left" vertical="top" wrapText="1"/>
    </xf>
    <xf numFmtId="0" fontId="0" fillId="0" borderId="0" xfId="0" applyAlignment="1">
      <alignment horizontal="center" vertical="center" wrapText="1"/>
    </xf>
    <xf numFmtId="0" fontId="0" fillId="0" borderId="8" xfId="0" applyBorder="1" applyAlignment="1">
      <alignment horizontal="left" vertical="top"/>
    </xf>
    <xf numFmtId="0" fontId="0" fillId="0" borderId="8" xfId="0" applyBorder="1" applyAlignment="1">
      <alignment horizontal="left" vertical="top" wrapText="1"/>
    </xf>
    <xf numFmtId="0" fontId="44" fillId="0" borderId="8" xfId="0" applyFont="1" applyBorder="1" applyAlignment="1">
      <alignment horizontal="left" vertical="top" wrapText="1"/>
    </xf>
    <xf numFmtId="0" fontId="44" fillId="0" borderId="8" xfId="0" applyFont="1" applyBorder="1" applyAlignment="1">
      <alignment horizontal="left" vertical="top"/>
    </xf>
    <xf numFmtId="0" fontId="16" fillId="0" borderId="5" xfId="0" applyFont="1" applyBorder="1" applyAlignment="1">
      <alignment horizontal="left" vertical="top" wrapText="1"/>
    </xf>
    <xf numFmtId="0" fontId="16" fillId="0" borderId="6" xfId="0" applyFont="1" applyBorder="1" applyAlignment="1">
      <alignment horizontal="left" vertical="top" wrapText="1"/>
    </xf>
    <xf numFmtId="0" fontId="16" fillId="0" borderId="7" xfId="0" applyFont="1" applyBorder="1" applyAlignment="1">
      <alignment horizontal="left" vertical="top" wrapText="1"/>
    </xf>
    <xf numFmtId="0" fontId="9" fillId="5" borderId="5" xfId="0" applyFont="1" applyFill="1" applyBorder="1" applyAlignment="1">
      <alignment horizontal="center" vertical="top"/>
    </xf>
    <xf numFmtId="0" fontId="9" fillId="5" borderId="6" xfId="0" applyFont="1" applyFill="1" applyBorder="1" applyAlignment="1">
      <alignment horizontal="center" vertical="top"/>
    </xf>
    <xf numFmtId="0" fontId="9" fillId="5" borderId="7" xfId="0" applyFont="1" applyFill="1" applyBorder="1" applyAlignment="1">
      <alignment horizontal="center" vertical="top"/>
    </xf>
    <xf numFmtId="0" fontId="0" fillId="0" borderId="5" xfId="0" applyBorder="1" applyAlignment="1">
      <alignment horizontal="left" vertical="top"/>
    </xf>
    <xf numFmtId="0" fontId="0" fillId="0" borderId="6" xfId="0" applyBorder="1" applyAlignment="1">
      <alignment horizontal="left" vertical="top"/>
    </xf>
    <xf numFmtId="0" fontId="0" fillId="0" borderId="7" xfId="0" applyBorder="1" applyAlignment="1">
      <alignment horizontal="left" vertical="top"/>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9" fillId="5" borderId="5" xfId="0" applyFont="1" applyFill="1" applyBorder="1" applyAlignment="1">
      <alignment horizontal="center" vertical="top" wrapText="1"/>
    </xf>
    <xf numFmtId="0" fontId="9" fillId="5" borderId="6" xfId="0" applyFont="1" applyFill="1" applyBorder="1" applyAlignment="1">
      <alignment horizontal="center" vertical="top" wrapText="1"/>
    </xf>
    <xf numFmtId="0" fontId="9" fillId="5" borderId="7" xfId="0" applyFont="1" applyFill="1" applyBorder="1" applyAlignment="1">
      <alignment horizontal="center" vertical="top" wrapText="1"/>
    </xf>
    <xf numFmtId="0" fontId="9" fillId="0" borderId="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6" xfId="0" applyFont="1" applyBorder="1" applyAlignment="1">
      <alignment horizontal="center" vertical="top" wrapText="1"/>
    </xf>
    <xf numFmtId="0" fontId="9" fillId="0" borderId="7" xfId="0" applyFont="1" applyBorder="1" applyAlignment="1">
      <alignment horizontal="center" vertical="top" wrapText="1"/>
    </xf>
    <xf numFmtId="0" fontId="20" fillId="0" borderId="0" xfId="0" applyFont="1" applyAlignment="1">
      <alignment horizontal="left" vertical="top" wrapText="1"/>
    </xf>
    <xf numFmtId="0" fontId="9" fillId="0" borderId="0" xfId="0" applyFont="1" applyAlignment="1">
      <alignment horizontal="left" vertical="top" wrapText="1"/>
    </xf>
    <xf numFmtId="0" fontId="12" fillId="0" borderId="0" xfId="0" applyFont="1" applyAlignment="1">
      <alignment horizontal="center" vertical="top" wrapText="1"/>
    </xf>
    <xf numFmtId="0" fontId="18" fillId="2" borderId="25" xfId="0" applyFont="1" applyFill="1" applyBorder="1" applyAlignment="1">
      <alignment horizontal="center" vertical="top" wrapText="1"/>
    </xf>
    <xf numFmtId="0" fontId="18" fillId="2" borderId="26" xfId="0" applyFont="1" applyFill="1" applyBorder="1" applyAlignment="1">
      <alignment horizontal="center" vertical="top" wrapText="1"/>
    </xf>
    <xf numFmtId="0" fontId="18" fillId="2" borderId="3" xfId="0" applyFont="1" applyFill="1" applyBorder="1" applyAlignment="1">
      <alignment horizontal="center" vertical="top" wrapText="1"/>
    </xf>
    <xf numFmtId="0" fontId="18" fillId="2" borderId="4" xfId="0" applyFont="1" applyFill="1" applyBorder="1" applyAlignment="1">
      <alignment horizontal="center" vertical="top" wrapText="1"/>
    </xf>
    <xf numFmtId="0" fontId="17" fillId="0" borderId="0" xfId="0" applyFont="1" applyAlignment="1">
      <alignment horizontal="center" vertical="top" wrapText="1"/>
    </xf>
    <xf numFmtId="0" fontId="18" fillId="2" borderId="1" xfId="0" applyFont="1" applyFill="1" applyBorder="1" applyAlignment="1">
      <alignment horizontal="center" wrapText="1"/>
    </xf>
    <xf numFmtId="0" fontId="18" fillId="2" borderId="2" xfId="0" applyFont="1" applyFill="1" applyBorder="1" applyAlignment="1">
      <alignment horizontal="center" wrapText="1"/>
    </xf>
    <xf numFmtId="0" fontId="18" fillId="2" borderId="3" xfId="0" applyFont="1" applyFill="1" applyBorder="1" applyAlignment="1">
      <alignment horizontal="center" wrapText="1"/>
    </xf>
    <xf numFmtId="0" fontId="18" fillId="2" borderId="4" xfId="0" applyFont="1" applyFill="1" applyBorder="1" applyAlignment="1">
      <alignment horizontal="center" wrapText="1"/>
    </xf>
    <xf numFmtId="0" fontId="20" fillId="0" borderId="0" xfId="0" applyFont="1" applyAlignment="1">
      <alignment horizontal="left" vertical="center" wrapText="1"/>
    </xf>
    <xf numFmtId="0" fontId="9"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top" wrapText="1"/>
    </xf>
    <xf numFmtId="0" fontId="9" fillId="0" borderId="12" xfId="0" applyFont="1" applyBorder="1" applyAlignment="1">
      <alignment horizontal="left" vertical="top" wrapText="1"/>
    </xf>
    <xf numFmtId="166" fontId="16" fillId="0" borderId="0" xfId="0" applyNumberFormat="1" applyFont="1" applyAlignment="1">
      <alignment horizontal="left" vertical="center" wrapText="1"/>
    </xf>
    <xf numFmtId="166" fontId="16" fillId="0" borderId="0" xfId="0" applyNumberFormat="1" applyFont="1" applyAlignment="1">
      <alignment horizontal="left" vertical="center"/>
    </xf>
    <xf numFmtId="0" fontId="2" fillId="0" borderId="0" xfId="0" applyFont="1" applyAlignment="1">
      <alignment horizontal="left" vertical="center" wrapText="1"/>
    </xf>
    <xf numFmtId="3" fontId="24" fillId="0" borderId="5" xfId="0" applyNumberFormat="1" applyFont="1" applyBorder="1" applyAlignment="1">
      <alignment horizontal="center" vertical="center"/>
    </xf>
    <xf numFmtId="3" fontId="24" fillId="0" borderId="6" xfId="0" applyNumberFormat="1" applyFont="1" applyBorder="1" applyAlignment="1">
      <alignment horizontal="center" vertical="center"/>
    </xf>
    <xf numFmtId="3" fontId="24" fillId="0" borderId="7" xfId="0" applyNumberFormat="1" applyFont="1" applyBorder="1" applyAlignment="1">
      <alignment horizontal="center" vertical="center"/>
    </xf>
    <xf numFmtId="0" fontId="0" fillId="0" borderId="0" xfId="0" applyAlignment="1">
      <alignment horizontal="left" vertical="center"/>
    </xf>
    <xf numFmtId="3" fontId="24" fillId="0" borderId="5" xfId="0" applyNumberFormat="1" applyFont="1" applyBorder="1" applyAlignment="1">
      <alignment horizontal="center" vertical="center" wrapText="1"/>
    </xf>
    <xf numFmtId="3" fontId="24" fillId="0" borderId="6" xfId="0" applyNumberFormat="1" applyFont="1" applyBorder="1" applyAlignment="1">
      <alignment horizontal="center" vertical="center" wrapText="1"/>
    </xf>
    <xf numFmtId="3" fontId="24" fillId="0" borderId="7" xfId="0" applyNumberFormat="1" applyFont="1" applyBorder="1" applyAlignment="1">
      <alignment horizontal="center" vertical="center" wrapText="1"/>
    </xf>
    <xf numFmtId="0" fontId="21" fillId="0" borderId="0" xfId="0" applyFont="1" applyAlignment="1">
      <alignment horizontal="left" vertical="center" wrapText="1"/>
    </xf>
    <xf numFmtId="0" fontId="0" fillId="0" borderId="11" xfId="0" applyBorder="1" applyAlignment="1">
      <alignment horizontal="left" vertical="top" wrapText="1"/>
    </xf>
    <xf numFmtId="0" fontId="0" fillId="0" borderId="0" xfId="0"/>
    <xf numFmtId="0" fontId="0" fillId="0" borderId="0" xfId="0" applyAlignment="1">
      <alignment wrapText="1"/>
    </xf>
    <xf numFmtId="0" fontId="75" fillId="0" borderId="0" xfId="0" applyFont="1" applyAlignment="1">
      <alignment horizontal="center" vertical="center" wrapText="1"/>
    </xf>
    <xf numFmtId="0" fontId="58" fillId="0" borderId="13" xfId="1" applyFont="1" applyBorder="1" applyAlignment="1">
      <alignment horizontal="left" vertical="center" wrapText="1"/>
    </xf>
    <xf numFmtId="0" fontId="58" fillId="0" borderId="13" xfId="1" applyFont="1" applyBorder="1" applyAlignment="1">
      <alignment horizontal="left" vertical="center"/>
    </xf>
    <xf numFmtId="0" fontId="2" fillId="11" borderId="0" xfId="1" applyFont="1" applyFill="1" applyAlignment="1">
      <alignment horizontal="left" vertical="center" wrapText="1"/>
    </xf>
    <xf numFmtId="0" fontId="9" fillId="11" borderId="0" xfId="1" applyFill="1" applyAlignment="1">
      <alignment horizontal="left" vertical="center" wrapText="1"/>
    </xf>
    <xf numFmtId="0" fontId="58" fillId="0" borderId="14" xfId="1" applyFont="1" applyBorder="1" applyAlignment="1">
      <alignment horizontal="center" vertical="center"/>
    </xf>
    <xf numFmtId="0" fontId="58" fillId="0" borderId="17" xfId="1" applyFont="1" applyBorder="1" applyAlignment="1">
      <alignment horizontal="center" vertical="center"/>
    </xf>
    <xf numFmtId="0" fontId="58" fillId="0" borderId="9" xfId="1" applyFont="1" applyBorder="1" applyAlignment="1">
      <alignment horizontal="center" vertical="center"/>
    </xf>
    <xf numFmtId="0" fontId="2" fillId="0" borderId="0" xfId="1" applyFont="1" applyAlignment="1">
      <alignment horizontal="left" vertical="top" wrapText="1"/>
    </xf>
    <xf numFmtId="0" fontId="9" fillId="0" borderId="0" xfId="1"/>
    <xf numFmtId="0" fontId="0" fillId="11" borderId="0" xfId="1" applyFont="1" applyFill="1" applyAlignment="1">
      <alignment horizontal="left" vertical="center" wrapText="1"/>
    </xf>
    <xf numFmtId="0" fontId="62" fillId="0" borderId="15" xfId="1" applyFont="1" applyBorder="1" applyAlignment="1">
      <alignment horizontal="center" vertical="center"/>
    </xf>
    <xf numFmtId="0" fontId="63" fillId="0" borderId="18" xfId="1" applyFont="1" applyBorder="1" applyAlignment="1">
      <alignment horizontal="center" vertical="center"/>
    </xf>
    <xf numFmtId="0" fontId="62" fillId="0" borderId="40" xfId="1" applyFont="1" applyBorder="1" applyAlignment="1">
      <alignment horizontal="center" vertical="center"/>
    </xf>
    <xf numFmtId="0" fontId="62" fillId="0" borderId="41" xfId="1" applyFont="1" applyBorder="1" applyAlignment="1">
      <alignment horizontal="center" vertical="center"/>
    </xf>
    <xf numFmtId="0" fontId="62" fillId="0" borderId="42" xfId="1" applyFont="1" applyBorder="1" applyAlignment="1">
      <alignment horizontal="center" vertical="center"/>
    </xf>
    <xf numFmtId="0" fontId="65" fillId="0" borderId="0" xfId="1" applyFont="1" applyAlignment="1">
      <alignment horizontal="left" vertical="center"/>
    </xf>
    <xf numFmtId="0" fontId="65" fillId="11" borderId="0" xfId="1" applyFont="1" applyFill="1" applyAlignment="1">
      <alignment horizontal="left" vertical="center" wrapText="1"/>
    </xf>
    <xf numFmtId="0" fontId="61" fillId="11" borderId="0" xfId="1" applyFont="1" applyFill="1" applyAlignment="1">
      <alignment horizontal="left" vertical="center" wrapText="1"/>
    </xf>
    <xf numFmtId="0" fontId="62" fillId="0" borderId="15" xfId="1" applyFont="1" applyBorder="1" applyAlignment="1">
      <alignment horizontal="center" vertical="center" wrapText="1"/>
    </xf>
    <xf numFmtId="0" fontId="63" fillId="0" borderId="18" xfId="1" applyFont="1" applyBorder="1" applyAlignment="1">
      <alignment horizontal="center" vertical="center" wrapText="1"/>
    </xf>
    <xf numFmtId="0" fontId="62" fillId="0" borderId="29" xfId="1" applyFont="1" applyBorder="1" applyAlignment="1">
      <alignment horizontal="center" vertical="center"/>
    </xf>
    <xf numFmtId="0" fontId="62" fillId="0" borderId="30" xfId="1" applyFont="1" applyBorder="1" applyAlignment="1">
      <alignment horizontal="center" vertical="center"/>
    </xf>
    <xf numFmtId="0" fontId="62" fillId="0" borderId="31" xfId="1" applyFont="1" applyBorder="1" applyAlignment="1">
      <alignment horizontal="center" vertical="center"/>
    </xf>
    <xf numFmtId="170" fontId="62" fillId="0" borderId="46" xfId="1" applyNumberFormat="1" applyFont="1" applyBorder="1" applyAlignment="1">
      <alignment horizontal="center" vertical="center"/>
    </xf>
    <xf numFmtId="170" fontId="62" fillId="0" borderId="47" xfId="1" applyNumberFormat="1" applyFont="1" applyBorder="1" applyAlignment="1">
      <alignment horizontal="center" vertical="center"/>
    </xf>
    <xf numFmtId="170" fontId="62" fillId="0" borderId="48" xfId="1" applyNumberFormat="1" applyFont="1" applyBorder="1" applyAlignment="1">
      <alignment horizontal="center" vertical="center"/>
    </xf>
    <xf numFmtId="0" fontId="0" fillId="0" borderId="0" xfId="1" applyFont="1" applyAlignment="1">
      <alignment horizontal="left" vertical="top" wrapText="1"/>
    </xf>
    <xf numFmtId="0" fontId="9" fillId="0" borderId="0" xfId="1" applyAlignment="1">
      <alignment horizontal="left" vertical="top" wrapText="1"/>
    </xf>
    <xf numFmtId="0" fontId="62" fillId="0" borderId="56" xfId="1" applyFont="1" applyBorder="1" applyAlignment="1">
      <alignment horizontal="center" vertical="center"/>
    </xf>
    <xf numFmtId="0" fontId="62" fillId="0" borderId="57" xfId="1" applyFont="1" applyBorder="1" applyAlignment="1">
      <alignment horizontal="center" vertical="center"/>
    </xf>
    <xf numFmtId="0" fontId="61" fillId="0" borderId="0" xfId="1" applyFont="1" applyAlignment="1">
      <alignment horizontal="left" vertical="center" wrapText="1"/>
    </xf>
    <xf numFmtId="0" fontId="62" fillId="0" borderId="46" xfId="1" applyFont="1" applyBorder="1" applyAlignment="1">
      <alignment horizontal="center" vertical="center"/>
    </xf>
    <xf numFmtId="0" fontId="62" fillId="0" borderId="47" xfId="1" applyFont="1" applyBorder="1" applyAlignment="1">
      <alignment horizontal="center" vertical="center"/>
    </xf>
    <xf numFmtId="0" fontId="62" fillId="0" borderId="48" xfId="1" applyFont="1" applyBorder="1" applyAlignment="1">
      <alignment horizontal="center" vertical="center"/>
    </xf>
    <xf numFmtId="0" fontId="20" fillId="0" borderId="0" xfId="0" applyFont="1" applyAlignment="1">
      <alignment horizontal="center" vertical="top" wrapText="1"/>
    </xf>
    <xf numFmtId="3" fontId="24" fillId="0" borderId="8" xfId="0" applyNumberFormat="1" applyFont="1" applyBorder="1" applyAlignment="1">
      <alignment horizontal="center" vertical="top"/>
    </xf>
    <xf numFmtId="3" fontId="24" fillId="0" borderId="5" xfId="0" applyNumberFormat="1" applyFont="1" applyBorder="1" applyAlignment="1">
      <alignment horizontal="center" vertical="top" wrapText="1"/>
    </xf>
    <xf numFmtId="3" fontId="24" fillId="0" borderId="6" xfId="0" applyNumberFormat="1" applyFont="1" applyBorder="1" applyAlignment="1">
      <alignment horizontal="center" vertical="top" wrapText="1"/>
    </xf>
    <xf numFmtId="3" fontId="24" fillId="0" borderId="7" xfId="0" applyNumberFormat="1" applyFont="1" applyBorder="1" applyAlignment="1">
      <alignment horizontal="center" vertical="top" wrapText="1"/>
    </xf>
    <xf numFmtId="0" fontId="28" fillId="0" borderId="8" xfId="0" applyFont="1" applyBorder="1" applyAlignment="1">
      <alignment horizontal="left" vertical="center" wrapText="1"/>
    </xf>
    <xf numFmtId="0" fontId="8" fillId="7" borderId="15" xfId="0" applyFont="1" applyFill="1" applyBorder="1" applyAlignment="1">
      <alignment horizontal="center" wrapText="1"/>
    </xf>
    <xf numFmtId="0" fontId="8" fillId="7" borderId="12" xfId="0" applyFont="1" applyFill="1" applyBorder="1" applyAlignment="1">
      <alignment horizontal="center" wrapText="1"/>
    </xf>
    <xf numFmtId="0" fontId="8" fillId="7" borderId="16" xfId="0" applyFont="1" applyFill="1" applyBorder="1" applyAlignment="1">
      <alignment horizontal="center" wrapText="1"/>
    </xf>
    <xf numFmtId="0" fontId="8" fillId="7" borderId="15" xfId="0" applyFont="1" applyFill="1" applyBorder="1" applyAlignment="1">
      <alignment horizontal="center"/>
    </xf>
    <xf numFmtId="0" fontId="8" fillId="7" borderId="12" xfId="0" applyFont="1" applyFill="1" applyBorder="1" applyAlignment="1">
      <alignment horizontal="center"/>
    </xf>
    <xf numFmtId="0" fontId="8" fillId="7" borderId="16" xfId="0" applyFont="1" applyFill="1" applyBorder="1" applyAlignment="1">
      <alignment horizontal="center"/>
    </xf>
    <xf numFmtId="0" fontId="8" fillId="0" borderId="8" xfId="0" applyFont="1" applyBorder="1" applyAlignment="1">
      <alignment horizontal="center"/>
    </xf>
    <xf numFmtId="49" fontId="28" fillId="0" borderId="8" xfId="0" applyNumberFormat="1" applyFont="1" applyBorder="1" applyAlignment="1">
      <alignment horizontal="left" vertical="center" wrapText="1"/>
    </xf>
    <xf numFmtId="0" fontId="0" fillId="0" borderId="0" xfId="0" applyAlignment="1">
      <alignment horizontal="left" vertical="top"/>
    </xf>
    <xf numFmtId="3" fontId="24" fillId="0" borderId="19" xfId="0" applyNumberFormat="1" applyFont="1" applyBorder="1" applyAlignment="1">
      <alignment horizontal="center"/>
    </xf>
    <xf numFmtId="3" fontId="24" fillId="0" borderId="9" xfId="0" applyNumberFormat="1" applyFont="1" applyBorder="1" applyAlignment="1">
      <alignment horizontal="center"/>
    </xf>
    <xf numFmtId="3" fontId="24" fillId="0" borderId="18" xfId="0" applyNumberFormat="1" applyFont="1" applyBorder="1" applyAlignment="1">
      <alignment horizontal="center"/>
    </xf>
    <xf numFmtId="3" fontId="24" fillId="0" borderId="8" xfId="0" applyNumberFormat="1" applyFont="1" applyBorder="1" applyAlignment="1">
      <alignment horizontal="center" vertical="top" wrapText="1"/>
    </xf>
    <xf numFmtId="3" fontId="16" fillId="0" borderId="19" xfId="0" applyNumberFormat="1" applyFont="1" applyBorder="1" applyAlignment="1">
      <alignment horizontal="center"/>
    </xf>
    <xf numFmtId="3" fontId="16" fillId="0" borderId="9" xfId="0" applyNumberFormat="1" applyFont="1" applyBorder="1" applyAlignment="1">
      <alignment horizontal="center"/>
    </xf>
    <xf numFmtId="3" fontId="16" fillId="0" borderId="18" xfId="0" applyNumberFormat="1" applyFont="1" applyBorder="1" applyAlignment="1">
      <alignment horizontal="center"/>
    </xf>
    <xf numFmtId="3" fontId="24" fillId="0" borderId="19" xfId="0" applyNumberFormat="1" applyFont="1" applyBorder="1" applyAlignment="1">
      <alignment horizontal="center" vertical="top" wrapText="1"/>
    </xf>
    <xf numFmtId="3" fontId="24" fillId="0" borderId="9" xfId="0" applyNumberFormat="1" applyFont="1" applyBorder="1" applyAlignment="1">
      <alignment horizontal="center" vertical="top" wrapText="1"/>
    </xf>
    <xf numFmtId="3" fontId="24" fillId="0" borderId="18" xfId="0" applyNumberFormat="1" applyFont="1" applyBorder="1" applyAlignment="1">
      <alignment horizontal="center" vertical="top" wrapText="1"/>
    </xf>
    <xf numFmtId="3" fontId="16" fillId="0" borderId="8" xfId="0" applyNumberFormat="1" applyFont="1" applyBorder="1" applyAlignment="1">
      <alignment horizontal="center"/>
    </xf>
    <xf numFmtId="0" fontId="0" fillId="0" borderId="0" xfId="0" applyFont="1"/>
  </cellXfs>
  <cellStyles count="17">
    <cellStyle name="Comma" xfId="8" builtinId="3"/>
    <cellStyle name="Comma 2" xfId="2" xr:uid="{00000000-0005-0000-0000-000001000000}"/>
    <cellStyle name="Comma 3" xfId="13" xr:uid="{00000000-0005-0000-0000-000002000000}"/>
    <cellStyle name="Comma 3 2" xfId="15" xr:uid="{75DBF094-74B0-1646-801F-B717EF6607A2}"/>
    <cellStyle name="Comma 6 2" xfId="6" xr:uid="{00000000-0005-0000-0000-000003000000}"/>
    <cellStyle name="Comma 8" xfId="7" xr:uid="{00000000-0005-0000-0000-000004000000}"/>
    <cellStyle name="Neutral 2" xfId="10" xr:uid="{00000000-0005-0000-0000-000005000000}"/>
    <cellStyle name="Normal" xfId="0" builtinId="0"/>
    <cellStyle name="Normal 2" xfId="1" xr:uid="{00000000-0005-0000-0000-000007000000}"/>
    <cellStyle name="Normal 2 2" xfId="4" xr:uid="{00000000-0005-0000-0000-000008000000}"/>
    <cellStyle name="Normal 2 3" xfId="11" xr:uid="{00000000-0005-0000-0000-000009000000}"/>
    <cellStyle name="Normal 3" xfId="9" xr:uid="{00000000-0005-0000-0000-00000A000000}"/>
    <cellStyle name="Normal 4" xfId="3" xr:uid="{00000000-0005-0000-0000-00000B000000}"/>
    <cellStyle name="Normal 5" xfId="12" xr:uid="{00000000-0005-0000-0000-00000C000000}"/>
    <cellStyle name="Normal 5 2" xfId="14" xr:uid="{BC51E781-8403-6948-B773-533CFE704F44}"/>
    <cellStyle name="Normal 6" xfId="16" xr:uid="{270DFA2A-6454-AA48-B91F-64DD3BCE941C}"/>
    <cellStyle name="Percent 2" xfId="5" xr:uid="{00000000-0005-0000-0000-00000D000000}"/>
  </cellStyles>
  <dxfs count="0"/>
  <tableStyles count="0" defaultTableStyle="TableStyleMedium2" defaultPivotStyle="PivotStyleLight16"/>
  <colors>
    <mruColors>
      <color rgb="FF00D0FE"/>
      <color rgb="FFCBAD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charts/_rels/chart18.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charts/_rels/chart2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2.xml"/><Relationship Id="rId1" Type="http://schemas.microsoft.com/office/2011/relationships/chartStyle" Target="style2.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4.xml"/><Relationship Id="rId1" Type="http://schemas.microsoft.com/office/2011/relationships/chartStyle" Target="style4.xml"/></Relationships>
</file>

<file path=xl/charts/_rels/chart5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2.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Volume Ingested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 (47,288.4 TBs)</a:t>
            </a:r>
          </a:p>
        </c:rich>
      </c:tx>
      <c:overlay val="0"/>
      <c:spPr>
        <a:noFill/>
        <a:ln w="25400">
          <a:noFill/>
        </a:ln>
      </c:spPr>
    </c:title>
    <c:autoTitleDeleted val="0"/>
    <c:plotArea>
      <c:layout>
        <c:manualLayout>
          <c:layoutTarget val="inner"/>
          <c:xMode val="edge"/>
          <c:yMode val="edge"/>
          <c:x val="0.35195578730004601"/>
          <c:y val="0.61879895561361697"/>
          <c:w val="0.26815679032383499"/>
          <c:h val="0.25065274151436001"/>
        </c:manualLayout>
      </c:layout>
      <c:pieChart>
        <c:varyColors val="1"/>
        <c:ser>
          <c:idx val="0"/>
          <c:order val="0"/>
          <c:dPt>
            <c:idx val="0"/>
            <c:bubble3D val="0"/>
            <c:spPr>
              <a:solidFill>
                <a:srgbClr val="FFFF00"/>
              </a:solidFill>
              <a:ln w="25400">
                <a:noFill/>
              </a:ln>
              <a:effectLst>
                <a:outerShdw dist="35921" dir="2700000" algn="br">
                  <a:srgbClr val="000000"/>
                </a:outerShdw>
              </a:effectLst>
            </c:spPr>
            <c:extLst>
              <c:ext xmlns:c16="http://schemas.microsoft.com/office/drawing/2014/chart" uri="{C3380CC4-5D6E-409C-BE32-E72D297353CC}">
                <c16:uniqueId val="{00000001-4542-9F49-8DB7-ED88CC219160}"/>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4542-9F49-8DB7-ED88CC219160}"/>
              </c:ext>
            </c:extLst>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5-4542-9F49-8DB7-ED88CC219160}"/>
              </c:ext>
            </c:extLst>
          </c:dPt>
          <c:dPt>
            <c:idx val="4"/>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4542-9F49-8DB7-ED88CC219160}"/>
              </c:ext>
            </c:extLst>
          </c:dPt>
          <c:dPt>
            <c:idx val="5"/>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4542-9F49-8DB7-ED88CC219160}"/>
              </c:ext>
            </c:extLst>
          </c:dPt>
          <c:dPt>
            <c:idx val="6"/>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0-2A93-2B4B-AD52-44C258CAF266}"/>
              </c:ext>
            </c:extLst>
          </c:dPt>
          <c:dPt>
            <c:idx val="8"/>
            <c:bubble3D val="0"/>
            <c:spPr>
              <a:solidFill>
                <a:schemeClr val="accent2">
                  <a:lumMod val="75000"/>
                </a:schemeClr>
              </a:solidFill>
              <a:ln w="25400">
                <a:noFill/>
              </a:ln>
              <a:effectLst>
                <a:outerShdw dist="35921" dir="2700000" algn="br">
                  <a:srgbClr val="000000"/>
                </a:outerShdw>
              </a:effectLst>
            </c:spPr>
            <c:extLst>
              <c:ext xmlns:c16="http://schemas.microsoft.com/office/drawing/2014/chart" uri="{C3380CC4-5D6E-409C-BE32-E72D297353CC}">
                <c16:uniqueId val="{00000010-DB1F-C34F-9B32-C9D8B2F01B82}"/>
              </c:ext>
            </c:extLst>
          </c:dPt>
          <c:dPt>
            <c:idx val="11"/>
            <c:bubble3D val="0"/>
            <c:spPr>
              <a:solidFill>
                <a:schemeClr val="tx1"/>
              </a:solidFill>
              <a:ln w="25400">
                <a:noFill/>
              </a:ln>
              <a:effectLst>
                <a:outerShdw dist="35921" dir="2700000" algn="br">
                  <a:srgbClr val="000000"/>
                </a:outerShdw>
              </a:effectLst>
            </c:spPr>
            <c:extLst>
              <c:ext xmlns:c16="http://schemas.microsoft.com/office/drawing/2014/chart" uri="{C3380CC4-5D6E-409C-BE32-E72D297353CC}">
                <c16:uniqueId val="{0000000F-B6FD-BD41-BB4C-34793093F7CC}"/>
              </c:ext>
            </c:extLst>
          </c:dPt>
          <c:dLbls>
            <c:dLbl>
              <c:idx val="0"/>
              <c:layout>
                <c:manualLayout>
                  <c:x val="0.22825460304438974"/>
                  <c:y val="-0.13706450265020231"/>
                </c:manualLayout>
              </c:layout>
              <c:showLegendKey val="0"/>
              <c:showVal val="0"/>
              <c:showCatName val="1"/>
              <c:showSerName val="0"/>
              <c:showPercent val="1"/>
              <c:showBubbleSize val="0"/>
              <c:extLst>
                <c:ext xmlns:c15="http://schemas.microsoft.com/office/drawing/2012/chart" uri="{CE6537A1-D6FC-4f65-9D91-7224C49458BB}">
                  <c15:layout>
                    <c:manualLayout>
                      <c:w val="0.18398562118311912"/>
                      <c:h val="0.15126420696237164"/>
                    </c:manualLayout>
                  </c15:layout>
                </c:ext>
                <c:ext xmlns:c16="http://schemas.microsoft.com/office/drawing/2014/chart" uri="{C3380CC4-5D6E-409C-BE32-E72D297353CC}">
                  <c16:uniqueId val="{00000001-4542-9F49-8DB7-ED88CC219160}"/>
                </c:ext>
              </c:extLst>
            </c:dLbl>
            <c:dLbl>
              <c:idx val="1"/>
              <c:layout>
                <c:manualLayout>
                  <c:x val="0.11377523698842402"/>
                  <c:y val="-5.2536590725927305E-2"/>
                </c:manualLayout>
              </c:layout>
              <c:showLegendKey val="0"/>
              <c:showVal val="0"/>
              <c:showCatName val="1"/>
              <c:showSerName val="0"/>
              <c:showPercent val="1"/>
              <c:showBubbleSize val="0"/>
              <c:extLst>
                <c:ext xmlns:c15="http://schemas.microsoft.com/office/drawing/2012/chart" uri="{CE6537A1-D6FC-4f65-9D91-7224C49458BB}">
                  <c15:layout>
                    <c:manualLayout>
                      <c:w val="0.17183084951235075"/>
                      <c:h val="0.16801948320411539"/>
                    </c:manualLayout>
                  </c15:layout>
                </c:ext>
                <c:ext xmlns:c16="http://schemas.microsoft.com/office/drawing/2014/chart" uri="{C3380CC4-5D6E-409C-BE32-E72D297353CC}">
                  <c16:uniqueId val="{00000003-4542-9F49-8DB7-ED88CC219160}"/>
                </c:ext>
              </c:extLst>
            </c:dLbl>
            <c:dLbl>
              <c:idx val="2"/>
              <c:layout>
                <c:manualLayout>
                  <c:x val="0.18087457843405341"/>
                  <c:y val="-0.11821155534518413"/>
                </c:manualLayout>
              </c:layout>
              <c:showLegendKey val="0"/>
              <c:showVal val="0"/>
              <c:showCatName val="1"/>
              <c:showSerName val="0"/>
              <c:showPercent val="1"/>
              <c:showBubbleSize val="0"/>
              <c:extLst>
                <c:ext xmlns:c15="http://schemas.microsoft.com/office/drawing/2012/chart" uri="{CE6537A1-D6FC-4f65-9D91-7224C49458BB}">
                  <c15:layout>
                    <c:manualLayout>
                      <c:w val="0.12209034044298606"/>
                      <c:h val="0.12951501830317227"/>
                    </c:manualLayout>
                  </c15:layout>
                </c:ext>
                <c:ext xmlns:c16="http://schemas.microsoft.com/office/drawing/2014/chart" uri="{C3380CC4-5D6E-409C-BE32-E72D297353CC}">
                  <c16:uniqueId val="{00000005-4542-9F49-8DB7-ED88CC219160}"/>
                </c:ext>
              </c:extLst>
            </c:dLbl>
            <c:dLbl>
              <c:idx val="3"/>
              <c:layout>
                <c:manualLayout>
                  <c:x val="0.12542612341627929"/>
                  <c:y val="-9.3669391899564622E-2"/>
                </c:manualLayout>
              </c:layout>
              <c:showLegendKey val="0"/>
              <c:showVal val="0"/>
              <c:showCatName val="1"/>
              <c:showSerName val="0"/>
              <c:showPercent val="1"/>
              <c:showBubbleSize val="0"/>
              <c:extLst>
                <c:ext xmlns:c15="http://schemas.microsoft.com/office/drawing/2012/chart" uri="{CE6537A1-D6FC-4f65-9D91-7224C49458BB}">
                  <c15:layout>
                    <c:manualLayout>
                      <c:w val="0.11896135265700483"/>
                      <c:h val="0.12792816762846673"/>
                    </c:manualLayout>
                  </c15:layout>
                </c:ext>
                <c:ext xmlns:c16="http://schemas.microsoft.com/office/drawing/2014/chart" uri="{C3380CC4-5D6E-409C-BE32-E72D297353CC}">
                  <c16:uniqueId val="{00000010-A526-1946-90E0-71860640D50F}"/>
                </c:ext>
              </c:extLst>
            </c:dLbl>
            <c:dLbl>
              <c:idx val="4"/>
              <c:layout>
                <c:manualLayout>
                  <c:x val="0.14179883328775864"/>
                  <c:y val="-1.453081882303307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542-9F49-8DB7-ED88CC219160}"/>
                </c:ext>
              </c:extLst>
            </c:dLbl>
            <c:dLbl>
              <c:idx val="5"/>
              <c:layout>
                <c:manualLayout>
                  <c:x val="-1.1714406161699057E-2"/>
                  <c:y val="5.4091836685944321E-3"/>
                </c:manualLayout>
              </c:layout>
              <c:showLegendKey val="0"/>
              <c:showVal val="0"/>
              <c:showCatName val="1"/>
              <c:showSerName val="0"/>
              <c:showPercent val="1"/>
              <c:showBubbleSize val="0"/>
              <c:extLst>
                <c:ext xmlns:c15="http://schemas.microsoft.com/office/drawing/2012/chart" uri="{CE6537A1-D6FC-4f65-9D91-7224C49458BB}">
                  <c15:layout>
                    <c:manualLayout>
                      <c:w val="0.23010863868380274"/>
                      <c:h val="0.13423294071212771"/>
                    </c:manualLayout>
                  </c15:layout>
                </c:ext>
                <c:ext xmlns:c16="http://schemas.microsoft.com/office/drawing/2014/chart" uri="{C3380CC4-5D6E-409C-BE32-E72D297353CC}">
                  <c16:uniqueId val="{0000000B-4542-9F49-8DB7-ED88CC219160}"/>
                </c:ext>
              </c:extLst>
            </c:dLbl>
            <c:dLbl>
              <c:idx val="6"/>
              <c:layout>
                <c:manualLayout>
                  <c:x val="-0.19003281378178838"/>
                  <c:y val="-2.95103510953055E-2"/>
                </c:manualLayout>
              </c:layout>
              <c:showLegendKey val="0"/>
              <c:showVal val="0"/>
              <c:showCatName val="1"/>
              <c:showSerName val="0"/>
              <c:showPercent val="1"/>
              <c:showBubbleSize val="0"/>
              <c:extLst>
                <c:ext xmlns:c15="http://schemas.microsoft.com/office/drawing/2012/chart" uri="{CE6537A1-D6FC-4f65-9D91-7224C49458BB}">
                  <c15:layout>
                    <c:manualLayout>
                      <c:w val="0.2225480813052593"/>
                      <c:h val="0.17390420757976605"/>
                    </c:manualLayout>
                  </c15:layout>
                </c:ext>
                <c:ext xmlns:c16="http://schemas.microsoft.com/office/drawing/2014/chart" uri="{C3380CC4-5D6E-409C-BE32-E72D297353CC}">
                  <c16:uniqueId val="{00000010-2A93-2B4B-AD52-44C258CAF266}"/>
                </c:ext>
              </c:extLst>
            </c:dLbl>
            <c:dLbl>
              <c:idx val="7"/>
              <c:layout>
                <c:manualLayout>
                  <c:x val="-0.1457592744508249"/>
                  <c:y val="-9.2105509767510571E-2"/>
                </c:manualLayout>
              </c:layout>
              <c:showLegendKey val="0"/>
              <c:showVal val="0"/>
              <c:showCatName val="1"/>
              <c:showSerName val="0"/>
              <c:showPercent val="1"/>
              <c:showBubbleSize val="0"/>
              <c:extLst>
                <c:ext xmlns:c15="http://schemas.microsoft.com/office/drawing/2012/chart" uri="{CE6537A1-D6FC-4f65-9D91-7224C49458BB}">
                  <c15:layout>
                    <c:manualLayout>
                      <c:w val="0.24370510499776382"/>
                      <c:h val="0.14444444444444443"/>
                    </c:manualLayout>
                  </c15:layout>
                </c:ext>
                <c:ext xmlns:c16="http://schemas.microsoft.com/office/drawing/2014/chart" uri="{C3380CC4-5D6E-409C-BE32-E72D297353CC}">
                  <c16:uniqueId val="{0000000D-4542-9F49-8DB7-ED88CC219160}"/>
                </c:ext>
              </c:extLst>
            </c:dLbl>
            <c:dLbl>
              <c:idx val="8"/>
              <c:layout>
                <c:manualLayout>
                  <c:x val="-0.16159876036824355"/>
                  <c:y val="-9.4250587902817706E-2"/>
                </c:manualLayout>
              </c:layout>
              <c:showLegendKey val="0"/>
              <c:showVal val="0"/>
              <c:showCatName val="1"/>
              <c:showSerName val="0"/>
              <c:showPercent val="1"/>
              <c:showBubbleSize val="0"/>
              <c:extLst>
                <c:ext xmlns:c15="http://schemas.microsoft.com/office/drawing/2012/chart" uri="{CE6537A1-D6FC-4f65-9D91-7224C49458BB}">
                  <c15:layout>
                    <c:manualLayout>
                      <c:w val="0.22017477896271989"/>
                      <c:h val="0.14352325684379882"/>
                    </c:manualLayout>
                  </c15:layout>
                </c:ext>
                <c:ext xmlns:c16="http://schemas.microsoft.com/office/drawing/2014/chart" uri="{C3380CC4-5D6E-409C-BE32-E72D297353CC}">
                  <c16:uniqueId val="{00000010-DB1F-C34F-9B32-C9D8B2F01B82}"/>
                </c:ext>
              </c:extLst>
            </c:dLbl>
            <c:dLbl>
              <c:idx val="9"/>
              <c:layout>
                <c:manualLayout>
                  <c:x val="-0.21288453650533223"/>
                  <c:y val="-0.167047821975787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DB1F-C34F-9B32-C9D8B2F01B82}"/>
                </c:ext>
              </c:extLst>
            </c:dLbl>
            <c:dLbl>
              <c:idx val="10"/>
              <c:layout>
                <c:manualLayout>
                  <c:x val="-0.17505839258043934"/>
                  <c:y val="-0.3110741817778239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4542-9F49-8DB7-ED88CC219160}"/>
                </c:ext>
              </c:extLst>
            </c:dLbl>
            <c:dLbl>
              <c:idx val="11"/>
              <c:layout>
                <c:manualLayout>
                  <c:x val="-2.1978397593656034E-2"/>
                  <c:y val="-0.2341552886631316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B6FD-BD41-BB4C-34793093F7CC}"/>
                </c:ext>
              </c:extLst>
            </c:dLbl>
            <c:dLbl>
              <c:idx val="12"/>
              <c:layout>
                <c:manualLayout>
                  <c:x val="4.8485780694558382E-2"/>
                  <c:y val="-0.1766552877443898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A526-1946-90E0-71860640D50F}"/>
                </c:ext>
              </c:extLst>
            </c:dLbl>
            <c:numFmt formatCode="0.0%"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Ingest!$A$7:$A$19</c:f>
              <c:strCache>
                <c:ptCount val="13"/>
                <c:pt idx="0">
                  <c:v>ASDC</c:v>
                </c:pt>
                <c:pt idx="1">
                  <c:v>ASF DAAC</c:v>
                </c:pt>
                <c:pt idx="2">
                  <c:v>CDDIS</c:v>
                </c:pt>
                <c:pt idx="3">
                  <c:v>CSDA</c:v>
                </c:pt>
                <c:pt idx="4">
                  <c:v>GESDISC</c:v>
                </c:pt>
                <c:pt idx="5">
                  <c:v>GHRC DAAC</c:v>
                </c:pt>
                <c:pt idx="6">
                  <c:v>LAADS DAAC</c:v>
                </c:pt>
                <c:pt idx="7">
                  <c:v>LP DAAC</c:v>
                </c:pt>
                <c:pt idx="8">
                  <c:v>NSIDC DAAC</c:v>
                </c:pt>
                <c:pt idx="9">
                  <c:v>OB.DAAC</c:v>
                </c:pt>
                <c:pt idx="10">
                  <c:v>ORNL DAAC</c:v>
                </c:pt>
                <c:pt idx="11">
                  <c:v>PO.DAAC</c:v>
                </c:pt>
                <c:pt idx="12">
                  <c:v>SEDAC</c:v>
                </c:pt>
              </c:strCache>
            </c:strRef>
          </c:cat>
          <c:val>
            <c:numRef>
              <c:f>Ingest!$B$7:$B$19</c:f>
              <c:numCache>
                <c:formatCode>#,##0.00</c:formatCode>
                <c:ptCount val="13"/>
                <c:pt idx="0">
                  <c:v>391.89434082031255</c:v>
                </c:pt>
                <c:pt idx="1">
                  <c:v>13243.745222656249</c:v>
                </c:pt>
                <c:pt idx="2">
                  <c:v>69.159384765625006</c:v>
                </c:pt>
                <c:pt idx="3">
                  <c:v>9572.9628339843748</c:v>
                </c:pt>
                <c:pt idx="4">
                  <c:v>3730.9113037109373</c:v>
                </c:pt>
                <c:pt idx="5">
                  <c:v>338.80798242187501</c:v>
                </c:pt>
                <c:pt idx="6">
                  <c:v>1500.9760517578125</c:v>
                </c:pt>
                <c:pt idx="7">
                  <c:v>6304.9736669921876</c:v>
                </c:pt>
                <c:pt idx="8">
                  <c:v>3989.8372216796874</c:v>
                </c:pt>
                <c:pt idx="9">
                  <c:v>489.87586914062501</c:v>
                </c:pt>
                <c:pt idx="10">
                  <c:v>174.40496874999999</c:v>
                </c:pt>
                <c:pt idx="11">
                  <c:v>7478.8491972656248</c:v>
                </c:pt>
                <c:pt idx="12">
                  <c:v>1.98551953125</c:v>
                </c:pt>
              </c:numCache>
            </c:numRef>
          </c:val>
          <c:extLst>
            <c:ext xmlns:c16="http://schemas.microsoft.com/office/drawing/2014/chart" uri="{C3380CC4-5D6E-409C-BE32-E72D297353CC}">
              <c16:uniqueId val="{00000013-4542-9F49-8DB7-ED88CC219160}"/>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99" r="0.75000000000001499"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b="1"/>
            </a:pPr>
            <a:r>
              <a:rPr lang="en-US" sz="2000" b="1"/>
              <a:t>Products Distributed By Domain </a:t>
            </a:r>
          </a:p>
        </c:rich>
      </c:tx>
      <c:overlay val="0"/>
      <c:spPr>
        <a:noFill/>
        <a:ln w="25400">
          <a:noFill/>
        </a:ln>
      </c:spPr>
    </c:title>
    <c:autoTitleDeleted val="0"/>
    <c:plotArea>
      <c:layout/>
      <c:barChart>
        <c:barDir val="col"/>
        <c:grouping val="stacked"/>
        <c:varyColors val="0"/>
        <c:ser>
          <c:idx val="0"/>
          <c:order val="0"/>
          <c:tx>
            <c:strRef>
              <c:f>Distribution!$A$123</c:f>
              <c:strCache>
                <c:ptCount val="1"/>
                <c:pt idx="0">
                  <c:v>Foreign</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Distribution!$B$122:$N$122</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Distribution!$B$123:$N$123</c:f>
              <c:numCache>
                <c:formatCode>0.00</c:formatCode>
                <c:ptCount val="13"/>
                <c:pt idx="0">
                  <c:v>33.391120999999998</c:v>
                </c:pt>
                <c:pt idx="1">
                  <c:v>36.097889000000002</c:v>
                </c:pt>
                <c:pt idx="2">
                  <c:v>834.45004100000006</c:v>
                </c:pt>
                <c:pt idx="3">
                  <c:v>4.0699999999999998E-3</c:v>
                </c:pt>
                <c:pt idx="4">
                  <c:v>445.88293599999997</c:v>
                </c:pt>
                <c:pt idx="5">
                  <c:v>2.4672070000000001</c:v>
                </c:pt>
                <c:pt idx="6">
                  <c:v>340.10218400000002</c:v>
                </c:pt>
                <c:pt idx="7">
                  <c:v>720.88988700000004</c:v>
                </c:pt>
                <c:pt idx="8">
                  <c:v>100.41195500000001</c:v>
                </c:pt>
                <c:pt idx="9">
                  <c:v>40.936146999999998</c:v>
                </c:pt>
                <c:pt idx="10">
                  <c:v>30.449757000000002</c:v>
                </c:pt>
                <c:pt idx="11">
                  <c:v>17.752147999999998</c:v>
                </c:pt>
                <c:pt idx="12">
                  <c:v>0.57743599999999995</c:v>
                </c:pt>
              </c:numCache>
            </c:numRef>
          </c:val>
          <c:extLst>
            <c:ext xmlns:c16="http://schemas.microsoft.com/office/drawing/2014/chart" uri="{C3380CC4-5D6E-409C-BE32-E72D297353CC}">
              <c16:uniqueId val="{00000000-82BC-C040-9CD6-49A07EA11377}"/>
            </c:ext>
          </c:extLst>
        </c:ser>
        <c:ser>
          <c:idx val="1"/>
          <c:order val="1"/>
          <c:tx>
            <c:strRef>
              <c:f>Distribution!$A$124</c:f>
              <c:strCache>
                <c:ptCount val="1"/>
                <c:pt idx="0">
                  <c:v>US COM</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Distribution!$B$122:$N$122</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Distribution!$B$124:$N$124</c:f>
              <c:numCache>
                <c:formatCode>0.00</c:formatCode>
                <c:ptCount val="13"/>
                <c:pt idx="0">
                  <c:v>0.27757900000000002</c:v>
                </c:pt>
                <c:pt idx="1">
                  <c:v>3.9589919999999998</c:v>
                </c:pt>
                <c:pt idx="2">
                  <c:v>68.385344000000003</c:v>
                </c:pt>
                <c:pt idx="3">
                  <c:v>7.9644000000000006E-2</c:v>
                </c:pt>
                <c:pt idx="4">
                  <c:v>32.726261999999998</c:v>
                </c:pt>
                <c:pt idx="5">
                  <c:v>7.4070000000000004E-3</c:v>
                </c:pt>
                <c:pt idx="6">
                  <c:v>11.905722000000001</c:v>
                </c:pt>
                <c:pt idx="7">
                  <c:v>395.04404099999999</c:v>
                </c:pt>
                <c:pt idx="8">
                  <c:v>8.937443</c:v>
                </c:pt>
                <c:pt idx="9">
                  <c:v>0.70887199999999995</c:v>
                </c:pt>
                <c:pt idx="10">
                  <c:v>42.468302999999999</c:v>
                </c:pt>
                <c:pt idx="11">
                  <c:v>1.975924</c:v>
                </c:pt>
                <c:pt idx="12">
                  <c:v>1.0056659999999999</c:v>
                </c:pt>
              </c:numCache>
            </c:numRef>
          </c:val>
          <c:extLst>
            <c:ext xmlns:c16="http://schemas.microsoft.com/office/drawing/2014/chart" uri="{C3380CC4-5D6E-409C-BE32-E72D297353CC}">
              <c16:uniqueId val="{00000001-82BC-C040-9CD6-49A07EA11377}"/>
            </c:ext>
          </c:extLst>
        </c:ser>
        <c:ser>
          <c:idx val="2"/>
          <c:order val="2"/>
          <c:tx>
            <c:strRef>
              <c:f>Distribution!$A$125</c:f>
              <c:strCache>
                <c:ptCount val="1"/>
                <c:pt idx="0">
                  <c:v>US EDU         </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Distribution!$B$122:$N$122</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Distribution!$B$125:$N$125</c:f>
              <c:numCache>
                <c:formatCode>0.00</c:formatCode>
                <c:ptCount val="13"/>
                <c:pt idx="0">
                  <c:v>6.6745010000000002</c:v>
                </c:pt>
                <c:pt idx="1">
                  <c:v>14.484544</c:v>
                </c:pt>
                <c:pt idx="2">
                  <c:v>34.215466999999997</c:v>
                </c:pt>
                <c:pt idx="3">
                  <c:v>2.983E-3</c:v>
                </c:pt>
                <c:pt idx="4">
                  <c:v>129.10528199999999</c:v>
                </c:pt>
                <c:pt idx="5">
                  <c:v>2.1006239999999998</c:v>
                </c:pt>
                <c:pt idx="6">
                  <c:v>60.316783999999998</c:v>
                </c:pt>
                <c:pt idx="7">
                  <c:v>311.81729200000001</c:v>
                </c:pt>
                <c:pt idx="8">
                  <c:v>29.922315000000001</c:v>
                </c:pt>
                <c:pt idx="9">
                  <c:v>6.2113769999999997</c:v>
                </c:pt>
                <c:pt idx="10">
                  <c:v>18.242135999999999</c:v>
                </c:pt>
                <c:pt idx="11">
                  <c:v>7.7494990000000001</c:v>
                </c:pt>
                <c:pt idx="12">
                  <c:v>5.2549999999999999E-2</c:v>
                </c:pt>
              </c:numCache>
            </c:numRef>
          </c:val>
          <c:extLst>
            <c:ext xmlns:c16="http://schemas.microsoft.com/office/drawing/2014/chart" uri="{C3380CC4-5D6E-409C-BE32-E72D297353CC}">
              <c16:uniqueId val="{00000002-82BC-C040-9CD6-49A07EA11377}"/>
            </c:ext>
          </c:extLst>
        </c:ser>
        <c:ser>
          <c:idx val="3"/>
          <c:order val="3"/>
          <c:tx>
            <c:strRef>
              <c:f>Distribution!$A$126</c:f>
              <c:strCache>
                <c:ptCount val="1"/>
                <c:pt idx="0">
                  <c:v>US GOV         </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Distribution!$B$122:$N$122</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Distribution!$B$126:$N$126</c:f>
              <c:numCache>
                <c:formatCode>0.00</c:formatCode>
                <c:ptCount val="13"/>
                <c:pt idx="0">
                  <c:v>5.589283</c:v>
                </c:pt>
                <c:pt idx="1">
                  <c:v>14.304679</c:v>
                </c:pt>
                <c:pt idx="2">
                  <c:v>55.924539000000003</c:v>
                </c:pt>
                <c:pt idx="3">
                  <c:v>5.7700000000000004E-4</c:v>
                </c:pt>
                <c:pt idx="4">
                  <c:v>43.715096000000003</c:v>
                </c:pt>
                <c:pt idx="5">
                  <c:v>0.28035199999999999</c:v>
                </c:pt>
                <c:pt idx="6">
                  <c:v>55.453153</c:v>
                </c:pt>
                <c:pt idx="7">
                  <c:v>177.761742</c:v>
                </c:pt>
                <c:pt idx="8">
                  <c:v>12.965989</c:v>
                </c:pt>
                <c:pt idx="9">
                  <c:v>18.711209</c:v>
                </c:pt>
                <c:pt idx="10">
                  <c:v>0.95797900000000002</c:v>
                </c:pt>
                <c:pt idx="11">
                  <c:v>11.392699</c:v>
                </c:pt>
                <c:pt idx="12">
                  <c:v>8.6999999999999994E-3</c:v>
                </c:pt>
              </c:numCache>
            </c:numRef>
          </c:val>
          <c:extLst>
            <c:ext xmlns:c16="http://schemas.microsoft.com/office/drawing/2014/chart" uri="{C3380CC4-5D6E-409C-BE32-E72D297353CC}">
              <c16:uniqueId val="{00000003-82BC-C040-9CD6-49A07EA11377}"/>
            </c:ext>
          </c:extLst>
        </c:ser>
        <c:ser>
          <c:idx val="4"/>
          <c:order val="4"/>
          <c:tx>
            <c:strRef>
              <c:f>Distribution!$A$127</c:f>
              <c:strCache>
                <c:ptCount val="1"/>
                <c:pt idx="0">
                  <c:v>US ORG         </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Distribution!$B$122:$N$122</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Distribution!$B$127:$N$127</c:f>
              <c:numCache>
                <c:formatCode>0.00</c:formatCode>
                <c:ptCount val="13"/>
                <c:pt idx="0">
                  <c:v>0.258934</c:v>
                </c:pt>
                <c:pt idx="1">
                  <c:v>4.0162000000000003E-2</c:v>
                </c:pt>
                <c:pt idx="2">
                  <c:v>1.8778619999999999</c:v>
                </c:pt>
                <c:pt idx="3">
                  <c:v>0</c:v>
                </c:pt>
                <c:pt idx="4">
                  <c:v>3.839324</c:v>
                </c:pt>
                <c:pt idx="5">
                  <c:v>3.4400000000000001E-4</c:v>
                </c:pt>
                <c:pt idx="6">
                  <c:v>16.816631999999998</c:v>
                </c:pt>
                <c:pt idx="7">
                  <c:v>21.093119000000002</c:v>
                </c:pt>
                <c:pt idx="8">
                  <c:v>2.9309980000000002</c:v>
                </c:pt>
                <c:pt idx="9">
                  <c:v>0.203267</c:v>
                </c:pt>
                <c:pt idx="10">
                  <c:v>0.186749</c:v>
                </c:pt>
                <c:pt idx="11">
                  <c:v>0.17141000000000001</c:v>
                </c:pt>
                <c:pt idx="12">
                  <c:v>4.287E-3</c:v>
                </c:pt>
              </c:numCache>
            </c:numRef>
          </c:val>
          <c:extLst>
            <c:ext xmlns:c16="http://schemas.microsoft.com/office/drawing/2014/chart" uri="{C3380CC4-5D6E-409C-BE32-E72D297353CC}">
              <c16:uniqueId val="{00000004-82BC-C040-9CD6-49A07EA11377}"/>
            </c:ext>
          </c:extLst>
        </c:ser>
        <c:ser>
          <c:idx val="5"/>
          <c:order val="5"/>
          <c:tx>
            <c:strRef>
              <c:f>Distribution!$A$128</c:f>
              <c:strCache>
                <c:ptCount val="1"/>
                <c:pt idx="0">
                  <c:v>US Other</c:v>
                </c:pt>
              </c:strCache>
            </c:strRef>
          </c:tx>
          <c:spPr>
            <a:ln w="25400">
              <a:noFill/>
            </a:ln>
            <a:effectLst>
              <a:outerShdw dist="35921" dir="2700000" algn="br">
                <a:srgbClr val="000000"/>
              </a:outerShdw>
            </a:effectLst>
          </c:spPr>
          <c:invertIfNegative val="0"/>
          <c:cat>
            <c:strRef>
              <c:f>Distribution!$B$122:$N$122</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Distribution!$B$128:$N$128</c:f>
              <c:numCache>
                <c:formatCode>0.00</c:formatCode>
                <c:ptCount val="13"/>
                <c:pt idx="0">
                  <c:v>2.8056000000000001E-2</c:v>
                </c:pt>
                <c:pt idx="1">
                  <c:v>0.81884400000000002</c:v>
                </c:pt>
                <c:pt idx="2">
                  <c:v>154.33905899999999</c:v>
                </c:pt>
                <c:pt idx="3">
                  <c:v>5.8600000000000004E-4</c:v>
                </c:pt>
                <c:pt idx="4">
                  <c:v>10.013214</c:v>
                </c:pt>
                <c:pt idx="5">
                  <c:v>0.163574</c:v>
                </c:pt>
                <c:pt idx="6">
                  <c:v>6.6327369999999997</c:v>
                </c:pt>
                <c:pt idx="7">
                  <c:v>12.149205</c:v>
                </c:pt>
                <c:pt idx="8">
                  <c:v>0.86048899999999995</c:v>
                </c:pt>
                <c:pt idx="9">
                  <c:v>0.157695</c:v>
                </c:pt>
                <c:pt idx="10">
                  <c:v>40.004835999999997</c:v>
                </c:pt>
                <c:pt idx="11">
                  <c:v>0.13984199999999999</c:v>
                </c:pt>
                <c:pt idx="12">
                  <c:v>0.10065</c:v>
                </c:pt>
              </c:numCache>
            </c:numRef>
          </c:val>
          <c:extLst>
            <c:ext xmlns:c16="http://schemas.microsoft.com/office/drawing/2014/chart" uri="{C3380CC4-5D6E-409C-BE32-E72D297353CC}">
              <c16:uniqueId val="{00000005-82BC-C040-9CD6-49A07EA11377}"/>
            </c:ext>
          </c:extLst>
        </c:ser>
        <c:ser>
          <c:idx val="6"/>
          <c:order val="6"/>
          <c:tx>
            <c:strRef>
              <c:f>Distribution!$A$129</c:f>
              <c:strCache>
                <c:ptCount val="1"/>
                <c:pt idx="0">
                  <c:v>Unknown</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Distribution!$B$122:$N$122</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Distribution!$B$129:$N$129</c:f>
              <c:numCache>
                <c:formatCode>0.00</c:formatCode>
                <c:ptCount val="13"/>
                <c:pt idx="0">
                  <c:v>1.2369E-2</c:v>
                </c:pt>
                <c:pt idx="1">
                  <c:v>7.6508000000000007E-2</c:v>
                </c:pt>
                <c:pt idx="2">
                  <c:v>0.45073800000000003</c:v>
                </c:pt>
                <c:pt idx="3">
                  <c:v>6.9999999999999999E-6</c:v>
                </c:pt>
                <c:pt idx="4">
                  <c:v>6.8357000000000001E-2</c:v>
                </c:pt>
                <c:pt idx="5">
                  <c:v>0</c:v>
                </c:pt>
                <c:pt idx="6">
                  <c:v>2.5419000000000001E-2</c:v>
                </c:pt>
                <c:pt idx="7">
                  <c:v>21.324998999999998</c:v>
                </c:pt>
                <c:pt idx="8">
                  <c:v>1.7406000000000001E-2</c:v>
                </c:pt>
                <c:pt idx="9">
                  <c:v>1.544E-3</c:v>
                </c:pt>
                <c:pt idx="10">
                  <c:v>0.104994</c:v>
                </c:pt>
                <c:pt idx="11">
                  <c:v>1.92E-4</c:v>
                </c:pt>
                <c:pt idx="12">
                  <c:v>8.9949999999999995E-3</c:v>
                </c:pt>
              </c:numCache>
            </c:numRef>
          </c:val>
          <c:extLst>
            <c:ext xmlns:c16="http://schemas.microsoft.com/office/drawing/2014/chart" uri="{C3380CC4-5D6E-409C-BE32-E72D297353CC}">
              <c16:uniqueId val="{00000006-82BC-C040-9CD6-49A07EA11377}"/>
            </c:ext>
          </c:extLst>
        </c:ser>
        <c:dLbls>
          <c:showLegendKey val="0"/>
          <c:showVal val="0"/>
          <c:showCatName val="0"/>
          <c:showSerName val="0"/>
          <c:showPercent val="0"/>
          <c:showBubbleSize val="0"/>
        </c:dLbls>
        <c:gapWidth val="95"/>
        <c:overlap val="100"/>
        <c:axId val="-426183264"/>
        <c:axId val="-426172384"/>
      </c:barChart>
      <c:catAx>
        <c:axId val="-426183264"/>
        <c:scaling>
          <c:orientation val="minMax"/>
        </c:scaling>
        <c:delete val="0"/>
        <c:axPos val="b"/>
        <c:numFmt formatCode="General" sourceLinked="1"/>
        <c:majorTickMark val="out"/>
        <c:minorTickMark val="none"/>
        <c:tickLblPos val="nextTo"/>
        <c:spPr>
          <a:ln w="3175">
            <a:solidFill>
              <a:srgbClr val="808080"/>
            </a:solidFill>
            <a:prstDash val="solid"/>
          </a:ln>
        </c:spPr>
        <c:txPr>
          <a:bodyPr rot="-5400000" vert="horz"/>
          <a:lstStyle/>
          <a:p>
            <a:pPr>
              <a:defRPr sz="1100" baseline="0"/>
            </a:pPr>
            <a:endParaRPr lang="en-US"/>
          </a:p>
        </c:txPr>
        <c:crossAx val="-426172384"/>
        <c:crosses val="autoZero"/>
        <c:auto val="1"/>
        <c:lblAlgn val="ctr"/>
        <c:lblOffset val="100"/>
        <c:noMultiLvlLbl val="0"/>
      </c:catAx>
      <c:valAx>
        <c:axId val="-426172384"/>
        <c:scaling>
          <c:orientation val="minMax"/>
          <c:min val="0"/>
        </c:scaling>
        <c:delete val="0"/>
        <c:axPos val="l"/>
        <c:majorGridlines>
          <c:spPr>
            <a:ln w="3175">
              <a:solidFill>
                <a:srgbClr val="808080"/>
              </a:solidFill>
              <a:prstDash val="solid"/>
            </a:ln>
          </c:spPr>
        </c:majorGridlines>
        <c:title>
          <c:tx>
            <c:rich>
              <a:bodyPr/>
              <a:lstStyle/>
              <a:p>
                <a:pPr>
                  <a:defRPr sz="1200"/>
                </a:pPr>
                <a:r>
                  <a:rPr lang="en-US" sz="1200"/>
                  <a:t>Products (Millions)</a:t>
                </a:r>
              </a:p>
            </c:rich>
          </c:tx>
          <c:overlay val="0"/>
          <c:spPr>
            <a:noFill/>
            <a:ln w="25400">
              <a:noFill/>
            </a:ln>
          </c:spPr>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426183264"/>
        <c:crosses val="autoZero"/>
        <c:crossBetween val="between"/>
      </c:valAx>
      <c:spPr>
        <a:solidFill>
          <a:srgbClr val="FFFFFF"/>
        </a:solidFill>
        <a:ln w="3175">
          <a:solidFill>
            <a:schemeClr val="tx1"/>
          </a:solidFill>
        </a:ln>
      </c:spPr>
    </c:plotArea>
    <c:legend>
      <c:legendPos val="r"/>
      <c:layout>
        <c:manualLayout>
          <c:xMode val="edge"/>
          <c:yMode val="edge"/>
          <c:x val="0.85905293150445794"/>
          <c:y val="0.21213912689425851"/>
          <c:w val="0.12647018160269399"/>
          <c:h val="0.49324620026879484"/>
        </c:manualLayout>
      </c:layout>
      <c:overlay val="0"/>
      <c:txPr>
        <a:bodyPr/>
        <a:lstStyle/>
        <a:p>
          <a:pPr>
            <a:defRPr sz="1100" baseline="0"/>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000" b="1" i="0" u="none" strike="noStrike" baseline="0">
                <a:solidFill>
                  <a:srgbClr val="000000"/>
                </a:solidFill>
                <a:latin typeface="Calibri"/>
                <a:ea typeface="Calibri"/>
                <a:cs typeface="Calibri"/>
              </a:defRPr>
            </a:pPr>
            <a:r>
              <a:rPr lang="en-US"/>
              <a:t>Volume Distributed By Level</a:t>
            </a:r>
          </a:p>
        </c:rich>
      </c:tx>
      <c:overlay val="0"/>
      <c:spPr>
        <a:noFill/>
        <a:ln w="25400">
          <a:noFill/>
        </a:ln>
      </c:spPr>
    </c:title>
    <c:autoTitleDeleted val="0"/>
    <c:plotArea>
      <c:layout/>
      <c:barChart>
        <c:barDir val="col"/>
        <c:grouping val="stacked"/>
        <c:varyColors val="0"/>
        <c:ser>
          <c:idx val="0"/>
          <c:order val="0"/>
          <c:tx>
            <c:strRef>
              <c:f>Distribution!$A$245</c:f>
              <c:strCache>
                <c:ptCount val="1"/>
                <c:pt idx="0">
                  <c:v>Level 0</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(Distribution!$B$244:$D$244,Distribution!$E$244:$N$244)</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(Distribution!$B$245:$D$245,Distribution!$E$245:$N$245)</c:f>
              <c:numCache>
                <c:formatCode>_(* #,##0.00_);_(* \(#,##0.00\);_(* "-"??_);_(@_)</c:formatCode>
                <c:ptCount val="13"/>
                <c:pt idx="0">
                  <c:v>0</c:v>
                </c:pt>
                <c:pt idx="1">
                  <c:v>0</c:v>
                </c:pt>
                <c:pt idx="2">
                  <c:v>0</c:v>
                </c:pt>
                <c:pt idx="3">
                  <c:v>0</c:v>
                </c:pt>
                <c:pt idx="4">
                  <c:v>0</c:v>
                </c:pt>
                <c:pt idx="5">
                  <c:v>0</c:v>
                </c:pt>
                <c:pt idx="6">
                  <c:v>0</c:v>
                </c:pt>
                <c:pt idx="7">
                  <c:v>2.2705929040966993E-2</c:v>
                </c:pt>
                <c:pt idx="8">
                  <c:v>3.3139869838441798</c:v>
                </c:pt>
                <c:pt idx="9">
                  <c:v>0</c:v>
                </c:pt>
                <c:pt idx="10">
                  <c:v>0</c:v>
                </c:pt>
                <c:pt idx="11">
                  <c:v>0</c:v>
                </c:pt>
                <c:pt idx="12">
                  <c:v>0</c:v>
                </c:pt>
              </c:numCache>
            </c:numRef>
          </c:val>
          <c:extLst>
            <c:ext xmlns:c16="http://schemas.microsoft.com/office/drawing/2014/chart" uri="{C3380CC4-5D6E-409C-BE32-E72D297353CC}">
              <c16:uniqueId val="{00000000-575F-5E43-BD3F-B876BFC6B8E9}"/>
            </c:ext>
          </c:extLst>
        </c:ser>
        <c:ser>
          <c:idx val="1"/>
          <c:order val="1"/>
          <c:tx>
            <c:strRef>
              <c:f>Distribution!$A$246</c:f>
              <c:strCache>
                <c:ptCount val="1"/>
                <c:pt idx="0">
                  <c:v>Level 1</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(Distribution!$B$244:$D$244,Distribution!$E$244:$N$244)</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(Distribution!$B$246:$D$246,Distribution!$E$246:$N$246)</c:f>
              <c:numCache>
                <c:formatCode>_(* #,##0.00_);_(* \(#,##0.00\);_(* "-"??_);_(@_)</c:formatCode>
                <c:ptCount val="13"/>
                <c:pt idx="0">
                  <c:v>953.84304768729749</c:v>
                </c:pt>
                <c:pt idx="1">
                  <c:v>77907.920246598544</c:v>
                </c:pt>
                <c:pt idx="2">
                  <c:v>442.14291092459177</c:v>
                </c:pt>
                <c:pt idx="3">
                  <c:v>0.82252045925906636</c:v>
                </c:pt>
                <c:pt idx="4">
                  <c:v>2641.3959435533206</c:v>
                </c:pt>
                <c:pt idx="5">
                  <c:v>7.1149698342060157</c:v>
                </c:pt>
                <c:pt idx="6">
                  <c:v>8496.6375493019623</c:v>
                </c:pt>
                <c:pt idx="7">
                  <c:v>1968.3085943093456</c:v>
                </c:pt>
                <c:pt idx="8">
                  <c:v>168.05038435223832</c:v>
                </c:pt>
                <c:pt idx="9">
                  <c:v>892.2112057856159</c:v>
                </c:pt>
                <c:pt idx="10">
                  <c:v>56.002945182420198</c:v>
                </c:pt>
                <c:pt idx="11">
                  <c:v>1042.0183148141505</c:v>
                </c:pt>
                <c:pt idx="12">
                  <c:v>0</c:v>
                </c:pt>
              </c:numCache>
            </c:numRef>
          </c:val>
          <c:extLst>
            <c:ext xmlns:c16="http://schemas.microsoft.com/office/drawing/2014/chart" uri="{C3380CC4-5D6E-409C-BE32-E72D297353CC}">
              <c16:uniqueId val="{00000001-575F-5E43-BD3F-B876BFC6B8E9}"/>
            </c:ext>
          </c:extLst>
        </c:ser>
        <c:ser>
          <c:idx val="2"/>
          <c:order val="2"/>
          <c:tx>
            <c:strRef>
              <c:f>Distribution!$A$247</c:f>
              <c:strCache>
                <c:ptCount val="1"/>
                <c:pt idx="0">
                  <c:v>Level 2</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(Distribution!$B$244:$D$244,Distribution!$E$244:$N$244)</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(Distribution!$B$247:$D$247,Distribution!$E$247:$N$247)</c:f>
              <c:numCache>
                <c:formatCode>_(* #,##0.00_);_(* \(#,##0.00\);_(* "-"??_);_(@_)</c:formatCode>
                <c:ptCount val="13"/>
                <c:pt idx="0">
                  <c:v>2658.1355926710626</c:v>
                </c:pt>
                <c:pt idx="1">
                  <c:v>764.93965393501753</c:v>
                </c:pt>
                <c:pt idx="2">
                  <c:v>17.811360333165723</c:v>
                </c:pt>
                <c:pt idx="3">
                  <c:v>0</c:v>
                </c:pt>
                <c:pt idx="4">
                  <c:v>4148.4047849866211</c:v>
                </c:pt>
                <c:pt idx="5">
                  <c:v>8.4564472188103519</c:v>
                </c:pt>
                <c:pt idx="6">
                  <c:v>3474.8864775929278</c:v>
                </c:pt>
                <c:pt idx="7">
                  <c:v>5349.440039641504</c:v>
                </c:pt>
                <c:pt idx="8">
                  <c:v>8799.2787720866108</c:v>
                </c:pt>
                <c:pt idx="9">
                  <c:v>465.20144726443141</c:v>
                </c:pt>
                <c:pt idx="10">
                  <c:v>198.65175264647021</c:v>
                </c:pt>
                <c:pt idx="11">
                  <c:v>713.75085273124614</c:v>
                </c:pt>
                <c:pt idx="12">
                  <c:v>0</c:v>
                </c:pt>
              </c:numCache>
            </c:numRef>
          </c:val>
          <c:extLst>
            <c:ext xmlns:c16="http://schemas.microsoft.com/office/drawing/2014/chart" uri="{C3380CC4-5D6E-409C-BE32-E72D297353CC}">
              <c16:uniqueId val="{00000002-575F-5E43-BD3F-B876BFC6B8E9}"/>
            </c:ext>
          </c:extLst>
        </c:ser>
        <c:ser>
          <c:idx val="3"/>
          <c:order val="3"/>
          <c:tx>
            <c:strRef>
              <c:f>Distribution!$A$248</c:f>
              <c:strCache>
                <c:ptCount val="1"/>
                <c:pt idx="0">
                  <c:v>Level 3</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(Distribution!$B$244:$D$244,Distribution!$E$244:$N$244)</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(Distribution!$B$248:$D$248,Distribution!$E$248:$N$248)</c:f>
              <c:numCache>
                <c:formatCode>_(* #,##0.00_);_(* \(#,##0.00\);_(* "-"??_);_(@_)</c:formatCode>
                <c:ptCount val="13"/>
                <c:pt idx="0">
                  <c:v>1621.2767475322999</c:v>
                </c:pt>
                <c:pt idx="1">
                  <c:v>0.12204922166347362</c:v>
                </c:pt>
                <c:pt idx="2">
                  <c:v>1.1253264918041113</c:v>
                </c:pt>
                <c:pt idx="3">
                  <c:v>0</c:v>
                </c:pt>
                <c:pt idx="4">
                  <c:v>1525.4172295681124</c:v>
                </c:pt>
                <c:pt idx="5">
                  <c:v>2.4421251171179299</c:v>
                </c:pt>
                <c:pt idx="6">
                  <c:v>2832.7143338310775</c:v>
                </c:pt>
                <c:pt idx="7">
                  <c:v>19149.851275283087</c:v>
                </c:pt>
                <c:pt idx="8">
                  <c:v>3179.7678585882268</c:v>
                </c:pt>
                <c:pt idx="9">
                  <c:v>133.54116942955517</c:v>
                </c:pt>
                <c:pt idx="10">
                  <c:v>218.37652884181855</c:v>
                </c:pt>
                <c:pt idx="11">
                  <c:v>44.74595256351585</c:v>
                </c:pt>
                <c:pt idx="12">
                  <c:v>0</c:v>
                </c:pt>
              </c:numCache>
            </c:numRef>
          </c:val>
          <c:extLst>
            <c:ext xmlns:c16="http://schemas.microsoft.com/office/drawing/2014/chart" uri="{C3380CC4-5D6E-409C-BE32-E72D297353CC}">
              <c16:uniqueId val="{00000003-575F-5E43-BD3F-B876BFC6B8E9}"/>
            </c:ext>
          </c:extLst>
        </c:ser>
        <c:ser>
          <c:idx val="4"/>
          <c:order val="4"/>
          <c:tx>
            <c:strRef>
              <c:f>Distribution!$A$249</c:f>
              <c:strCache>
                <c:ptCount val="1"/>
                <c:pt idx="0">
                  <c:v>Level 4</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(Distribution!$B$244:$D$244,Distribution!$E$244:$N$244)</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(Distribution!$B$249:$D$249,Distribution!$E$249:$N$249)</c:f>
              <c:numCache>
                <c:formatCode>_(* #,##0.00_);_(* \(#,##0.00\);_(* "-"??_);_(@_)</c:formatCode>
                <c:ptCount val="13"/>
                <c:pt idx="0">
                  <c:v>2.5239697522483691</c:v>
                </c:pt>
                <c:pt idx="1">
                  <c:v>0</c:v>
                </c:pt>
                <c:pt idx="2">
                  <c:v>0</c:v>
                </c:pt>
                <c:pt idx="3">
                  <c:v>0</c:v>
                </c:pt>
                <c:pt idx="4">
                  <c:v>4757.046969583218</c:v>
                </c:pt>
                <c:pt idx="5">
                  <c:v>11.972211038902051</c:v>
                </c:pt>
                <c:pt idx="6">
                  <c:v>107.60543843917188</c:v>
                </c:pt>
                <c:pt idx="7">
                  <c:v>200.29771836688448</c:v>
                </c:pt>
                <c:pt idx="8">
                  <c:v>365.43986868316375</c:v>
                </c:pt>
                <c:pt idx="9">
                  <c:v>0</c:v>
                </c:pt>
                <c:pt idx="10">
                  <c:v>4332.0412235267477</c:v>
                </c:pt>
                <c:pt idx="11">
                  <c:v>197.06369887089019</c:v>
                </c:pt>
                <c:pt idx="12">
                  <c:v>50.362933917154784</c:v>
                </c:pt>
              </c:numCache>
            </c:numRef>
          </c:val>
          <c:extLst>
            <c:ext xmlns:c16="http://schemas.microsoft.com/office/drawing/2014/chart" uri="{C3380CC4-5D6E-409C-BE32-E72D297353CC}">
              <c16:uniqueId val="{00000004-575F-5E43-BD3F-B876BFC6B8E9}"/>
            </c:ext>
          </c:extLst>
        </c:ser>
        <c:ser>
          <c:idx val="5"/>
          <c:order val="5"/>
          <c:tx>
            <c:strRef>
              <c:f>Distribution!$A$250</c:f>
              <c:strCache>
                <c:ptCount val="1"/>
                <c:pt idx="0">
                  <c:v>Others1</c:v>
                </c:pt>
              </c:strCache>
            </c:strRef>
          </c:tx>
          <c:spPr>
            <a:gradFill rotWithShape="0">
              <a:gsLst>
                <a:gs pos="0">
                  <a:srgbClr val="FFB885"/>
                </a:gs>
                <a:gs pos="100000">
                  <a:srgbClr val="F28225"/>
                </a:gs>
              </a:gsLst>
              <a:lin ang="5400000"/>
            </a:gradFill>
            <a:ln w="25400">
              <a:noFill/>
            </a:ln>
            <a:effectLst>
              <a:outerShdw dist="35921" dir="2700000" algn="br">
                <a:srgbClr val="000000"/>
              </a:outerShdw>
            </a:effectLst>
          </c:spPr>
          <c:invertIfNegative val="0"/>
          <c:cat>
            <c:strRef>
              <c:f>(Distribution!$B$244:$D$244,Distribution!$E$244:$N$244)</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(Distribution!$B$250:$D$250,Distribution!$E$250:$N$250)</c:f>
              <c:numCache>
                <c:formatCode>_(* #,##0.00_);_(* \(#,##0.00\);_(* "-"??_);_(@_)</c:formatCode>
                <c:ptCount val="13"/>
                <c:pt idx="0">
                  <c:v>90.010668482178374</c:v>
                </c:pt>
                <c:pt idx="1">
                  <c:v>326.78853748323831</c:v>
                </c:pt>
                <c:pt idx="2">
                  <c:v>32.73608698902256</c:v>
                </c:pt>
                <c:pt idx="3">
                  <c:v>0</c:v>
                </c:pt>
                <c:pt idx="4">
                  <c:v>127.51374723273156</c:v>
                </c:pt>
                <c:pt idx="5">
                  <c:v>1.5525796061410743E-3</c:v>
                </c:pt>
                <c:pt idx="6">
                  <c:v>1.3605101279044824</c:v>
                </c:pt>
                <c:pt idx="7">
                  <c:v>28.025597954762794</c:v>
                </c:pt>
                <c:pt idx="8">
                  <c:v>38.720173355844899</c:v>
                </c:pt>
                <c:pt idx="9">
                  <c:v>153.31910877746716</c:v>
                </c:pt>
                <c:pt idx="10">
                  <c:v>3.8351525297002739E-2</c:v>
                </c:pt>
                <c:pt idx="11">
                  <c:v>1225.4207238571305</c:v>
                </c:pt>
                <c:pt idx="12">
                  <c:v>0.77005815099073438</c:v>
                </c:pt>
              </c:numCache>
            </c:numRef>
          </c:val>
          <c:extLst>
            <c:ext xmlns:c16="http://schemas.microsoft.com/office/drawing/2014/chart" uri="{C3380CC4-5D6E-409C-BE32-E72D297353CC}">
              <c16:uniqueId val="{00000005-575F-5E43-BD3F-B876BFC6B8E9}"/>
            </c:ext>
          </c:extLst>
        </c:ser>
        <c:dLbls>
          <c:showLegendKey val="0"/>
          <c:showVal val="0"/>
          <c:showCatName val="0"/>
          <c:showSerName val="0"/>
          <c:showPercent val="0"/>
          <c:showBubbleSize val="0"/>
        </c:dLbls>
        <c:gapWidth val="55"/>
        <c:overlap val="100"/>
        <c:axId val="-426174560"/>
        <c:axId val="-426170752"/>
      </c:barChart>
      <c:catAx>
        <c:axId val="-426174560"/>
        <c:scaling>
          <c:orientation val="minMax"/>
        </c:scaling>
        <c:delete val="0"/>
        <c:axPos val="b"/>
        <c:numFmt formatCode="General" sourceLinked="1"/>
        <c:majorTickMark val="none"/>
        <c:minorTickMark val="none"/>
        <c:tickLblPos val="nextTo"/>
        <c:spPr>
          <a:ln w="3175">
            <a:solidFill>
              <a:srgbClr val="808080"/>
            </a:solidFill>
            <a:prstDash val="solid"/>
          </a:ln>
        </c:spPr>
        <c:txPr>
          <a:bodyPr rot="-5400000" vert="horz"/>
          <a:lstStyle/>
          <a:p>
            <a:pPr>
              <a:defRPr sz="1100" baseline="0"/>
            </a:pPr>
            <a:endParaRPr lang="en-US"/>
          </a:p>
        </c:txPr>
        <c:crossAx val="-426170752"/>
        <c:crosses val="autoZero"/>
        <c:auto val="1"/>
        <c:lblAlgn val="ctr"/>
        <c:lblOffset val="100"/>
        <c:noMultiLvlLbl val="0"/>
      </c:catAx>
      <c:valAx>
        <c:axId val="-426170752"/>
        <c:scaling>
          <c:orientation val="minMax"/>
        </c:scaling>
        <c:delete val="0"/>
        <c:axPos val="l"/>
        <c:majorGridlines>
          <c:spPr>
            <a:ln w="3175">
              <a:solidFill>
                <a:srgbClr val="808080"/>
              </a:solidFill>
              <a:prstDash val="solid"/>
            </a:ln>
          </c:spPr>
        </c:majorGridlines>
        <c:title>
          <c:tx>
            <c:rich>
              <a:bodyPr rot="-5400000" vert="horz"/>
              <a:lstStyle/>
              <a:p>
                <a:pPr>
                  <a:defRPr sz="1200"/>
                </a:pPr>
                <a:r>
                  <a:rPr lang="en-US" sz="1200"/>
                  <a:t>Volume (TBs)</a:t>
                </a:r>
              </a:p>
            </c:rich>
          </c:tx>
          <c:overlay val="0"/>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426174560"/>
        <c:crosses val="autoZero"/>
        <c:crossBetween val="between"/>
      </c:valAx>
      <c:spPr>
        <a:solidFill>
          <a:srgbClr val="FFFFFF"/>
        </a:solidFill>
        <a:ln w="25400">
          <a:solidFill>
            <a:srgbClr val="808080"/>
          </a:solidFill>
        </a:ln>
      </c:spPr>
    </c:plotArea>
    <c:legend>
      <c:legendPos val="r"/>
      <c:layout>
        <c:manualLayout>
          <c:xMode val="edge"/>
          <c:yMode val="edge"/>
          <c:x val="0.86118933891003235"/>
          <c:y val="0.21358246280920878"/>
          <c:w val="0.13724560184008591"/>
          <c:h val="0.52658286284805556"/>
        </c:manualLayout>
      </c:layout>
      <c:overlay val="0"/>
      <c:spPr>
        <a:noFill/>
        <a:ln w="25400">
          <a:noFill/>
        </a:ln>
      </c:spPr>
      <c:txPr>
        <a:bodyPr/>
        <a:lstStyle/>
        <a:p>
          <a:pPr>
            <a:defRPr sz="1200"/>
          </a:pPr>
          <a:endParaRPr lang="en-US"/>
        </a:p>
      </c:tx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b="1"/>
            </a:pPr>
            <a:r>
              <a:rPr lang="en-US" sz="2000" b="1"/>
              <a:t>Products Distributed By Level</a:t>
            </a:r>
          </a:p>
        </c:rich>
      </c:tx>
      <c:overlay val="0"/>
      <c:spPr>
        <a:noFill/>
        <a:ln w="25400">
          <a:noFill/>
        </a:ln>
      </c:spPr>
    </c:title>
    <c:autoTitleDeleted val="0"/>
    <c:plotArea>
      <c:layout/>
      <c:barChart>
        <c:barDir val="col"/>
        <c:grouping val="stacked"/>
        <c:varyColors val="0"/>
        <c:ser>
          <c:idx val="0"/>
          <c:order val="0"/>
          <c:tx>
            <c:strRef>
              <c:f>Distribution!$A$209</c:f>
              <c:strCache>
                <c:ptCount val="1"/>
                <c:pt idx="0">
                  <c:v>Level 0</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Distribution!$B$208:$N$208</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Distribution!$B$209:$N$209</c:f>
              <c:numCache>
                <c:formatCode>_(* #,##0.00_);_(* \(#,##0.00\);_(* "-"??_);_(@_)</c:formatCode>
                <c:ptCount val="13"/>
                <c:pt idx="0">
                  <c:v>0</c:v>
                </c:pt>
                <c:pt idx="1">
                  <c:v>0</c:v>
                </c:pt>
                <c:pt idx="2">
                  <c:v>0</c:v>
                </c:pt>
                <c:pt idx="3">
                  <c:v>0</c:v>
                </c:pt>
                <c:pt idx="4">
                  <c:v>0</c:v>
                </c:pt>
                <c:pt idx="5">
                  <c:v>0</c:v>
                </c:pt>
                <c:pt idx="6">
                  <c:v>0</c:v>
                </c:pt>
                <c:pt idx="7">
                  <c:v>9.0000000000000002E-6</c:v>
                </c:pt>
                <c:pt idx="8">
                  <c:v>3.0814999999999999E-2</c:v>
                </c:pt>
                <c:pt idx="9">
                  <c:v>0</c:v>
                </c:pt>
                <c:pt idx="10">
                  <c:v>0</c:v>
                </c:pt>
                <c:pt idx="11">
                  <c:v>0</c:v>
                </c:pt>
                <c:pt idx="12">
                  <c:v>0</c:v>
                </c:pt>
              </c:numCache>
            </c:numRef>
          </c:val>
          <c:extLst>
            <c:ext xmlns:c16="http://schemas.microsoft.com/office/drawing/2014/chart" uri="{C3380CC4-5D6E-409C-BE32-E72D297353CC}">
              <c16:uniqueId val="{00000000-84C5-CD4E-8749-18975BA8FA2B}"/>
            </c:ext>
          </c:extLst>
        </c:ser>
        <c:ser>
          <c:idx val="1"/>
          <c:order val="1"/>
          <c:tx>
            <c:strRef>
              <c:f>Distribution!$A$210</c:f>
              <c:strCache>
                <c:ptCount val="1"/>
                <c:pt idx="0">
                  <c:v>Level 1</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Distribution!$B$208:$N$208</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Distribution!$B$210:$N$210</c:f>
              <c:numCache>
                <c:formatCode>_(* #,##0.00_);_(* \(#,##0.00\);_(* "-"??_);_(@_)</c:formatCode>
                <c:ptCount val="13"/>
                <c:pt idx="0">
                  <c:v>1.8726130000000001</c:v>
                </c:pt>
                <c:pt idx="1">
                  <c:v>30.487839999999998</c:v>
                </c:pt>
                <c:pt idx="2">
                  <c:v>1054.755467</c:v>
                </c:pt>
                <c:pt idx="3">
                  <c:v>8.7867000000000001E-2</c:v>
                </c:pt>
                <c:pt idx="4">
                  <c:v>35.684665000000003</c:v>
                </c:pt>
                <c:pt idx="5">
                  <c:v>0.56796800000000003</c:v>
                </c:pt>
                <c:pt idx="6">
                  <c:v>97.545304000000002</c:v>
                </c:pt>
                <c:pt idx="7">
                  <c:v>22.647124000000002</c:v>
                </c:pt>
                <c:pt idx="8">
                  <c:v>7.6775669999999998</c:v>
                </c:pt>
                <c:pt idx="9">
                  <c:v>5.940874</c:v>
                </c:pt>
                <c:pt idx="10">
                  <c:v>0.44734699999999999</c:v>
                </c:pt>
                <c:pt idx="11">
                  <c:v>1.463857</c:v>
                </c:pt>
                <c:pt idx="12">
                  <c:v>0</c:v>
                </c:pt>
              </c:numCache>
            </c:numRef>
          </c:val>
          <c:extLst>
            <c:ext xmlns:c16="http://schemas.microsoft.com/office/drawing/2014/chart" uri="{C3380CC4-5D6E-409C-BE32-E72D297353CC}">
              <c16:uniqueId val="{00000001-84C5-CD4E-8749-18975BA8FA2B}"/>
            </c:ext>
          </c:extLst>
        </c:ser>
        <c:ser>
          <c:idx val="2"/>
          <c:order val="2"/>
          <c:tx>
            <c:strRef>
              <c:f>Distribution!$A$211</c:f>
              <c:strCache>
                <c:ptCount val="1"/>
                <c:pt idx="0">
                  <c:v>Level 2</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Distribution!$B$208:$N$208</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Distribution!$B$211:$N$211</c:f>
              <c:numCache>
                <c:formatCode>_(* #,##0.00_);_(* \(#,##0.00\);_(* "-"??_);_(@_)</c:formatCode>
                <c:ptCount val="13"/>
                <c:pt idx="0">
                  <c:v>37.193219999999997</c:v>
                </c:pt>
                <c:pt idx="1">
                  <c:v>38.595596</c:v>
                </c:pt>
                <c:pt idx="2">
                  <c:v>35.831924999999998</c:v>
                </c:pt>
                <c:pt idx="3">
                  <c:v>0</c:v>
                </c:pt>
                <c:pt idx="4">
                  <c:v>69.896630999999999</c:v>
                </c:pt>
                <c:pt idx="5">
                  <c:v>3.180345</c:v>
                </c:pt>
                <c:pt idx="6">
                  <c:v>256.35590100000002</c:v>
                </c:pt>
                <c:pt idx="7">
                  <c:v>103.94445</c:v>
                </c:pt>
                <c:pt idx="8">
                  <c:v>42.596046999999999</c:v>
                </c:pt>
                <c:pt idx="9">
                  <c:v>22.737589</c:v>
                </c:pt>
                <c:pt idx="10">
                  <c:v>0.54955900000000002</c:v>
                </c:pt>
                <c:pt idx="11">
                  <c:v>25.69107</c:v>
                </c:pt>
                <c:pt idx="12">
                  <c:v>0</c:v>
                </c:pt>
              </c:numCache>
            </c:numRef>
          </c:val>
          <c:extLst>
            <c:ext xmlns:c16="http://schemas.microsoft.com/office/drawing/2014/chart" uri="{C3380CC4-5D6E-409C-BE32-E72D297353CC}">
              <c16:uniqueId val="{00000002-84C5-CD4E-8749-18975BA8FA2B}"/>
            </c:ext>
          </c:extLst>
        </c:ser>
        <c:ser>
          <c:idx val="3"/>
          <c:order val="3"/>
          <c:tx>
            <c:strRef>
              <c:f>Distribution!$A$212</c:f>
              <c:strCache>
                <c:ptCount val="1"/>
                <c:pt idx="0">
                  <c:v>Level 3</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Distribution!$B$208:$N$208</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Distribution!$B$212:$N$212</c:f>
              <c:numCache>
                <c:formatCode>_(* #,##0.00_);_(* \(#,##0.00\);_(* "-"??_);_(@_)</c:formatCode>
                <c:ptCount val="13"/>
                <c:pt idx="0">
                  <c:v>5.2610530000000004</c:v>
                </c:pt>
                <c:pt idx="1">
                  <c:v>1.1709999999999999E-3</c:v>
                </c:pt>
                <c:pt idx="2">
                  <c:v>3.9150999999999998E-2</c:v>
                </c:pt>
                <c:pt idx="3">
                  <c:v>0</c:v>
                </c:pt>
                <c:pt idx="4">
                  <c:v>322.370408</c:v>
                </c:pt>
                <c:pt idx="5">
                  <c:v>1.1733130000000001</c:v>
                </c:pt>
                <c:pt idx="6">
                  <c:v>125.462486</c:v>
                </c:pt>
                <c:pt idx="7">
                  <c:v>1488.3391529999999</c:v>
                </c:pt>
                <c:pt idx="8">
                  <c:v>87.108873000000003</c:v>
                </c:pt>
                <c:pt idx="9">
                  <c:v>18.595310999999999</c:v>
                </c:pt>
                <c:pt idx="10">
                  <c:v>42.873100000000001</c:v>
                </c:pt>
                <c:pt idx="11">
                  <c:v>6.550084</c:v>
                </c:pt>
                <c:pt idx="12">
                  <c:v>0</c:v>
                </c:pt>
              </c:numCache>
            </c:numRef>
          </c:val>
          <c:extLst>
            <c:ext xmlns:c16="http://schemas.microsoft.com/office/drawing/2014/chart" uri="{C3380CC4-5D6E-409C-BE32-E72D297353CC}">
              <c16:uniqueId val="{00000003-84C5-CD4E-8749-18975BA8FA2B}"/>
            </c:ext>
          </c:extLst>
        </c:ser>
        <c:ser>
          <c:idx val="4"/>
          <c:order val="4"/>
          <c:tx>
            <c:strRef>
              <c:f>Distribution!$A$213</c:f>
              <c:strCache>
                <c:ptCount val="1"/>
                <c:pt idx="0">
                  <c:v>Level 4</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Distribution!$B$208:$N$208</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Distribution!$B$213:$N$213</c:f>
              <c:numCache>
                <c:formatCode>_(* #,##0.00_);_(* \(#,##0.00\);_(* "-"??_);_(@_)</c:formatCode>
                <c:ptCount val="13"/>
                <c:pt idx="0">
                  <c:v>3.5860999999999997E-2</c:v>
                </c:pt>
                <c:pt idx="1">
                  <c:v>0</c:v>
                </c:pt>
                <c:pt idx="2">
                  <c:v>0</c:v>
                </c:pt>
                <c:pt idx="3">
                  <c:v>0</c:v>
                </c:pt>
                <c:pt idx="4">
                  <c:v>233.77189200000001</c:v>
                </c:pt>
                <c:pt idx="5">
                  <c:v>9.7663E-2</c:v>
                </c:pt>
                <c:pt idx="6">
                  <c:v>11.871983</c:v>
                </c:pt>
                <c:pt idx="7">
                  <c:v>43.576070999999999</c:v>
                </c:pt>
                <c:pt idx="8">
                  <c:v>5.8920349999999999</c:v>
                </c:pt>
                <c:pt idx="9">
                  <c:v>0</c:v>
                </c:pt>
                <c:pt idx="10">
                  <c:v>88.538235</c:v>
                </c:pt>
                <c:pt idx="11">
                  <c:v>1.885618</c:v>
                </c:pt>
                <c:pt idx="12">
                  <c:v>0.39840399999999998</c:v>
                </c:pt>
              </c:numCache>
            </c:numRef>
          </c:val>
          <c:extLst>
            <c:ext xmlns:c16="http://schemas.microsoft.com/office/drawing/2014/chart" uri="{C3380CC4-5D6E-409C-BE32-E72D297353CC}">
              <c16:uniqueId val="{00000004-84C5-CD4E-8749-18975BA8FA2B}"/>
            </c:ext>
          </c:extLst>
        </c:ser>
        <c:ser>
          <c:idx val="5"/>
          <c:order val="5"/>
          <c:tx>
            <c:strRef>
              <c:f>Distribution!$A$214</c:f>
              <c:strCache>
                <c:ptCount val="1"/>
                <c:pt idx="0">
                  <c:v>Others1</c:v>
                </c:pt>
              </c:strCache>
            </c:strRef>
          </c:tx>
          <c:spPr>
            <a:ln w="25400">
              <a:noFill/>
            </a:ln>
            <a:effectLst>
              <a:outerShdw dist="35921" dir="2700000" algn="br">
                <a:srgbClr val="000000"/>
              </a:outerShdw>
            </a:effectLst>
          </c:spPr>
          <c:invertIfNegative val="0"/>
          <c:cat>
            <c:strRef>
              <c:f>Distribution!$B$208:$N$208</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Distribution!$B$214:$N$214</c:f>
              <c:numCache>
                <c:formatCode>_(* #,##0.00_);_(* \(#,##0.00\);_(* "-"??_);_(@_)</c:formatCode>
                <c:ptCount val="13"/>
                <c:pt idx="0">
                  <c:v>1.8690960000000001</c:v>
                </c:pt>
                <c:pt idx="1">
                  <c:v>0.69701100000000005</c:v>
                </c:pt>
                <c:pt idx="2">
                  <c:v>59.016506999999997</c:v>
                </c:pt>
                <c:pt idx="3">
                  <c:v>0</c:v>
                </c:pt>
                <c:pt idx="4">
                  <c:v>3.6268750000000001</c:v>
                </c:pt>
                <c:pt idx="5">
                  <c:v>2.1900000000000001E-4</c:v>
                </c:pt>
                <c:pt idx="6">
                  <c:v>1.6957E-2</c:v>
                </c:pt>
                <c:pt idx="7">
                  <c:v>1.5734779999999999</c:v>
                </c:pt>
                <c:pt idx="8">
                  <c:v>12.741258</c:v>
                </c:pt>
                <c:pt idx="9">
                  <c:v>19.656337000000001</c:v>
                </c:pt>
                <c:pt idx="10">
                  <c:v>6.5129999999999997E-3</c:v>
                </c:pt>
                <c:pt idx="11">
                  <c:v>3.5910850000000001</c:v>
                </c:pt>
                <c:pt idx="12">
                  <c:v>1.35988</c:v>
                </c:pt>
              </c:numCache>
            </c:numRef>
          </c:val>
          <c:extLst>
            <c:ext xmlns:c16="http://schemas.microsoft.com/office/drawing/2014/chart" uri="{C3380CC4-5D6E-409C-BE32-E72D297353CC}">
              <c16:uniqueId val="{00000005-84C5-CD4E-8749-18975BA8FA2B}"/>
            </c:ext>
          </c:extLst>
        </c:ser>
        <c:dLbls>
          <c:showLegendKey val="0"/>
          <c:showVal val="0"/>
          <c:showCatName val="0"/>
          <c:showSerName val="0"/>
          <c:showPercent val="0"/>
          <c:showBubbleSize val="0"/>
        </c:dLbls>
        <c:gapWidth val="95"/>
        <c:overlap val="100"/>
        <c:axId val="-426171840"/>
        <c:axId val="-426169120"/>
      </c:barChart>
      <c:catAx>
        <c:axId val="-426171840"/>
        <c:scaling>
          <c:orientation val="minMax"/>
        </c:scaling>
        <c:delete val="0"/>
        <c:axPos val="b"/>
        <c:numFmt formatCode="General" sourceLinked="1"/>
        <c:majorTickMark val="out"/>
        <c:minorTickMark val="none"/>
        <c:tickLblPos val="nextTo"/>
        <c:spPr>
          <a:ln w="3175">
            <a:solidFill>
              <a:srgbClr val="808080"/>
            </a:solidFill>
            <a:prstDash val="solid"/>
          </a:ln>
        </c:spPr>
        <c:txPr>
          <a:bodyPr rot="-5400000" vert="horz"/>
          <a:lstStyle/>
          <a:p>
            <a:pPr>
              <a:defRPr sz="1100" baseline="0"/>
            </a:pPr>
            <a:endParaRPr lang="en-US"/>
          </a:p>
        </c:txPr>
        <c:crossAx val="-426169120"/>
        <c:crosses val="autoZero"/>
        <c:auto val="1"/>
        <c:lblAlgn val="ctr"/>
        <c:lblOffset val="100"/>
        <c:noMultiLvlLbl val="0"/>
      </c:catAx>
      <c:valAx>
        <c:axId val="-426169120"/>
        <c:scaling>
          <c:orientation val="minMax"/>
          <c:min val="0"/>
        </c:scaling>
        <c:delete val="0"/>
        <c:axPos val="l"/>
        <c:majorGridlines>
          <c:spPr>
            <a:ln w="3175">
              <a:solidFill>
                <a:srgbClr val="808080"/>
              </a:solidFill>
              <a:prstDash val="solid"/>
            </a:ln>
          </c:spPr>
        </c:majorGridlines>
        <c:title>
          <c:tx>
            <c:rich>
              <a:bodyPr/>
              <a:lstStyle/>
              <a:p>
                <a:pPr>
                  <a:defRPr sz="1200"/>
                </a:pPr>
                <a:r>
                  <a:rPr lang="en-US" sz="1200"/>
                  <a:t>Products (Millions)</a:t>
                </a:r>
              </a:p>
            </c:rich>
          </c:tx>
          <c:overlay val="0"/>
          <c:spPr>
            <a:noFill/>
            <a:ln w="25400">
              <a:noFill/>
            </a:ln>
          </c:spPr>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426171840"/>
        <c:crosses val="autoZero"/>
        <c:crossBetween val="between"/>
      </c:valAx>
      <c:spPr>
        <a:solidFill>
          <a:srgbClr val="FFFFFF"/>
        </a:solidFill>
        <a:ln w="3175">
          <a:solidFill>
            <a:schemeClr val="tx1"/>
          </a:solidFill>
        </a:ln>
      </c:spPr>
    </c:plotArea>
    <c:legend>
      <c:legendPos val="r"/>
      <c:layout>
        <c:manualLayout>
          <c:xMode val="edge"/>
          <c:yMode val="edge"/>
          <c:x val="0.87128725032187404"/>
          <c:y val="0.21583243275312317"/>
          <c:w val="0.12647018160269399"/>
          <c:h val="0.49324620026879484"/>
        </c:manualLayout>
      </c:layout>
      <c:overlay val="0"/>
      <c:txPr>
        <a:bodyPr/>
        <a:lstStyle/>
        <a:p>
          <a:pPr>
            <a:defRPr sz="1100" baseline="0"/>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Foreign Users</a:t>
            </a:r>
          </a:p>
        </c:rich>
      </c:tx>
      <c:overlay val="0"/>
    </c:title>
    <c:autoTitleDeleted val="0"/>
    <c:view3D>
      <c:rotX val="30"/>
      <c:rotY val="0"/>
      <c:rAngAx val="0"/>
    </c:view3D>
    <c:floor>
      <c:thickness val="0"/>
    </c:floor>
    <c:sideWall>
      <c:thickness val="0"/>
    </c:sideWall>
    <c:backWall>
      <c:thickness val="0"/>
    </c:backWall>
    <c:plotArea>
      <c:layout/>
      <c:pie3DChart>
        <c:varyColors val="1"/>
        <c:ser>
          <c:idx val="0"/>
          <c:order val="0"/>
          <c:tx>
            <c:strRef>
              <c:f>'Foreign Distribution '!$B$3</c:f>
              <c:strCache>
                <c:ptCount val="1"/>
                <c:pt idx="0">
                  <c:v># of Users 4</c:v>
                </c:pt>
              </c:strCache>
            </c:strRef>
          </c:tx>
          <c:dLbls>
            <c:dLbl>
              <c:idx val="0"/>
              <c:layout>
                <c:manualLayout>
                  <c:x val="-2.8688576653926604E-2"/>
                  <c:y val="-4.4270837925774395E-2"/>
                </c:manualLayout>
              </c:layout>
              <c:tx>
                <c:rich>
                  <a:bodyPr/>
                  <a:lstStyle/>
                  <a:p>
                    <a:r>
                      <a:rPr lang="en-US" baseline="0"/>
                      <a:t>EU, </a:t>
                    </a:r>
                    <a:fld id="{B0E87088-0B05-4F58-9860-9A3A4866C8E3}" type="VALUE">
                      <a:rPr lang="en-US" baseline="0"/>
                      <a:pPr/>
                      <a:t>[VALUE]</a:t>
                    </a:fld>
                    <a:r>
                      <a:rPr lang="en-US" baseline="0"/>
                      <a:t>, </a:t>
                    </a:r>
                    <a:fld id="{CDC33A74-353E-4CCF-91F7-498A56BBA729}"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39B5-1642-AB64-2DFFBEE091AF}"/>
                </c:ext>
              </c:extLst>
            </c:dLbl>
            <c:dLbl>
              <c:idx val="1"/>
              <c:layout>
                <c:manualLayout>
                  <c:x val="1.3909300975764678E-3"/>
                  <c:y val="-0.12969782472599659"/>
                </c:manualLayout>
              </c:layout>
              <c:dLblPos val="bestFit"/>
              <c:showLegendKey val="0"/>
              <c:showVal val="1"/>
              <c:showCatName val="1"/>
              <c:showSerName val="0"/>
              <c:showPercent val="1"/>
              <c:showBubbleSize val="0"/>
              <c:extLst>
                <c:ext xmlns:c15="http://schemas.microsoft.com/office/drawing/2012/chart" uri="{CE6537A1-D6FC-4f65-9D91-7224C49458BB}">
                  <c15:layout>
                    <c:manualLayout>
                      <c:w val="0.15105691413051808"/>
                      <c:h val="0.12277715565509519"/>
                    </c:manualLayout>
                  </c15:layout>
                </c:ext>
                <c:ext xmlns:c16="http://schemas.microsoft.com/office/drawing/2014/chart" uri="{C3380CC4-5D6E-409C-BE32-E72D297353CC}">
                  <c16:uniqueId val="{00000001-39B5-1642-AB64-2DFFBEE091AF}"/>
                </c:ext>
              </c:extLst>
            </c:dLbl>
            <c:dLbl>
              <c:idx val="2"/>
              <c:layout>
                <c:manualLayout>
                  <c:x val="-1.8247128010252496E-3"/>
                  <c:y val="-3.4987787780726737E-4"/>
                </c:manualLayout>
              </c:layout>
              <c:tx>
                <c:rich>
                  <a:bodyPr/>
                  <a:lstStyle/>
                  <a:p>
                    <a:r>
                      <a:rPr lang="en-US" baseline="0"/>
                      <a:t>China, </a:t>
                    </a:r>
                    <a:fld id="{7A5DB466-B212-4A63-8170-F2B2BE49A85D}" type="VALUE">
                      <a:rPr lang="en-US" baseline="0"/>
                      <a:pPr/>
                      <a:t>[VALUE]</a:t>
                    </a:fld>
                    <a:r>
                      <a:rPr lang="en-US" baseline="0"/>
                      <a:t>, </a:t>
                    </a:r>
                    <a:fld id="{9FAE38CD-B861-40B9-9F18-374D736B734A}"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39B5-1642-AB64-2DFFBEE091AF}"/>
                </c:ext>
              </c:extLst>
            </c:dLbl>
            <c:dLbl>
              <c:idx val="3"/>
              <c:layout>
                <c:manualLayout>
                  <c:x val="9.2200672412471291E-2"/>
                  <c:y val="-9.9923287864492859E-3"/>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9B5-1642-AB64-2DFFBEE091AF}"/>
                </c:ext>
              </c:extLst>
            </c:dLbl>
            <c:dLbl>
              <c:idx val="4"/>
              <c:layout>
                <c:manualLayout>
                  <c:x val="-9.4219881068413044E-2"/>
                  <c:y val="-6.0452689774360513E-4"/>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9B5-1642-AB64-2DFFBEE091AF}"/>
                </c:ext>
              </c:extLst>
            </c:dLbl>
            <c:dLbl>
              <c:idx val="5"/>
              <c:layout>
                <c:manualLayout>
                  <c:x val="0"/>
                  <c:y val="2.3380448104681202E-3"/>
                </c:manualLayout>
              </c:layout>
              <c:spPr>
                <a:noFill/>
                <a:ln>
                  <a:noFill/>
                </a:ln>
                <a:effectLst/>
              </c:spPr>
              <c:txPr>
                <a:bodyPr wrap="square" lIns="38100" tIns="19050" rIns="38100" bIns="19050" anchor="ctr">
                  <a:noAutofit/>
                </a:bodyPr>
                <a:lstStyle/>
                <a:p>
                  <a:pPr>
                    <a:defRPr>
                      <a:solidFill>
                        <a:srgbClr val="FF0000"/>
                      </a:solidFill>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manualLayout>
                      <c:w val="0.1920604952197387"/>
                      <c:h val="0.25027801536006206"/>
                    </c:manualLayout>
                  </c15:layout>
                </c:ext>
                <c:ext xmlns:c16="http://schemas.microsoft.com/office/drawing/2014/chart" uri="{C3380CC4-5D6E-409C-BE32-E72D297353CC}">
                  <c16:uniqueId val="{00000005-39B5-1642-AB64-2DFFBEE091AF}"/>
                </c:ext>
              </c:extLst>
            </c:dLbl>
            <c:dLbl>
              <c:idx val="6"/>
              <c:layout>
                <c:manualLayout>
                  <c:x val="6.0972479274583026E-2"/>
                  <c:y val="-8.4718413557767977E-3"/>
                </c:manualLayout>
              </c:layout>
              <c:tx>
                <c:rich>
                  <a:bodyPr/>
                  <a:lstStyle/>
                  <a:p>
                    <a:r>
                      <a:rPr lang="en-US" baseline="0"/>
                      <a:t>Unknown, </a:t>
                    </a:r>
                    <a:fld id="{A8C10006-11BF-40E8-8CB9-4EBA2C65AB03}" type="VALUE">
                      <a:rPr lang="en-US" baseline="0"/>
                      <a:pPr/>
                      <a:t>[VALUE]</a:t>
                    </a:fld>
                    <a:r>
                      <a:rPr lang="en-US" baseline="0"/>
                      <a:t>, </a:t>
                    </a:r>
                    <a:fld id="{9636AB2A-3CAE-4EE0-BC45-AE899C8699BD}"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39B5-1642-AB64-2DFFBEE091AF}"/>
                </c:ext>
              </c:extLst>
            </c:dLbl>
            <c:spPr>
              <a:noFill/>
              <a:ln>
                <a:noFill/>
              </a:ln>
              <a:effectLst/>
            </c:spPr>
            <c:dLblPos val="bestFit"/>
            <c:showLegendKey val="0"/>
            <c:showVal val="1"/>
            <c:showCatName val="1"/>
            <c:showSerName val="0"/>
            <c:showPercent val="1"/>
            <c:showBubbleSize val="0"/>
            <c:showLeaderLines val="1"/>
            <c:extLst>
              <c:ext xmlns:c15="http://schemas.microsoft.com/office/drawing/2012/chart" uri="{CE6537A1-D6FC-4f65-9D91-7224C49458BB}"/>
            </c:extLst>
          </c:dLbls>
          <c:cat>
            <c:strRef>
              <c:f>'Foreign Distribution '!$A$4:$A$10</c:f>
              <c:strCache>
                <c:ptCount val="7"/>
                <c:pt idx="0">
                  <c:v>EU 1</c:v>
                </c:pt>
                <c:pt idx="1">
                  <c:v>Canada</c:v>
                </c:pt>
                <c:pt idx="2">
                  <c:v>China 2</c:v>
                </c:pt>
                <c:pt idx="3">
                  <c:v>Japan</c:v>
                </c:pt>
                <c:pt idx="4">
                  <c:v>United Kingdom</c:v>
                </c:pt>
                <c:pt idx="5">
                  <c:v>Other Foreign Countries</c:v>
                </c:pt>
                <c:pt idx="6">
                  <c:v>Unknown 3</c:v>
                </c:pt>
              </c:strCache>
            </c:strRef>
          </c:cat>
          <c:val>
            <c:numRef>
              <c:f>'Foreign Distribution '!$B$4:$B$10</c:f>
              <c:numCache>
                <c:formatCode>#,##0</c:formatCode>
                <c:ptCount val="7"/>
                <c:pt idx="0">
                  <c:v>312358</c:v>
                </c:pt>
                <c:pt idx="1">
                  <c:v>195528</c:v>
                </c:pt>
                <c:pt idx="2">
                  <c:v>135667</c:v>
                </c:pt>
                <c:pt idx="3">
                  <c:v>40596</c:v>
                </c:pt>
                <c:pt idx="4">
                  <c:v>489661</c:v>
                </c:pt>
                <c:pt idx="5">
                  <c:v>1065965</c:v>
                </c:pt>
                <c:pt idx="6">
                  <c:v>21304</c:v>
                </c:pt>
              </c:numCache>
            </c:numRef>
          </c:val>
          <c:extLst>
            <c:ext xmlns:c16="http://schemas.microsoft.com/office/drawing/2014/chart" uri="{C3380CC4-5D6E-409C-BE32-E72D297353CC}">
              <c16:uniqueId val="{00000007-39B5-1642-AB64-2DFFBEE091AF}"/>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443" l="0.70000000000000062" r="0.70000000000000062" t="0.75000000000001443"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Foreign </a:t>
            </a:r>
            <a:r>
              <a:rPr lang="en-US" sz="1800" b="1" i="0" u="none" strike="noStrike" baseline="0">
                <a:effectLst/>
              </a:rPr>
              <a:t>Product Distribution (1000s)</a:t>
            </a:r>
            <a:endParaRPr lang="en-US"/>
          </a:p>
        </c:rich>
      </c:tx>
      <c:overlay val="0"/>
    </c:title>
    <c:autoTitleDeleted val="0"/>
    <c:view3D>
      <c:rotX val="30"/>
      <c:rotY val="0"/>
      <c:rAngAx val="0"/>
    </c:view3D>
    <c:floor>
      <c:thickness val="0"/>
    </c:floor>
    <c:sideWall>
      <c:thickness val="0"/>
    </c:sideWall>
    <c:backWall>
      <c:thickness val="0"/>
    </c:backWall>
    <c:plotArea>
      <c:layout/>
      <c:pie3DChart>
        <c:varyColors val="1"/>
        <c:ser>
          <c:idx val="1"/>
          <c:order val="0"/>
          <c:tx>
            <c:strRef>
              <c:f>'Foreign Distribution '!$C$3</c:f>
              <c:strCache>
                <c:ptCount val="1"/>
                <c:pt idx="0">
                  <c:v># of Products (1000s)</c:v>
                </c:pt>
              </c:strCache>
            </c:strRef>
          </c:tx>
          <c:dLbls>
            <c:dLbl>
              <c:idx val="0"/>
              <c:layout>
                <c:manualLayout>
                  <c:x val="-2.1230624606987315E-3"/>
                  <c:y val="-6.0847694858562007E-2"/>
                </c:manualLayout>
              </c:layout>
              <c:tx>
                <c:rich>
                  <a:bodyPr/>
                  <a:lstStyle/>
                  <a:p>
                    <a:r>
                      <a:rPr lang="en-US" baseline="0"/>
                      <a:t> EU,</a:t>
                    </a:r>
                    <a:fld id="{F94776F3-3852-4D19-AB43-A054AD7AF79E}" type="VALUE">
                      <a:rPr lang="en-US" baseline="0"/>
                      <a:pPr/>
                      <a:t>[VALUE]</a:t>
                    </a:fld>
                    <a:r>
                      <a:rPr lang="en-US" baseline="0"/>
                      <a:t>, </a:t>
                    </a:r>
                    <a:fld id="{02036826-1A2F-4F2E-8096-E1886759C41D}"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2576-704E-9506-C8B09429FA73}"/>
                </c:ext>
              </c:extLst>
            </c:dLbl>
            <c:dLbl>
              <c:idx val="1"/>
              <c:layout>
                <c:manualLayout>
                  <c:x val="4.8594338326746755E-3"/>
                  <c:y val="-5.8210419750392456E-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manualLayout>
                      <c:w val="0.17382212122813506"/>
                      <c:h val="0.20839142587579687"/>
                    </c:manualLayout>
                  </c15:layout>
                </c:ext>
                <c:ext xmlns:c16="http://schemas.microsoft.com/office/drawing/2014/chart" uri="{C3380CC4-5D6E-409C-BE32-E72D297353CC}">
                  <c16:uniqueId val="{00000001-2576-704E-9506-C8B09429FA73}"/>
                </c:ext>
              </c:extLst>
            </c:dLbl>
            <c:dLbl>
              <c:idx val="2"/>
              <c:layout>
                <c:manualLayout>
                  <c:x val="-5.9336891613380544E-2"/>
                  <c:y val="4.5149059615028526E-3"/>
                </c:manualLayout>
              </c:layout>
              <c:tx>
                <c:rich>
                  <a:bodyPr/>
                  <a:lstStyle/>
                  <a:p>
                    <a:r>
                      <a:rPr lang="en-US" baseline="0"/>
                      <a:t>China, </a:t>
                    </a:r>
                    <a:fld id="{78D196D5-BD26-434C-89EA-8B7FB08775CE}" type="VALUE">
                      <a:rPr lang="en-US" baseline="0"/>
                      <a:pPr/>
                      <a:t>[VALUE]</a:t>
                    </a:fld>
                    <a:r>
                      <a:rPr lang="en-US" baseline="0"/>
                      <a:t>, </a:t>
                    </a:r>
                    <a:fld id="{EA87C9A7-E653-4580-B28B-4383036F855E}"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2576-704E-9506-C8B09429FA73}"/>
                </c:ext>
              </c:extLst>
            </c:dLbl>
            <c:dLbl>
              <c:idx val="3"/>
              <c:layout>
                <c:manualLayout>
                  <c:x val="5.9434127781007241E-2"/>
                  <c:y val="1.5148795090423328E-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manualLayout>
                      <c:w val="0.16861871796226813"/>
                      <c:h val="0.19974711447743165"/>
                    </c:manualLayout>
                  </c15:layout>
                </c:ext>
                <c:ext xmlns:c16="http://schemas.microsoft.com/office/drawing/2014/chart" uri="{C3380CC4-5D6E-409C-BE32-E72D297353CC}">
                  <c16:uniqueId val="{00000003-2576-704E-9506-C8B09429FA73}"/>
                </c:ext>
              </c:extLst>
            </c:dLbl>
            <c:dLbl>
              <c:idx val="5"/>
              <c:layout>
                <c:manualLayout>
                  <c:x val="-1.1677640966020187E-2"/>
                  <c:y val="0.12782146352646567"/>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576-704E-9506-C8B09429FA73}"/>
                </c:ext>
              </c:extLst>
            </c:dLbl>
            <c:dLbl>
              <c:idx val="6"/>
              <c:layout>
                <c:manualLayout>
                  <c:x val="-1.1447916953376257E-2"/>
                  <c:y val="-2.638893474687589E-2"/>
                </c:manualLayout>
              </c:layout>
              <c:tx>
                <c:rich>
                  <a:bodyPr/>
                  <a:lstStyle/>
                  <a:p>
                    <a:r>
                      <a:rPr lang="en-US" baseline="0"/>
                      <a:t>Unknown, </a:t>
                    </a:r>
                    <a:fld id="{45B8B1F3-27F9-4FB1-A244-36833C96424E}" type="VALUE">
                      <a:rPr lang="en-US" baseline="0"/>
                      <a:pPr/>
                      <a:t>[VALUE]</a:t>
                    </a:fld>
                    <a:r>
                      <a:rPr lang="en-US" baseline="0"/>
                      <a:t>, </a:t>
                    </a:r>
                    <a:fld id="{A7F297E8-E97A-484B-ADDA-EE47680C7A0F}"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2576-704E-9506-C8B09429FA73}"/>
                </c:ext>
              </c:extLst>
            </c:dLbl>
            <c:spPr>
              <a:noFill/>
              <a:ln>
                <a:noFill/>
              </a:ln>
              <a:effectLst/>
            </c:spPr>
            <c:dLblPos val="bestFit"/>
            <c:showLegendKey val="0"/>
            <c:showVal val="1"/>
            <c:showCatName val="1"/>
            <c:showSerName val="0"/>
            <c:showPercent val="1"/>
            <c:showBubbleSize val="0"/>
            <c:showLeaderLines val="1"/>
            <c:extLst>
              <c:ext xmlns:c15="http://schemas.microsoft.com/office/drawing/2012/chart" uri="{CE6537A1-D6FC-4f65-9D91-7224C49458BB}"/>
            </c:extLst>
          </c:dLbls>
          <c:cat>
            <c:strRef>
              <c:f>'Foreign Distribution '!$A$4:$A$10</c:f>
              <c:strCache>
                <c:ptCount val="7"/>
                <c:pt idx="0">
                  <c:v>EU 1</c:v>
                </c:pt>
                <c:pt idx="1">
                  <c:v>Canada</c:v>
                </c:pt>
                <c:pt idx="2">
                  <c:v>China 2</c:v>
                </c:pt>
                <c:pt idx="3">
                  <c:v>Japan</c:v>
                </c:pt>
                <c:pt idx="4">
                  <c:v>United Kingdom</c:v>
                </c:pt>
                <c:pt idx="5">
                  <c:v>Other Foreign Countries</c:v>
                </c:pt>
                <c:pt idx="6">
                  <c:v>Unknown 3</c:v>
                </c:pt>
              </c:strCache>
            </c:strRef>
          </c:cat>
          <c:val>
            <c:numRef>
              <c:f>'Foreign Distribution '!$C$4:$C$10</c:f>
              <c:numCache>
                <c:formatCode>#,##0.00</c:formatCode>
                <c:ptCount val="7"/>
                <c:pt idx="0">
                  <c:v>456713.94</c:v>
                </c:pt>
                <c:pt idx="1">
                  <c:v>120785.48299999999</c:v>
                </c:pt>
                <c:pt idx="2">
                  <c:v>1047492.361</c:v>
                </c:pt>
                <c:pt idx="3">
                  <c:v>107686.70299999999</c:v>
                </c:pt>
                <c:pt idx="4">
                  <c:v>194021.641</c:v>
                </c:pt>
                <c:pt idx="5" formatCode="#,##0">
                  <c:v>676697.72199999983</c:v>
                </c:pt>
                <c:pt idx="6">
                  <c:v>775.46799999999996</c:v>
                </c:pt>
              </c:numCache>
            </c:numRef>
          </c:val>
          <c:extLst>
            <c:ext xmlns:c16="http://schemas.microsoft.com/office/drawing/2014/chart" uri="{C3380CC4-5D6E-409C-BE32-E72D297353CC}">
              <c16:uniqueId val="{00000006-2576-704E-9506-C8B09429FA73}"/>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443" l="0.70000000000000062" r="0.70000000000000062" t="0.75000000000001443"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Foreign Volume Distribution (TBs)</a:t>
            </a:r>
            <a:endParaRPr lang="en-US">
              <a:effectLst/>
            </a:endParaRPr>
          </a:p>
        </c:rich>
      </c:tx>
      <c:overlay val="0"/>
    </c:title>
    <c:autoTitleDeleted val="0"/>
    <c:view3D>
      <c:rotX val="30"/>
      <c:rotY val="0"/>
      <c:rAngAx val="0"/>
    </c:view3D>
    <c:floor>
      <c:thickness val="0"/>
    </c:floor>
    <c:sideWall>
      <c:thickness val="0"/>
    </c:sideWall>
    <c:backWall>
      <c:thickness val="0"/>
    </c:backWall>
    <c:plotArea>
      <c:layout/>
      <c:pie3DChart>
        <c:varyColors val="1"/>
        <c:ser>
          <c:idx val="2"/>
          <c:order val="0"/>
          <c:tx>
            <c:strRef>
              <c:f>'Foreign Distribution '!$D$3</c:f>
              <c:strCache>
                <c:ptCount val="1"/>
                <c:pt idx="0">
                  <c:v>Vol (TBs)</c:v>
                </c:pt>
              </c:strCache>
            </c:strRef>
          </c:tx>
          <c:dLbls>
            <c:dLbl>
              <c:idx val="0"/>
              <c:layout>
                <c:manualLayout>
                  <c:x val="1.9042921892592997E-2"/>
                  <c:y val="-2.4783984955390147E-2"/>
                </c:manualLayout>
              </c:layout>
              <c:tx>
                <c:rich>
                  <a:bodyPr/>
                  <a:lstStyle/>
                  <a:p>
                    <a:r>
                      <a:rPr lang="en-US"/>
                      <a:t>EU</a:t>
                    </a:r>
                    <a:r>
                      <a:rPr lang="en-US" baseline="0"/>
                      <a:t>, </a:t>
                    </a:r>
                    <a:fld id="{B3CC088F-10F8-49BF-BA92-8AE24F9AA4E7}" type="VALUE">
                      <a:rPr lang="en-US" baseline="0"/>
                      <a:pPr/>
                      <a:t>[VALUE]</a:t>
                    </a:fld>
                    <a:r>
                      <a:rPr lang="en-US" baseline="0"/>
                      <a:t>, </a:t>
                    </a:r>
                    <a:fld id="{7A7D3686-B9B8-43B8-8C83-4BFEDF4A1DDC}"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4A80-644B-9633-5F7C3557D635}"/>
                </c:ext>
              </c:extLst>
            </c:dLbl>
            <c:dLbl>
              <c:idx val="1"/>
              <c:layout>
                <c:manualLayout>
                  <c:x val="0"/>
                  <c:y val="2.570826463041504E-3"/>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manualLayout>
                      <c:w val="0.2158403869407497"/>
                      <c:h val="0.1702127659574468"/>
                    </c:manualLayout>
                  </c15:layout>
                </c:ext>
                <c:ext xmlns:c16="http://schemas.microsoft.com/office/drawing/2014/chart" uri="{C3380CC4-5D6E-409C-BE32-E72D297353CC}">
                  <c16:uniqueId val="{00000001-4A80-644B-9633-5F7C3557D635}"/>
                </c:ext>
              </c:extLst>
            </c:dLbl>
            <c:dLbl>
              <c:idx val="2"/>
              <c:layout>
                <c:manualLayout>
                  <c:x val="-1.307289247256329E-2"/>
                  <c:y val="7.4904356189751577E-3"/>
                </c:manualLayout>
              </c:layout>
              <c:tx>
                <c:rich>
                  <a:bodyPr/>
                  <a:lstStyle/>
                  <a:p>
                    <a:r>
                      <a:rPr lang="en-US"/>
                      <a:t>China</a:t>
                    </a:r>
                    <a:r>
                      <a:rPr lang="en-US" baseline="0"/>
                      <a:t>, </a:t>
                    </a:r>
                    <a:fld id="{53801298-E6BF-427B-B474-BB8610B213B9}" type="VALUE">
                      <a:rPr lang="en-US" baseline="0"/>
                      <a:pPr/>
                      <a:t>[VALUE]</a:t>
                    </a:fld>
                    <a:r>
                      <a:rPr lang="en-US" baseline="0"/>
                      <a:t>, </a:t>
                    </a:r>
                    <a:fld id="{FC8F24C1-02B7-4D15-8AE0-19B9FF31CAC1}"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4A80-644B-9633-5F7C3557D635}"/>
                </c:ext>
              </c:extLst>
            </c:dLbl>
            <c:dLbl>
              <c:idx val="3"/>
              <c:layout>
                <c:manualLayout>
                  <c:x val="-5.8041112454655382E-2"/>
                  <c:y val="8.3084709596070921E-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manualLayout>
                      <c:w val="0.14812575574365175"/>
                      <c:h val="0.20604703247480402"/>
                    </c:manualLayout>
                  </c15:layout>
                </c:ext>
                <c:ext xmlns:c16="http://schemas.microsoft.com/office/drawing/2014/chart" uri="{C3380CC4-5D6E-409C-BE32-E72D297353CC}">
                  <c16:uniqueId val="{00000003-4A80-644B-9633-5F7C3557D635}"/>
                </c:ext>
              </c:extLst>
            </c:dLbl>
            <c:dLbl>
              <c:idx val="5"/>
              <c:layout>
                <c:manualLayout>
                  <c:x val="5.1731085481534723E-3"/>
                  <c:y val="4.868586632150433E-3"/>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A80-644B-9633-5F7C3557D635}"/>
                </c:ext>
              </c:extLst>
            </c:dLbl>
            <c:dLbl>
              <c:idx val="6"/>
              <c:tx>
                <c:rich>
                  <a:bodyPr/>
                  <a:lstStyle/>
                  <a:p>
                    <a:r>
                      <a:rPr lang="en-US" baseline="0"/>
                      <a:t>Unknown, </a:t>
                    </a:r>
                    <a:fld id="{9B6DFC2C-58E9-4246-B4CE-3A71889694A3}" type="VALUE">
                      <a:rPr lang="en-US" baseline="0"/>
                      <a:pPr/>
                      <a:t>[VALUE]</a:t>
                    </a:fld>
                    <a:r>
                      <a:rPr lang="en-US" baseline="0"/>
                      <a:t>, </a:t>
                    </a:r>
                    <a:fld id="{A3F21091-830A-45DF-BE1F-7CDD7BE45504}" type="PERCENTAGE">
                      <a:rPr lang="en-US" baseline="0"/>
                      <a:pPr/>
                      <a:t>[PERCENTAGE]</a:t>
                    </a:fld>
                    <a:endParaRPr lang="en-US" baseline="0"/>
                  </a:p>
                </c:rich>
              </c:tx>
              <c:dLblPos val="bestFit"/>
              <c:showLegendKey val="0"/>
              <c:showVal val="1"/>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4A80-644B-9633-5F7C3557D635}"/>
                </c:ext>
              </c:extLst>
            </c:dLbl>
            <c:spPr>
              <a:noFill/>
              <a:ln>
                <a:noFill/>
              </a:ln>
              <a:effectLst/>
            </c:spPr>
            <c:dLblPos val="bestFit"/>
            <c:showLegendKey val="0"/>
            <c:showVal val="1"/>
            <c:showCatName val="0"/>
            <c:showSerName val="0"/>
            <c:showPercent val="0"/>
            <c:showBubbleSize val="0"/>
            <c:showLeaderLines val="1"/>
            <c:extLst>
              <c:ext xmlns:c15="http://schemas.microsoft.com/office/drawing/2012/chart" uri="{CE6537A1-D6FC-4f65-9D91-7224C49458BB}"/>
            </c:extLst>
          </c:dLbls>
          <c:cat>
            <c:strRef>
              <c:f>'Foreign Distribution '!$A$4:$A$10</c:f>
              <c:strCache>
                <c:ptCount val="7"/>
                <c:pt idx="0">
                  <c:v>EU 1</c:v>
                </c:pt>
                <c:pt idx="1">
                  <c:v>Canada</c:v>
                </c:pt>
                <c:pt idx="2">
                  <c:v>China 2</c:v>
                </c:pt>
                <c:pt idx="3">
                  <c:v>Japan</c:v>
                </c:pt>
                <c:pt idx="4">
                  <c:v>United Kingdom</c:v>
                </c:pt>
                <c:pt idx="5">
                  <c:v>Other Foreign Countries</c:v>
                </c:pt>
                <c:pt idx="6">
                  <c:v>Unknown 3</c:v>
                </c:pt>
              </c:strCache>
            </c:strRef>
          </c:cat>
          <c:val>
            <c:numRef>
              <c:f>'Foreign Distribution '!$D$4:$D$10</c:f>
              <c:numCache>
                <c:formatCode>#,##0.00</c:formatCode>
                <c:ptCount val="7"/>
                <c:pt idx="0">
                  <c:v>23593.426893859527</c:v>
                </c:pt>
                <c:pt idx="1">
                  <c:v>3249.3208726031444</c:v>
                </c:pt>
                <c:pt idx="2">
                  <c:v>28965.0229317458</c:v>
                </c:pt>
                <c:pt idx="3">
                  <c:v>1883.6512517657031</c:v>
                </c:pt>
                <c:pt idx="4">
                  <c:v>5292.1320139167574</c:v>
                </c:pt>
                <c:pt idx="5" formatCode="#,##0">
                  <c:v>10950.983115959454</c:v>
                </c:pt>
                <c:pt idx="6">
                  <c:v>7.5348515877994924</c:v>
                </c:pt>
              </c:numCache>
            </c:numRef>
          </c:val>
          <c:extLst>
            <c:ext xmlns:c16="http://schemas.microsoft.com/office/drawing/2014/chart" uri="{C3380CC4-5D6E-409C-BE32-E72D297353CC}">
              <c16:uniqueId val="{00000006-4A80-644B-9633-5F7C3557D635}"/>
            </c:ext>
          </c:extLst>
        </c:ser>
        <c:dLbls>
          <c:dLblPos val="bestFit"/>
          <c:showLegendKey val="0"/>
          <c:showVal val="1"/>
          <c:showCatName val="0"/>
          <c:showSerName val="0"/>
          <c:showPercent val="0"/>
          <c:showBubbleSize val="0"/>
          <c:showLeaderLines val="1"/>
        </c:dLbls>
      </c:pie3DChart>
    </c:plotArea>
    <c:plotVisOnly val="1"/>
    <c:dispBlanksAs val="gap"/>
    <c:showDLblsOverMax val="0"/>
  </c:chart>
  <c:printSettings>
    <c:headerFooter/>
    <c:pageMargins b="0.75000000000001443" l="0.70000000000000062" r="0.70000000000000062" t="0.75000000000001443"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b="1" i="0" baseline="0"/>
            </a:pPr>
            <a:r>
              <a:rPr lang="en-US" sz="1600" b="1" i="0" baseline="0"/>
              <a:t>Total Users by Domain</a:t>
            </a:r>
          </a:p>
        </c:rich>
      </c:tx>
      <c:overlay val="0"/>
    </c:title>
    <c:autoTitleDeleted val="0"/>
    <c:plotArea>
      <c:layout/>
      <c:barChart>
        <c:barDir val="col"/>
        <c:grouping val="stacked"/>
        <c:varyColors val="0"/>
        <c:ser>
          <c:idx val="0"/>
          <c:order val="0"/>
          <c:tx>
            <c:strRef>
              <c:f>'Data Users'!$A$16</c:f>
              <c:strCache>
                <c:ptCount val="1"/>
                <c:pt idx="0">
                  <c:v>Foreign</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'Data Users'!$B$15:$N$15</c:f>
              <c:strCache>
                <c:ptCount val="13"/>
                <c:pt idx="0">
                  <c:v>ASDC</c:v>
                </c:pt>
                <c:pt idx="1">
                  <c:v>ASF</c:v>
                </c:pt>
                <c:pt idx="2">
                  <c:v>CDDIS</c:v>
                </c:pt>
                <c:pt idx="3">
                  <c:v>CSDA</c:v>
                </c:pt>
                <c:pt idx="4">
                  <c:v>GES DISC</c:v>
                </c:pt>
                <c:pt idx="5">
                  <c:v>GHRC</c:v>
                </c:pt>
                <c:pt idx="6">
                  <c:v>LAADS DAAC</c:v>
                </c:pt>
                <c:pt idx="7">
                  <c:v>LP DAAC</c:v>
                </c:pt>
                <c:pt idx="8">
                  <c:v>NSIDC</c:v>
                </c:pt>
                <c:pt idx="9">
                  <c:v>OB.DAAC</c:v>
                </c:pt>
                <c:pt idx="10">
                  <c:v>ORNL</c:v>
                </c:pt>
                <c:pt idx="11">
                  <c:v>PO.DAAC</c:v>
                </c:pt>
                <c:pt idx="12">
                  <c:v>SEDAC</c:v>
                </c:pt>
              </c:strCache>
            </c:strRef>
          </c:cat>
          <c:val>
            <c:numRef>
              <c:f>'Data Users'!$B$16:$N$16</c:f>
              <c:numCache>
                <c:formatCode>#,##0</c:formatCode>
                <c:ptCount val="13"/>
                <c:pt idx="0">
                  <c:v>4226</c:v>
                </c:pt>
                <c:pt idx="1">
                  <c:v>384868</c:v>
                </c:pt>
                <c:pt idx="2">
                  <c:v>104360</c:v>
                </c:pt>
                <c:pt idx="3">
                  <c:v>2</c:v>
                </c:pt>
                <c:pt idx="4">
                  <c:v>1571444</c:v>
                </c:pt>
                <c:pt idx="5">
                  <c:v>1153</c:v>
                </c:pt>
                <c:pt idx="6">
                  <c:v>31019</c:v>
                </c:pt>
                <c:pt idx="7">
                  <c:v>185994</c:v>
                </c:pt>
                <c:pt idx="8">
                  <c:v>26240</c:v>
                </c:pt>
                <c:pt idx="9">
                  <c:v>11061</c:v>
                </c:pt>
                <c:pt idx="10">
                  <c:v>57502</c:v>
                </c:pt>
                <c:pt idx="11">
                  <c:v>10888</c:v>
                </c:pt>
                <c:pt idx="12">
                  <c:v>74642</c:v>
                </c:pt>
              </c:numCache>
            </c:numRef>
          </c:val>
          <c:extLst>
            <c:ext xmlns:c16="http://schemas.microsoft.com/office/drawing/2014/chart" uri="{C3380CC4-5D6E-409C-BE32-E72D297353CC}">
              <c16:uniqueId val="{00000000-F76C-FC4B-919A-D6667DDF39D5}"/>
            </c:ext>
          </c:extLst>
        </c:ser>
        <c:ser>
          <c:idx val="1"/>
          <c:order val="1"/>
          <c:tx>
            <c:strRef>
              <c:f>'Data Users'!$A$17</c:f>
              <c:strCache>
                <c:ptCount val="1"/>
                <c:pt idx="0">
                  <c:v>US COM</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'Data Users'!$B$15:$N$15</c:f>
              <c:strCache>
                <c:ptCount val="13"/>
                <c:pt idx="0">
                  <c:v>ASDC</c:v>
                </c:pt>
                <c:pt idx="1">
                  <c:v>ASF</c:v>
                </c:pt>
                <c:pt idx="2">
                  <c:v>CDDIS</c:v>
                </c:pt>
                <c:pt idx="3">
                  <c:v>CSDA</c:v>
                </c:pt>
                <c:pt idx="4">
                  <c:v>GES DISC</c:v>
                </c:pt>
                <c:pt idx="5">
                  <c:v>GHRC</c:v>
                </c:pt>
                <c:pt idx="6">
                  <c:v>LAADS DAAC</c:v>
                </c:pt>
                <c:pt idx="7">
                  <c:v>LP DAAC</c:v>
                </c:pt>
                <c:pt idx="8">
                  <c:v>NSIDC</c:v>
                </c:pt>
                <c:pt idx="9">
                  <c:v>OB.DAAC</c:v>
                </c:pt>
                <c:pt idx="10">
                  <c:v>ORNL</c:v>
                </c:pt>
                <c:pt idx="11">
                  <c:v>PO.DAAC</c:v>
                </c:pt>
                <c:pt idx="12">
                  <c:v>SEDAC</c:v>
                </c:pt>
              </c:strCache>
            </c:strRef>
          </c:cat>
          <c:val>
            <c:numRef>
              <c:f>'Data Users'!$B$17:$N$17</c:f>
              <c:numCache>
                <c:formatCode>#,##0</c:formatCode>
                <c:ptCount val="13"/>
                <c:pt idx="0">
                  <c:v>159</c:v>
                </c:pt>
                <c:pt idx="1">
                  <c:v>65856</c:v>
                </c:pt>
                <c:pt idx="2">
                  <c:v>62264</c:v>
                </c:pt>
                <c:pt idx="3">
                  <c:v>5</c:v>
                </c:pt>
                <c:pt idx="4">
                  <c:v>736371</c:v>
                </c:pt>
                <c:pt idx="5">
                  <c:v>813</c:v>
                </c:pt>
                <c:pt idx="6">
                  <c:v>2480</c:v>
                </c:pt>
                <c:pt idx="7">
                  <c:v>18838</c:v>
                </c:pt>
                <c:pt idx="8">
                  <c:v>2804</c:v>
                </c:pt>
                <c:pt idx="9">
                  <c:v>1126</c:v>
                </c:pt>
                <c:pt idx="10">
                  <c:v>215806</c:v>
                </c:pt>
                <c:pt idx="11">
                  <c:v>2547</c:v>
                </c:pt>
                <c:pt idx="12">
                  <c:v>100210</c:v>
                </c:pt>
              </c:numCache>
            </c:numRef>
          </c:val>
          <c:extLst>
            <c:ext xmlns:c16="http://schemas.microsoft.com/office/drawing/2014/chart" uri="{C3380CC4-5D6E-409C-BE32-E72D297353CC}">
              <c16:uniqueId val="{00000001-F76C-FC4B-919A-D6667DDF39D5}"/>
            </c:ext>
          </c:extLst>
        </c:ser>
        <c:ser>
          <c:idx val="2"/>
          <c:order val="2"/>
          <c:tx>
            <c:strRef>
              <c:f>'Data Users'!$A$18</c:f>
              <c:strCache>
                <c:ptCount val="1"/>
                <c:pt idx="0">
                  <c:v>US EDU         </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'Data Users'!$B$15:$N$15</c:f>
              <c:strCache>
                <c:ptCount val="13"/>
                <c:pt idx="0">
                  <c:v>ASDC</c:v>
                </c:pt>
                <c:pt idx="1">
                  <c:v>ASF</c:v>
                </c:pt>
                <c:pt idx="2">
                  <c:v>CDDIS</c:v>
                </c:pt>
                <c:pt idx="3">
                  <c:v>CSDA</c:v>
                </c:pt>
                <c:pt idx="4">
                  <c:v>GES DISC</c:v>
                </c:pt>
                <c:pt idx="5">
                  <c:v>GHRC</c:v>
                </c:pt>
                <c:pt idx="6">
                  <c:v>LAADS DAAC</c:v>
                </c:pt>
                <c:pt idx="7">
                  <c:v>LP DAAC</c:v>
                </c:pt>
                <c:pt idx="8">
                  <c:v>NSIDC</c:v>
                </c:pt>
                <c:pt idx="9">
                  <c:v>OB.DAAC</c:v>
                </c:pt>
                <c:pt idx="10">
                  <c:v>ORNL</c:v>
                </c:pt>
                <c:pt idx="11">
                  <c:v>PO.DAAC</c:v>
                </c:pt>
                <c:pt idx="12">
                  <c:v>SEDAC</c:v>
                </c:pt>
              </c:strCache>
            </c:strRef>
          </c:cat>
          <c:val>
            <c:numRef>
              <c:f>'Data Users'!$B$18:$N$18</c:f>
              <c:numCache>
                <c:formatCode>#,##0</c:formatCode>
                <c:ptCount val="13"/>
                <c:pt idx="0">
                  <c:v>1283</c:v>
                </c:pt>
                <c:pt idx="1">
                  <c:v>4340</c:v>
                </c:pt>
                <c:pt idx="2">
                  <c:v>2229</c:v>
                </c:pt>
                <c:pt idx="3">
                  <c:v>8</c:v>
                </c:pt>
                <c:pt idx="4">
                  <c:v>6087</c:v>
                </c:pt>
                <c:pt idx="5">
                  <c:v>274</c:v>
                </c:pt>
                <c:pt idx="6">
                  <c:v>1652</c:v>
                </c:pt>
                <c:pt idx="7">
                  <c:v>10094</c:v>
                </c:pt>
                <c:pt idx="8">
                  <c:v>3357</c:v>
                </c:pt>
                <c:pt idx="9">
                  <c:v>1219</c:v>
                </c:pt>
                <c:pt idx="10">
                  <c:v>4837</c:v>
                </c:pt>
                <c:pt idx="11">
                  <c:v>2397</c:v>
                </c:pt>
                <c:pt idx="12">
                  <c:v>5426</c:v>
                </c:pt>
              </c:numCache>
            </c:numRef>
          </c:val>
          <c:extLst>
            <c:ext xmlns:c16="http://schemas.microsoft.com/office/drawing/2014/chart" uri="{C3380CC4-5D6E-409C-BE32-E72D297353CC}">
              <c16:uniqueId val="{00000002-F76C-FC4B-919A-D6667DDF39D5}"/>
            </c:ext>
          </c:extLst>
        </c:ser>
        <c:ser>
          <c:idx val="3"/>
          <c:order val="3"/>
          <c:tx>
            <c:strRef>
              <c:f>'Data Users'!$A$19</c:f>
              <c:strCache>
                <c:ptCount val="1"/>
                <c:pt idx="0">
                  <c:v>US GOV         </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'Data Users'!$B$15:$N$15</c:f>
              <c:strCache>
                <c:ptCount val="13"/>
                <c:pt idx="0">
                  <c:v>ASDC</c:v>
                </c:pt>
                <c:pt idx="1">
                  <c:v>ASF</c:v>
                </c:pt>
                <c:pt idx="2">
                  <c:v>CDDIS</c:v>
                </c:pt>
                <c:pt idx="3">
                  <c:v>CSDA</c:v>
                </c:pt>
                <c:pt idx="4">
                  <c:v>GES DISC</c:v>
                </c:pt>
                <c:pt idx="5">
                  <c:v>GHRC</c:v>
                </c:pt>
                <c:pt idx="6">
                  <c:v>LAADS DAAC</c:v>
                </c:pt>
                <c:pt idx="7">
                  <c:v>LP DAAC</c:v>
                </c:pt>
                <c:pt idx="8">
                  <c:v>NSIDC</c:v>
                </c:pt>
                <c:pt idx="9">
                  <c:v>OB.DAAC</c:v>
                </c:pt>
                <c:pt idx="10">
                  <c:v>ORNL</c:v>
                </c:pt>
                <c:pt idx="11">
                  <c:v>PO.DAAC</c:v>
                </c:pt>
                <c:pt idx="12">
                  <c:v>SEDAC</c:v>
                </c:pt>
              </c:strCache>
            </c:strRef>
          </c:cat>
          <c:val>
            <c:numRef>
              <c:f>'Data Users'!$B$19:$N$19</c:f>
              <c:numCache>
                <c:formatCode>#,##0</c:formatCode>
                <c:ptCount val="13"/>
                <c:pt idx="0">
                  <c:v>614</c:v>
                </c:pt>
                <c:pt idx="1">
                  <c:v>852</c:v>
                </c:pt>
                <c:pt idx="2">
                  <c:v>1237</c:v>
                </c:pt>
                <c:pt idx="3">
                  <c:v>9</c:v>
                </c:pt>
                <c:pt idx="4">
                  <c:v>2369</c:v>
                </c:pt>
                <c:pt idx="5">
                  <c:v>65</c:v>
                </c:pt>
                <c:pt idx="6">
                  <c:v>510</c:v>
                </c:pt>
                <c:pt idx="7">
                  <c:v>1999</c:v>
                </c:pt>
                <c:pt idx="8">
                  <c:v>767</c:v>
                </c:pt>
                <c:pt idx="9">
                  <c:v>317</c:v>
                </c:pt>
                <c:pt idx="10">
                  <c:v>918</c:v>
                </c:pt>
                <c:pt idx="11">
                  <c:v>515</c:v>
                </c:pt>
                <c:pt idx="12">
                  <c:v>585</c:v>
                </c:pt>
              </c:numCache>
            </c:numRef>
          </c:val>
          <c:extLst>
            <c:ext xmlns:c16="http://schemas.microsoft.com/office/drawing/2014/chart" uri="{C3380CC4-5D6E-409C-BE32-E72D297353CC}">
              <c16:uniqueId val="{00000003-F76C-FC4B-919A-D6667DDF39D5}"/>
            </c:ext>
          </c:extLst>
        </c:ser>
        <c:ser>
          <c:idx val="4"/>
          <c:order val="4"/>
          <c:tx>
            <c:strRef>
              <c:f>'Data Users'!$A$20</c:f>
              <c:strCache>
                <c:ptCount val="1"/>
                <c:pt idx="0">
                  <c:v>US ORG         </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'Data Users'!$B$15:$N$15</c:f>
              <c:strCache>
                <c:ptCount val="13"/>
                <c:pt idx="0">
                  <c:v>ASDC</c:v>
                </c:pt>
                <c:pt idx="1">
                  <c:v>ASF</c:v>
                </c:pt>
                <c:pt idx="2">
                  <c:v>CDDIS</c:v>
                </c:pt>
                <c:pt idx="3">
                  <c:v>CSDA</c:v>
                </c:pt>
                <c:pt idx="4">
                  <c:v>GES DISC</c:v>
                </c:pt>
                <c:pt idx="5">
                  <c:v>GHRC</c:v>
                </c:pt>
                <c:pt idx="6">
                  <c:v>LAADS DAAC</c:v>
                </c:pt>
                <c:pt idx="7">
                  <c:v>LP DAAC</c:v>
                </c:pt>
                <c:pt idx="8">
                  <c:v>NSIDC</c:v>
                </c:pt>
                <c:pt idx="9">
                  <c:v>OB.DAAC</c:v>
                </c:pt>
                <c:pt idx="10">
                  <c:v>ORNL</c:v>
                </c:pt>
                <c:pt idx="11">
                  <c:v>PO.DAAC</c:v>
                </c:pt>
                <c:pt idx="12">
                  <c:v>SEDAC</c:v>
                </c:pt>
              </c:strCache>
            </c:strRef>
          </c:cat>
          <c:val>
            <c:numRef>
              <c:f>'Data Users'!$B$20:$N$20</c:f>
              <c:numCache>
                <c:formatCode>#,##0</c:formatCode>
                <c:ptCount val="13"/>
                <c:pt idx="0">
                  <c:v>108</c:v>
                </c:pt>
                <c:pt idx="1">
                  <c:v>476</c:v>
                </c:pt>
                <c:pt idx="2">
                  <c:v>633</c:v>
                </c:pt>
                <c:pt idx="3">
                  <c:v>0</c:v>
                </c:pt>
                <c:pt idx="4">
                  <c:v>701</c:v>
                </c:pt>
                <c:pt idx="5">
                  <c:v>24</c:v>
                </c:pt>
                <c:pt idx="6">
                  <c:v>160</c:v>
                </c:pt>
                <c:pt idx="7">
                  <c:v>996</c:v>
                </c:pt>
                <c:pt idx="8">
                  <c:v>184</c:v>
                </c:pt>
                <c:pt idx="9">
                  <c:v>56</c:v>
                </c:pt>
                <c:pt idx="10">
                  <c:v>389</c:v>
                </c:pt>
                <c:pt idx="11">
                  <c:v>167</c:v>
                </c:pt>
                <c:pt idx="12">
                  <c:v>472</c:v>
                </c:pt>
              </c:numCache>
            </c:numRef>
          </c:val>
          <c:extLst>
            <c:ext xmlns:c16="http://schemas.microsoft.com/office/drawing/2014/chart" uri="{C3380CC4-5D6E-409C-BE32-E72D297353CC}">
              <c16:uniqueId val="{00000004-F76C-FC4B-919A-D6667DDF39D5}"/>
            </c:ext>
          </c:extLst>
        </c:ser>
        <c:ser>
          <c:idx val="5"/>
          <c:order val="5"/>
          <c:tx>
            <c:strRef>
              <c:f>'Data Users'!$A$21</c:f>
              <c:strCache>
                <c:ptCount val="1"/>
                <c:pt idx="0">
                  <c:v>US Other</c:v>
                </c:pt>
              </c:strCache>
            </c:strRef>
          </c:tx>
          <c:spPr>
            <a:gradFill rotWithShape="0">
              <a:gsLst>
                <a:gs pos="0">
                  <a:srgbClr val="FFB885"/>
                </a:gs>
                <a:gs pos="100000">
                  <a:srgbClr val="F28225"/>
                </a:gs>
              </a:gsLst>
              <a:lin ang="5400000"/>
            </a:gradFill>
            <a:ln w="25400">
              <a:noFill/>
            </a:ln>
            <a:effectLst>
              <a:outerShdw dist="35921" dir="2700000" algn="br">
                <a:srgbClr val="000000"/>
              </a:outerShdw>
            </a:effectLst>
          </c:spPr>
          <c:invertIfNegative val="0"/>
          <c:cat>
            <c:strRef>
              <c:f>'Data Users'!$B$15:$N$15</c:f>
              <c:strCache>
                <c:ptCount val="13"/>
                <c:pt idx="0">
                  <c:v>ASDC</c:v>
                </c:pt>
                <c:pt idx="1">
                  <c:v>ASF</c:v>
                </c:pt>
                <c:pt idx="2">
                  <c:v>CDDIS</c:v>
                </c:pt>
                <c:pt idx="3">
                  <c:v>CSDA</c:v>
                </c:pt>
                <c:pt idx="4">
                  <c:v>GES DISC</c:v>
                </c:pt>
                <c:pt idx="5">
                  <c:v>GHRC</c:v>
                </c:pt>
                <c:pt idx="6">
                  <c:v>LAADS DAAC</c:v>
                </c:pt>
                <c:pt idx="7">
                  <c:v>LP DAAC</c:v>
                </c:pt>
                <c:pt idx="8">
                  <c:v>NSIDC</c:v>
                </c:pt>
                <c:pt idx="9">
                  <c:v>OB.DAAC</c:v>
                </c:pt>
                <c:pt idx="10">
                  <c:v>ORNL</c:v>
                </c:pt>
                <c:pt idx="11">
                  <c:v>PO.DAAC</c:v>
                </c:pt>
                <c:pt idx="12">
                  <c:v>SEDAC</c:v>
                </c:pt>
              </c:strCache>
            </c:strRef>
          </c:cat>
          <c:val>
            <c:numRef>
              <c:f>'Data Users'!$B$21:$N$21</c:f>
              <c:numCache>
                <c:formatCode>#,##0</c:formatCode>
                <c:ptCount val="13"/>
                <c:pt idx="0">
                  <c:v>51</c:v>
                </c:pt>
                <c:pt idx="1">
                  <c:v>10228</c:v>
                </c:pt>
                <c:pt idx="2">
                  <c:v>17018</c:v>
                </c:pt>
                <c:pt idx="3">
                  <c:v>4</c:v>
                </c:pt>
                <c:pt idx="4">
                  <c:v>113351</c:v>
                </c:pt>
                <c:pt idx="5">
                  <c:v>15</c:v>
                </c:pt>
                <c:pt idx="6">
                  <c:v>7298</c:v>
                </c:pt>
                <c:pt idx="7">
                  <c:v>23096</c:v>
                </c:pt>
                <c:pt idx="8">
                  <c:v>3138</c:v>
                </c:pt>
                <c:pt idx="9">
                  <c:v>500</c:v>
                </c:pt>
                <c:pt idx="10">
                  <c:v>48369</c:v>
                </c:pt>
                <c:pt idx="11">
                  <c:v>613</c:v>
                </c:pt>
                <c:pt idx="12">
                  <c:v>11180</c:v>
                </c:pt>
              </c:numCache>
            </c:numRef>
          </c:val>
          <c:extLst>
            <c:ext xmlns:c16="http://schemas.microsoft.com/office/drawing/2014/chart" uri="{C3380CC4-5D6E-409C-BE32-E72D297353CC}">
              <c16:uniqueId val="{00000005-F76C-FC4B-919A-D6667DDF39D5}"/>
            </c:ext>
          </c:extLst>
        </c:ser>
        <c:ser>
          <c:idx val="6"/>
          <c:order val="6"/>
          <c:tx>
            <c:strRef>
              <c:f>'Data Users'!$A$22</c:f>
              <c:strCache>
                <c:ptCount val="1"/>
                <c:pt idx="0">
                  <c:v>Unknown</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'Data Users'!$B$15:$N$15</c:f>
              <c:strCache>
                <c:ptCount val="13"/>
                <c:pt idx="0">
                  <c:v>ASDC</c:v>
                </c:pt>
                <c:pt idx="1">
                  <c:v>ASF</c:v>
                </c:pt>
                <c:pt idx="2">
                  <c:v>CDDIS</c:v>
                </c:pt>
                <c:pt idx="3">
                  <c:v>CSDA</c:v>
                </c:pt>
                <c:pt idx="4">
                  <c:v>GES DISC</c:v>
                </c:pt>
                <c:pt idx="5">
                  <c:v>GHRC</c:v>
                </c:pt>
                <c:pt idx="6">
                  <c:v>LAADS DAAC</c:v>
                </c:pt>
                <c:pt idx="7">
                  <c:v>LP DAAC</c:v>
                </c:pt>
                <c:pt idx="8">
                  <c:v>NSIDC</c:v>
                </c:pt>
                <c:pt idx="9">
                  <c:v>OB.DAAC</c:v>
                </c:pt>
                <c:pt idx="10">
                  <c:v>ORNL</c:v>
                </c:pt>
                <c:pt idx="11">
                  <c:v>PO.DAAC</c:v>
                </c:pt>
                <c:pt idx="12">
                  <c:v>SEDAC</c:v>
                </c:pt>
              </c:strCache>
            </c:strRef>
          </c:cat>
          <c:val>
            <c:numRef>
              <c:f>'Data Users'!$B$22:$N$22</c:f>
              <c:numCache>
                <c:formatCode>#,##0</c:formatCode>
                <c:ptCount val="13"/>
                <c:pt idx="0">
                  <c:v>20</c:v>
                </c:pt>
                <c:pt idx="1">
                  <c:v>1981</c:v>
                </c:pt>
                <c:pt idx="2">
                  <c:v>244</c:v>
                </c:pt>
                <c:pt idx="3">
                  <c:v>1</c:v>
                </c:pt>
                <c:pt idx="4">
                  <c:v>16157</c:v>
                </c:pt>
                <c:pt idx="5">
                  <c:v>7</c:v>
                </c:pt>
                <c:pt idx="6">
                  <c:v>896</c:v>
                </c:pt>
                <c:pt idx="7">
                  <c:v>953</c:v>
                </c:pt>
                <c:pt idx="8">
                  <c:v>152</c:v>
                </c:pt>
                <c:pt idx="9">
                  <c:v>12</c:v>
                </c:pt>
                <c:pt idx="10">
                  <c:v>328</c:v>
                </c:pt>
                <c:pt idx="11">
                  <c:v>15</c:v>
                </c:pt>
                <c:pt idx="12">
                  <c:v>1635</c:v>
                </c:pt>
              </c:numCache>
            </c:numRef>
          </c:val>
          <c:extLst>
            <c:ext xmlns:c16="http://schemas.microsoft.com/office/drawing/2014/chart" uri="{C3380CC4-5D6E-409C-BE32-E72D297353CC}">
              <c16:uniqueId val="{00000006-F76C-FC4B-919A-D6667DDF39D5}"/>
            </c:ext>
          </c:extLst>
        </c:ser>
        <c:dLbls>
          <c:showLegendKey val="0"/>
          <c:showVal val="0"/>
          <c:showCatName val="0"/>
          <c:showSerName val="0"/>
          <c:showPercent val="0"/>
          <c:showBubbleSize val="0"/>
        </c:dLbls>
        <c:gapWidth val="55"/>
        <c:overlap val="100"/>
        <c:axId val="-426171296"/>
        <c:axId val="-426182176"/>
      </c:barChart>
      <c:catAx>
        <c:axId val="-426171296"/>
        <c:scaling>
          <c:orientation val="minMax"/>
        </c:scaling>
        <c:delete val="0"/>
        <c:axPos val="b"/>
        <c:numFmt formatCode="General" sourceLinked="1"/>
        <c:majorTickMark val="none"/>
        <c:minorTickMark val="none"/>
        <c:tickLblPos val="nextTo"/>
        <c:spPr>
          <a:ln w="3175">
            <a:solidFill>
              <a:srgbClr val="808080"/>
            </a:solidFill>
            <a:prstDash val="solid"/>
          </a:ln>
        </c:spPr>
        <c:txPr>
          <a:bodyPr rot="-5400000" vert="horz"/>
          <a:lstStyle/>
          <a:p>
            <a:pPr>
              <a:defRPr sz="1000"/>
            </a:pPr>
            <a:endParaRPr lang="en-US"/>
          </a:p>
        </c:txPr>
        <c:crossAx val="-426182176"/>
        <c:crosses val="autoZero"/>
        <c:auto val="1"/>
        <c:lblAlgn val="ctr"/>
        <c:lblOffset val="100"/>
        <c:noMultiLvlLbl val="0"/>
      </c:catAx>
      <c:valAx>
        <c:axId val="-426182176"/>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crossAx val="-426171296"/>
        <c:crosses val="autoZero"/>
        <c:crossBetween val="between"/>
      </c:valAx>
      <c:spPr>
        <a:solidFill>
          <a:srgbClr val="FFFFFF"/>
        </a:solidFill>
        <a:ln w="25400">
          <a:solidFill>
            <a:srgbClr val="808080"/>
          </a:solidFill>
        </a:ln>
      </c:spPr>
    </c:plotArea>
    <c:legend>
      <c:legendPos val="r"/>
      <c:layout>
        <c:manualLayout>
          <c:xMode val="edge"/>
          <c:yMode val="edge"/>
          <c:x val="0.83263437524855965"/>
          <c:y val="0.20179072672893553"/>
          <c:w val="0.14290000980184539"/>
          <c:h val="0.54340085290729434"/>
        </c:manualLayout>
      </c:layout>
      <c:overlay val="0"/>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baseline="0"/>
            </a:pPr>
            <a:r>
              <a:rPr lang="en-US" sz="1600" baseline="0"/>
              <a:t>Repeat Data Users By Domain</a:t>
            </a:r>
          </a:p>
        </c:rich>
      </c:tx>
      <c:overlay val="0"/>
      <c:spPr>
        <a:noFill/>
        <a:ln w="25400">
          <a:noFill/>
        </a:ln>
      </c:spPr>
    </c:title>
    <c:autoTitleDeleted val="0"/>
    <c:plotArea>
      <c:layout>
        <c:manualLayout>
          <c:layoutTarget val="inner"/>
          <c:xMode val="edge"/>
          <c:yMode val="edge"/>
          <c:x val="0.1261457499820067"/>
          <c:y val="0.15887123908916848"/>
          <c:w val="0.70832569752019026"/>
          <c:h val="0.63876728041507713"/>
        </c:manualLayout>
      </c:layout>
      <c:barChart>
        <c:barDir val="col"/>
        <c:grouping val="stacked"/>
        <c:varyColors val="0"/>
        <c:ser>
          <c:idx val="0"/>
          <c:order val="0"/>
          <c:tx>
            <c:strRef>
              <c:f>'Data Users'!$A$57</c:f>
              <c:strCache>
                <c:ptCount val="1"/>
                <c:pt idx="0">
                  <c:v>Foreign</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'Data Users'!$B$56:$N$56</c:f>
              <c:strCache>
                <c:ptCount val="13"/>
                <c:pt idx="0">
                  <c:v>ASDC</c:v>
                </c:pt>
                <c:pt idx="1">
                  <c:v>ASF</c:v>
                </c:pt>
                <c:pt idx="2">
                  <c:v>CDDIS</c:v>
                </c:pt>
                <c:pt idx="3">
                  <c:v>CSDA</c:v>
                </c:pt>
                <c:pt idx="4">
                  <c:v>GES DISC</c:v>
                </c:pt>
                <c:pt idx="5">
                  <c:v>GHRC</c:v>
                </c:pt>
                <c:pt idx="6">
                  <c:v>LAADS DAAC</c:v>
                </c:pt>
                <c:pt idx="7">
                  <c:v>LP DAAC</c:v>
                </c:pt>
                <c:pt idx="8">
                  <c:v>NSIDC</c:v>
                </c:pt>
                <c:pt idx="9">
                  <c:v>OB.DAAC</c:v>
                </c:pt>
                <c:pt idx="10">
                  <c:v>ORNL</c:v>
                </c:pt>
                <c:pt idx="11">
                  <c:v>PO.DAAC</c:v>
                </c:pt>
                <c:pt idx="12">
                  <c:v>SEDAC</c:v>
                </c:pt>
              </c:strCache>
            </c:strRef>
          </c:cat>
          <c:val>
            <c:numRef>
              <c:f>'Data Users'!$B$57:$N$57</c:f>
              <c:numCache>
                <c:formatCode>#,##0</c:formatCode>
                <c:ptCount val="13"/>
                <c:pt idx="0">
                  <c:v>1623</c:v>
                </c:pt>
                <c:pt idx="1">
                  <c:v>117508</c:v>
                </c:pt>
                <c:pt idx="2">
                  <c:v>30158</c:v>
                </c:pt>
                <c:pt idx="3">
                  <c:v>1</c:v>
                </c:pt>
                <c:pt idx="4">
                  <c:v>528078</c:v>
                </c:pt>
                <c:pt idx="5">
                  <c:v>295</c:v>
                </c:pt>
                <c:pt idx="6">
                  <c:v>11481</c:v>
                </c:pt>
                <c:pt idx="7">
                  <c:v>59960</c:v>
                </c:pt>
                <c:pt idx="8">
                  <c:v>7849</c:v>
                </c:pt>
                <c:pt idx="9">
                  <c:v>4980</c:v>
                </c:pt>
                <c:pt idx="10">
                  <c:v>9092</c:v>
                </c:pt>
                <c:pt idx="11">
                  <c:v>3700</c:v>
                </c:pt>
                <c:pt idx="12">
                  <c:v>13278</c:v>
                </c:pt>
              </c:numCache>
            </c:numRef>
          </c:val>
          <c:extLst>
            <c:ext xmlns:c16="http://schemas.microsoft.com/office/drawing/2014/chart" uri="{C3380CC4-5D6E-409C-BE32-E72D297353CC}">
              <c16:uniqueId val="{00000000-CEB1-4249-A659-8E837AC563F8}"/>
            </c:ext>
          </c:extLst>
        </c:ser>
        <c:ser>
          <c:idx val="1"/>
          <c:order val="1"/>
          <c:tx>
            <c:strRef>
              <c:f>'Data Users'!$A$58</c:f>
              <c:strCache>
                <c:ptCount val="1"/>
                <c:pt idx="0">
                  <c:v>US COM</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'Data Users'!$B$56:$N$56</c:f>
              <c:strCache>
                <c:ptCount val="13"/>
                <c:pt idx="0">
                  <c:v>ASDC</c:v>
                </c:pt>
                <c:pt idx="1">
                  <c:v>ASF</c:v>
                </c:pt>
                <c:pt idx="2">
                  <c:v>CDDIS</c:v>
                </c:pt>
                <c:pt idx="3">
                  <c:v>CSDA</c:v>
                </c:pt>
                <c:pt idx="4">
                  <c:v>GES DISC</c:v>
                </c:pt>
                <c:pt idx="5">
                  <c:v>GHRC</c:v>
                </c:pt>
                <c:pt idx="6">
                  <c:v>LAADS DAAC</c:v>
                </c:pt>
                <c:pt idx="7">
                  <c:v>LP DAAC</c:v>
                </c:pt>
                <c:pt idx="8">
                  <c:v>NSIDC</c:v>
                </c:pt>
                <c:pt idx="9">
                  <c:v>OB.DAAC</c:v>
                </c:pt>
                <c:pt idx="10">
                  <c:v>ORNL</c:v>
                </c:pt>
                <c:pt idx="11">
                  <c:v>PO.DAAC</c:v>
                </c:pt>
                <c:pt idx="12">
                  <c:v>SEDAC</c:v>
                </c:pt>
              </c:strCache>
            </c:strRef>
          </c:cat>
          <c:val>
            <c:numRef>
              <c:f>'Data Users'!$B$58:$N$58</c:f>
              <c:numCache>
                <c:formatCode>#,##0</c:formatCode>
                <c:ptCount val="13"/>
                <c:pt idx="0">
                  <c:v>59</c:v>
                </c:pt>
                <c:pt idx="1">
                  <c:v>6937</c:v>
                </c:pt>
                <c:pt idx="2">
                  <c:v>3179</c:v>
                </c:pt>
                <c:pt idx="3">
                  <c:v>4</c:v>
                </c:pt>
                <c:pt idx="4">
                  <c:v>194442</c:v>
                </c:pt>
                <c:pt idx="5">
                  <c:v>229</c:v>
                </c:pt>
                <c:pt idx="6">
                  <c:v>1044</c:v>
                </c:pt>
                <c:pt idx="7">
                  <c:v>9042</c:v>
                </c:pt>
                <c:pt idx="8">
                  <c:v>919</c:v>
                </c:pt>
                <c:pt idx="9">
                  <c:v>232</c:v>
                </c:pt>
                <c:pt idx="10">
                  <c:v>101098</c:v>
                </c:pt>
                <c:pt idx="11">
                  <c:v>896</c:v>
                </c:pt>
                <c:pt idx="12">
                  <c:v>39723</c:v>
                </c:pt>
              </c:numCache>
            </c:numRef>
          </c:val>
          <c:extLst>
            <c:ext xmlns:c16="http://schemas.microsoft.com/office/drawing/2014/chart" uri="{C3380CC4-5D6E-409C-BE32-E72D297353CC}">
              <c16:uniqueId val="{00000001-CEB1-4249-A659-8E837AC563F8}"/>
            </c:ext>
          </c:extLst>
        </c:ser>
        <c:ser>
          <c:idx val="2"/>
          <c:order val="2"/>
          <c:tx>
            <c:strRef>
              <c:f>'Data Users'!$A$59</c:f>
              <c:strCache>
                <c:ptCount val="1"/>
                <c:pt idx="0">
                  <c:v>US EDU         </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'Data Users'!$B$56:$N$56</c:f>
              <c:strCache>
                <c:ptCount val="13"/>
                <c:pt idx="0">
                  <c:v>ASDC</c:v>
                </c:pt>
                <c:pt idx="1">
                  <c:v>ASF</c:v>
                </c:pt>
                <c:pt idx="2">
                  <c:v>CDDIS</c:v>
                </c:pt>
                <c:pt idx="3">
                  <c:v>CSDA</c:v>
                </c:pt>
                <c:pt idx="4">
                  <c:v>GES DISC</c:v>
                </c:pt>
                <c:pt idx="5">
                  <c:v>GHRC</c:v>
                </c:pt>
                <c:pt idx="6">
                  <c:v>LAADS DAAC</c:v>
                </c:pt>
                <c:pt idx="7">
                  <c:v>LP DAAC</c:v>
                </c:pt>
                <c:pt idx="8">
                  <c:v>NSIDC</c:v>
                </c:pt>
                <c:pt idx="9">
                  <c:v>OB.DAAC</c:v>
                </c:pt>
                <c:pt idx="10">
                  <c:v>ORNL</c:v>
                </c:pt>
                <c:pt idx="11">
                  <c:v>PO.DAAC</c:v>
                </c:pt>
                <c:pt idx="12">
                  <c:v>SEDAC</c:v>
                </c:pt>
              </c:strCache>
            </c:strRef>
          </c:cat>
          <c:val>
            <c:numRef>
              <c:f>'Data Users'!$B$59:$N$59</c:f>
              <c:numCache>
                <c:formatCode>#,##0</c:formatCode>
                <c:ptCount val="13"/>
                <c:pt idx="0">
                  <c:v>564</c:v>
                </c:pt>
                <c:pt idx="1">
                  <c:v>1807</c:v>
                </c:pt>
                <c:pt idx="2">
                  <c:v>1336</c:v>
                </c:pt>
                <c:pt idx="3">
                  <c:v>6</c:v>
                </c:pt>
                <c:pt idx="4">
                  <c:v>2779</c:v>
                </c:pt>
                <c:pt idx="5">
                  <c:v>103</c:v>
                </c:pt>
                <c:pt idx="6">
                  <c:v>793</c:v>
                </c:pt>
                <c:pt idx="7">
                  <c:v>3816</c:v>
                </c:pt>
                <c:pt idx="8">
                  <c:v>1362</c:v>
                </c:pt>
                <c:pt idx="9">
                  <c:v>577</c:v>
                </c:pt>
                <c:pt idx="10">
                  <c:v>1437</c:v>
                </c:pt>
                <c:pt idx="11">
                  <c:v>828</c:v>
                </c:pt>
                <c:pt idx="12">
                  <c:v>1213</c:v>
                </c:pt>
              </c:numCache>
            </c:numRef>
          </c:val>
          <c:extLst>
            <c:ext xmlns:c16="http://schemas.microsoft.com/office/drawing/2014/chart" uri="{C3380CC4-5D6E-409C-BE32-E72D297353CC}">
              <c16:uniqueId val="{00000002-CEB1-4249-A659-8E837AC563F8}"/>
            </c:ext>
          </c:extLst>
        </c:ser>
        <c:ser>
          <c:idx val="3"/>
          <c:order val="3"/>
          <c:tx>
            <c:strRef>
              <c:f>'Data Users'!$A$60</c:f>
              <c:strCache>
                <c:ptCount val="1"/>
                <c:pt idx="0">
                  <c:v>US GOV         </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'Data Users'!$B$56:$N$56</c:f>
              <c:strCache>
                <c:ptCount val="13"/>
                <c:pt idx="0">
                  <c:v>ASDC</c:v>
                </c:pt>
                <c:pt idx="1">
                  <c:v>ASF</c:v>
                </c:pt>
                <c:pt idx="2">
                  <c:v>CDDIS</c:v>
                </c:pt>
                <c:pt idx="3">
                  <c:v>CSDA</c:v>
                </c:pt>
                <c:pt idx="4">
                  <c:v>GES DISC</c:v>
                </c:pt>
                <c:pt idx="5">
                  <c:v>GHRC</c:v>
                </c:pt>
                <c:pt idx="6">
                  <c:v>LAADS DAAC</c:v>
                </c:pt>
                <c:pt idx="7">
                  <c:v>LP DAAC</c:v>
                </c:pt>
                <c:pt idx="8">
                  <c:v>NSIDC</c:v>
                </c:pt>
                <c:pt idx="9">
                  <c:v>OB.DAAC</c:v>
                </c:pt>
                <c:pt idx="10">
                  <c:v>ORNL</c:v>
                </c:pt>
                <c:pt idx="11">
                  <c:v>PO.DAAC</c:v>
                </c:pt>
                <c:pt idx="12">
                  <c:v>SEDAC</c:v>
                </c:pt>
              </c:strCache>
            </c:strRef>
          </c:cat>
          <c:val>
            <c:numRef>
              <c:f>'Data Users'!$B$60:$N$60</c:f>
              <c:numCache>
                <c:formatCode>#,##0</c:formatCode>
                <c:ptCount val="13"/>
                <c:pt idx="0">
                  <c:v>299</c:v>
                </c:pt>
                <c:pt idx="1">
                  <c:v>340</c:v>
                </c:pt>
                <c:pt idx="2">
                  <c:v>906</c:v>
                </c:pt>
                <c:pt idx="3">
                  <c:v>6</c:v>
                </c:pt>
                <c:pt idx="4">
                  <c:v>1001</c:v>
                </c:pt>
                <c:pt idx="5">
                  <c:v>32</c:v>
                </c:pt>
                <c:pt idx="6">
                  <c:v>290</c:v>
                </c:pt>
                <c:pt idx="7">
                  <c:v>705</c:v>
                </c:pt>
                <c:pt idx="8">
                  <c:v>282</c:v>
                </c:pt>
                <c:pt idx="9">
                  <c:v>174</c:v>
                </c:pt>
                <c:pt idx="10">
                  <c:v>334</c:v>
                </c:pt>
                <c:pt idx="11">
                  <c:v>284</c:v>
                </c:pt>
                <c:pt idx="12">
                  <c:v>154</c:v>
                </c:pt>
              </c:numCache>
            </c:numRef>
          </c:val>
          <c:extLst>
            <c:ext xmlns:c16="http://schemas.microsoft.com/office/drawing/2014/chart" uri="{C3380CC4-5D6E-409C-BE32-E72D297353CC}">
              <c16:uniqueId val="{00000003-CEB1-4249-A659-8E837AC563F8}"/>
            </c:ext>
          </c:extLst>
        </c:ser>
        <c:ser>
          <c:idx val="4"/>
          <c:order val="4"/>
          <c:tx>
            <c:strRef>
              <c:f>'Data Users'!$A$61</c:f>
              <c:strCache>
                <c:ptCount val="1"/>
                <c:pt idx="0">
                  <c:v>US ORG         </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'Data Users'!$B$56:$N$56</c:f>
              <c:strCache>
                <c:ptCount val="13"/>
                <c:pt idx="0">
                  <c:v>ASDC</c:v>
                </c:pt>
                <c:pt idx="1">
                  <c:v>ASF</c:v>
                </c:pt>
                <c:pt idx="2">
                  <c:v>CDDIS</c:v>
                </c:pt>
                <c:pt idx="3">
                  <c:v>CSDA</c:v>
                </c:pt>
                <c:pt idx="4">
                  <c:v>GES DISC</c:v>
                </c:pt>
                <c:pt idx="5">
                  <c:v>GHRC</c:v>
                </c:pt>
                <c:pt idx="6">
                  <c:v>LAADS DAAC</c:v>
                </c:pt>
                <c:pt idx="7">
                  <c:v>LP DAAC</c:v>
                </c:pt>
                <c:pt idx="8">
                  <c:v>NSIDC</c:v>
                </c:pt>
                <c:pt idx="9">
                  <c:v>OB.DAAC</c:v>
                </c:pt>
                <c:pt idx="10">
                  <c:v>ORNL</c:v>
                </c:pt>
                <c:pt idx="11">
                  <c:v>PO.DAAC</c:v>
                </c:pt>
                <c:pt idx="12">
                  <c:v>SEDAC</c:v>
                </c:pt>
              </c:strCache>
            </c:strRef>
          </c:cat>
          <c:val>
            <c:numRef>
              <c:f>'Data Users'!$B$61:$N$61</c:f>
              <c:numCache>
                <c:formatCode>#,##0</c:formatCode>
                <c:ptCount val="13"/>
                <c:pt idx="0">
                  <c:v>49</c:v>
                </c:pt>
                <c:pt idx="1">
                  <c:v>189</c:v>
                </c:pt>
                <c:pt idx="2">
                  <c:v>452</c:v>
                </c:pt>
                <c:pt idx="3">
                  <c:v>0</c:v>
                </c:pt>
                <c:pt idx="4">
                  <c:v>308</c:v>
                </c:pt>
                <c:pt idx="5">
                  <c:v>6</c:v>
                </c:pt>
                <c:pt idx="6">
                  <c:v>77</c:v>
                </c:pt>
                <c:pt idx="7">
                  <c:v>381</c:v>
                </c:pt>
                <c:pt idx="8">
                  <c:v>74</c:v>
                </c:pt>
                <c:pt idx="9">
                  <c:v>30</c:v>
                </c:pt>
                <c:pt idx="10">
                  <c:v>166</c:v>
                </c:pt>
                <c:pt idx="11">
                  <c:v>72</c:v>
                </c:pt>
                <c:pt idx="12">
                  <c:v>102</c:v>
                </c:pt>
              </c:numCache>
            </c:numRef>
          </c:val>
          <c:extLst>
            <c:ext xmlns:c16="http://schemas.microsoft.com/office/drawing/2014/chart" uri="{C3380CC4-5D6E-409C-BE32-E72D297353CC}">
              <c16:uniqueId val="{00000004-CEB1-4249-A659-8E837AC563F8}"/>
            </c:ext>
          </c:extLst>
        </c:ser>
        <c:ser>
          <c:idx val="5"/>
          <c:order val="5"/>
          <c:tx>
            <c:strRef>
              <c:f>'Data Users'!$A$62</c:f>
              <c:strCache>
                <c:ptCount val="1"/>
                <c:pt idx="0">
                  <c:v>US Other</c:v>
                </c:pt>
              </c:strCache>
            </c:strRef>
          </c:tx>
          <c:spPr>
            <a:gradFill rotWithShape="0">
              <a:gsLst>
                <a:gs pos="0">
                  <a:srgbClr val="FFB885"/>
                </a:gs>
                <a:gs pos="100000">
                  <a:srgbClr val="F28225"/>
                </a:gs>
              </a:gsLst>
              <a:lin ang="5400000"/>
            </a:gradFill>
            <a:ln w="25400">
              <a:noFill/>
            </a:ln>
            <a:effectLst>
              <a:outerShdw dist="35921" dir="2700000" algn="br">
                <a:srgbClr val="000000"/>
              </a:outerShdw>
            </a:effectLst>
          </c:spPr>
          <c:invertIfNegative val="0"/>
          <c:cat>
            <c:strRef>
              <c:f>'Data Users'!$B$56:$N$56</c:f>
              <c:strCache>
                <c:ptCount val="13"/>
                <c:pt idx="0">
                  <c:v>ASDC</c:v>
                </c:pt>
                <c:pt idx="1">
                  <c:v>ASF</c:v>
                </c:pt>
                <c:pt idx="2">
                  <c:v>CDDIS</c:v>
                </c:pt>
                <c:pt idx="3">
                  <c:v>CSDA</c:v>
                </c:pt>
                <c:pt idx="4">
                  <c:v>GES DISC</c:v>
                </c:pt>
                <c:pt idx="5">
                  <c:v>GHRC</c:v>
                </c:pt>
                <c:pt idx="6">
                  <c:v>LAADS DAAC</c:v>
                </c:pt>
                <c:pt idx="7">
                  <c:v>LP DAAC</c:v>
                </c:pt>
                <c:pt idx="8">
                  <c:v>NSIDC</c:v>
                </c:pt>
                <c:pt idx="9">
                  <c:v>OB.DAAC</c:v>
                </c:pt>
                <c:pt idx="10">
                  <c:v>ORNL</c:v>
                </c:pt>
                <c:pt idx="11">
                  <c:v>PO.DAAC</c:v>
                </c:pt>
                <c:pt idx="12">
                  <c:v>SEDAC</c:v>
                </c:pt>
              </c:strCache>
            </c:strRef>
          </c:cat>
          <c:val>
            <c:numRef>
              <c:f>'Data Users'!$B$62:$N$62</c:f>
              <c:numCache>
                <c:formatCode>#,##0</c:formatCode>
                <c:ptCount val="13"/>
                <c:pt idx="0">
                  <c:v>11</c:v>
                </c:pt>
                <c:pt idx="1">
                  <c:v>2757</c:v>
                </c:pt>
                <c:pt idx="2">
                  <c:v>8360</c:v>
                </c:pt>
                <c:pt idx="3">
                  <c:v>3</c:v>
                </c:pt>
                <c:pt idx="4">
                  <c:v>35004</c:v>
                </c:pt>
                <c:pt idx="5">
                  <c:v>4</c:v>
                </c:pt>
                <c:pt idx="6">
                  <c:v>504</c:v>
                </c:pt>
                <c:pt idx="7">
                  <c:v>4154</c:v>
                </c:pt>
                <c:pt idx="8">
                  <c:v>646</c:v>
                </c:pt>
                <c:pt idx="9">
                  <c:v>63</c:v>
                </c:pt>
                <c:pt idx="10">
                  <c:v>19364</c:v>
                </c:pt>
                <c:pt idx="11">
                  <c:v>103</c:v>
                </c:pt>
                <c:pt idx="12">
                  <c:v>2072</c:v>
                </c:pt>
              </c:numCache>
            </c:numRef>
          </c:val>
          <c:extLst>
            <c:ext xmlns:c16="http://schemas.microsoft.com/office/drawing/2014/chart" uri="{C3380CC4-5D6E-409C-BE32-E72D297353CC}">
              <c16:uniqueId val="{00000005-CEB1-4249-A659-8E837AC563F8}"/>
            </c:ext>
          </c:extLst>
        </c:ser>
        <c:ser>
          <c:idx val="6"/>
          <c:order val="6"/>
          <c:tx>
            <c:strRef>
              <c:f>'Data Users'!$A$63</c:f>
              <c:strCache>
                <c:ptCount val="1"/>
                <c:pt idx="0">
                  <c:v>Unknown</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'Data Users'!$B$56:$N$56</c:f>
              <c:strCache>
                <c:ptCount val="13"/>
                <c:pt idx="0">
                  <c:v>ASDC</c:v>
                </c:pt>
                <c:pt idx="1">
                  <c:v>ASF</c:v>
                </c:pt>
                <c:pt idx="2">
                  <c:v>CDDIS</c:v>
                </c:pt>
                <c:pt idx="3">
                  <c:v>CSDA</c:v>
                </c:pt>
                <c:pt idx="4">
                  <c:v>GES DISC</c:v>
                </c:pt>
                <c:pt idx="5">
                  <c:v>GHRC</c:v>
                </c:pt>
                <c:pt idx="6">
                  <c:v>LAADS DAAC</c:v>
                </c:pt>
                <c:pt idx="7">
                  <c:v>LP DAAC</c:v>
                </c:pt>
                <c:pt idx="8">
                  <c:v>NSIDC</c:v>
                </c:pt>
                <c:pt idx="9">
                  <c:v>OB.DAAC</c:v>
                </c:pt>
                <c:pt idx="10">
                  <c:v>ORNL</c:v>
                </c:pt>
                <c:pt idx="11">
                  <c:v>PO.DAAC</c:v>
                </c:pt>
                <c:pt idx="12">
                  <c:v>SEDAC</c:v>
                </c:pt>
              </c:strCache>
            </c:strRef>
          </c:cat>
          <c:val>
            <c:numRef>
              <c:f>'Data Users'!$B$63:$N$63</c:f>
              <c:numCache>
                <c:formatCode>#,##0</c:formatCode>
                <c:ptCount val="13"/>
                <c:pt idx="0">
                  <c:v>4</c:v>
                </c:pt>
                <c:pt idx="1">
                  <c:v>357</c:v>
                </c:pt>
                <c:pt idx="2">
                  <c:v>15</c:v>
                </c:pt>
                <c:pt idx="3">
                  <c:v>1</c:v>
                </c:pt>
                <c:pt idx="4">
                  <c:v>4274</c:v>
                </c:pt>
                <c:pt idx="5">
                  <c:v>0</c:v>
                </c:pt>
                <c:pt idx="6">
                  <c:v>99</c:v>
                </c:pt>
                <c:pt idx="7">
                  <c:v>579</c:v>
                </c:pt>
                <c:pt idx="8">
                  <c:v>26</c:v>
                </c:pt>
                <c:pt idx="9">
                  <c:v>1</c:v>
                </c:pt>
                <c:pt idx="10">
                  <c:v>53</c:v>
                </c:pt>
                <c:pt idx="11">
                  <c:v>1</c:v>
                </c:pt>
                <c:pt idx="12">
                  <c:v>210</c:v>
                </c:pt>
              </c:numCache>
            </c:numRef>
          </c:val>
          <c:extLst>
            <c:ext xmlns:c16="http://schemas.microsoft.com/office/drawing/2014/chart" uri="{C3380CC4-5D6E-409C-BE32-E72D297353CC}">
              <c16:uniqueId val="{00000006-CEB1-4249-A659-8E837AC563F8}"/>
            </c:ext>
          </c:extLst>
        </c:ser>
        <c:dLbls>
          <c:showLegendKey val="0"/>
          <c:showVal val="0"/>
          <c:showCatName val="0"/>
          <c:showSerName val="0"/>
          <c:showPercent val="0"/>
          <c:showBubbleSize val="0"/>
        </c:dLbls>
        <c:gapWidth val="55"/>
        <c:overlap val="100"/>
        <c:axId val="-426178912"/>
        <c:axId val="-426168576"/>
      </c:barChart>
      <c:catAx>
        <c:axId val="-426178912"/>
        <c:scaling>
          <c:orientation val="minMax"/>
        </c:scaling>
        <c:delete val="0"/>
        <c:axPos val="b"/>
        <c:numFmt formatCode="General" sourceLinked="1"/>
        <c:majorTickMark val="none"/>
        <c:minorTickMark val="none"/>
        <c:tickLblPos val="nextTo"/>
        <c:spPr>
          <a:ln w="3175">
            <a:solidFill>
              <a:srgbClr val="808080"/>
            </a:solidFill>
            <a:prstDash val="solid"/>
          </a:ln>
        </c:spPr>
        <c:txPr>
          <a:bodyPr rot="-5400000" vert="horz"/>
          <a:lstStyle/>
          <a:p>
            <a:pPr>
              <a:defRPr baseline="0"/>
            </a:pPr>
            <a:endParaRPr lang="en-US"/>
          </a:p>
        </c:txPr>
        <c:crossAx val="-426168576"/>
        <c:crosses val="autoZero"/>
        <c:auto val="1"/>
        <c:lblAlgn val="ctr"/>
        <c:lblOffset val="100"/>
        <c:noMultiLvlLbl val="0"/>
      </c:catAx>
      <c:valAx>
        <c:axId val="-426168576"/>
        <c:scaling>
          <c:orientation val="minMax"/>
        </c:scaling>
        <c:delete val="0"/>
        <c:axPos val="l"/>
        <c:majorGridlines>
          <c:spPr>
            <a:ln w="3175">
              <a:solidFill>
                <a:srgbClr val="808080"/>
              </a:solidFill>
              <a:prstDash val="solid"/>
            </a:ln>
          </c:spPr>
        </c:majorGridlines>
        <c:numFmt formatCode="#,##0" sourceLinked="1"/>
        <c:majorTickMark val="none"/>
        <c:minorTickMark val="none"/>
        <c:tickLblPos val="nextTo"/>
        <c:spPr>
          <a:ln w="3175">
            <a:solidFill>
              <a:srgbClr val="808080"/>
            </a:solidFill>
            <a:prstDash val="solid"/>
          </a:ln>
        </c:spPr>
        <c:crossAx val="-426178912"/>
        <c:crosses val="autoZero"/>
        <c:crossBetween val="between"/>
      </c:valAx>
      <c:spPr>
        <a:noFill/>
        <a:ln w="25400">
          <a:noFill/>
        </a:ln>
      </c:spPr>
    </c:plotArea>
    <c:legend>
      <c:legendPos val="r"/>
      <c:layout>
        <c:manualLayout>
          <c:xMode val="edge"/>
          <c:yMode val="edge"/>
          <c:x val="0.84856109550763947"/>
          <c:y val="0.1716370440165649"/>
          <c:w val="0.13144439525654991"/>
          <c:h val="0.51817881166136104"/>
        </c:manualLayout>
      </c:layout>
      <c:overlay val="0"/>
      <c:spPr>
        <a:noFill/>
        <a:ln w="25400">
          <a:noFill/>
        </a:ln>
      </c:sp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depthPercent val="100"/>
      <c:rAngAx val="1"/>
    </c:view3D>
    <c:floor>
      <c:thickness val="0"/>
      <c:spPr>
        <a:noFill/>
        <a:ln>
          <a:noFill/>
        </a:ln>
        <a:effectLst/>
        <a:sp3d/>
      </c:spPr>
    </c:floor>
    <c:sideWall>
      <c:thickness val="0"/>
      <c:spPr>
        <a:noFill/>
        <a:ln>
          <a:noFill/>
        </a:ln>
        <a:effectLst>
          <a:outerShdw blurRad="50800" dist="38100" dir="8100000" algn="tr" rotWithShape="0">
            <a:prstClr val="black">
              <a:alpha val="40000"/>
            </a:prstClr>
          </a:outerShdw>
        </a:effectLst>
        <a:sp3d/>
      </c:spPr>
    </c:sideWall>
    <c:backWall>
      <c:thickness val="0"/>
      <c:spPr>
        <a:noFill/>
        <a:ln>
          <a:noFill/>
        </a:ln>
        <a:effectLst>
          <a:outerShdw blurRad="50800" dist="38100" dir="8100000" algn="tr" rotWithShape="0">
            <a:prstClr val="black">
              <a:alpha val="40000"/>
            </a:prstClr>
          </a:outerShdw>
        </a:effectLst>
        <a:sp3d/>
      </c:spPr>
    </c:backWall>
    <c:plotArea>
      <c:layout>
        <c:manualLayout>
          <c:layoutTarget val="inner"/>
          <c:xMode val="edge"/>
          <c:yMode val="edge"/>
          <c:x val="0.12413885707588397"/>
          <c:y val="5.0506641215302635E-2"/>
          <c:w val="0.8484367923132361"/>
          <c:h val="0.8838439513242663"/>
        </c:manualLayout>
      </c:layout>
      <c:bar3DChart>
        <c:barDir val="col"/>
        <c:grouping val="stacked"/>
        <c:varyColors val="0"/>
        <c:ser>
          <c:idx val="0"/>
          <c:order val="0"/>
          <c:tx>
            <c:strRef>
              <c:f>Top_10_country_with_NRT!$C$82</c:f>
              <c:strCache>
                <c:ptCount val="1"/>
                <c:pt idx="0">
                  <c:v>Rest of World</c:v>
                </c:pt>
              </c:strCache>
            </c:strRef>
          </c:tx>
          <c:spPr>
            <a:solidFill>
              <a:schemeClr val="accent1"/>
            </a:solidFill>
          </c:spPr>
          <c:invertIfNegative val="0"/>
          <c:dLbls>
            <c:dLbl>
              <c:idx val="0"/>
              <c:layout>
                <c:manualLayout>
                  <c:x val="2.3999999999999952E-2"/>
                  <c:y val="-2.16919739696312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BE-A34B-AEDA-9A0B45CB2B6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Top_10_country_with_NRT!$B$83:$B$85</c:f>
              <c:strCache>
                <c:ptCount val="3"/>
                <c:pt idx="0">
                  <c:v>Rest of World</c:v>
                </c:pt>
                <c:pt idx="1">
                  <c:v>Top Ten Countries other than USA</c:v>
                </c:pt>
                <c:pt idx="2">
                  <c:v>USA</c:v>
                </c:pt>
              </c:strCache>
            </c:strRef>
          </c:cat>
          <c:val>
            <c:numRef>
              <c:f>Top_10_country_with_NRT!$C$83:$C$85</c:f>
              <c:numCache>
                <c:formatCode>_(* #,##0.00_);_(* \(#,##0.00\);_(* "-"??_);_(@_)</c:formatCode>
                <c:ptCount val="3"/>
                <c:pt idx="0">
                  <c:v>626.25306800000089</c:v>
                </c:pt>
              </c:numCache>
            </c:numRef>
          </c:val>
          <c:extLst>
            <c:ext xmlns:c16="http://schemas.microsoft.com/office/drawing/2014/chart" uri="{C3380CC4-5D6E-409C-BE32-E72D297353CC}">
              <c16:uniqueId val="{00000001-43BE-A34B-AEDA-9A0B45CB2B6F}"/>
            </c:ext>
          </c:extLst>
        </c:ser>
        <c:ser>
          <c:idx val="1"/>
          <c:order val="1"/>
          <c:tx>
            <c:strRef>
              <c:f>Top_10_country_with_NRT!$D$82</c:f>
              <c:strCache>
                <c:ptCount val="1"/>
                <c:pt idx="0">
                  <c:v>Unknown</c:v>
                </c:pt>
              </c:strCache>
            </c:strRef>
          </c:tx>
          <c:invertIfNegative val="0"/>
          <c:cat>
            <c:strRef>
              <c:f>Top_10_country_with_NRT!$B$83:$B$85</c:f>
              <c:strCache>
                <c:ptCount val="3"/>
                <c:pt idx="0">
                  <c:v>Rest of World</c:v>
                </c:pt>
                <c:pt idx="1">
                  <c:v>Top Ten Countries other than USA</c:v>
                </c:pt>
                <c:pt idx="2">
                  <c:v>USA</c:v>
                </c:pt>
              </c:strCache>
            </c:strRef>
          </c:cat>
          <c:val>
            <c:numRef>
              <c:f>Top_10_country_with_NRT!$D$83:$D$85</c:f>
              <c:numCache>
                <c:formatCode>_(* #,##0.00_);_(* \(#,##0.00\);_(* "-"??_);_(@_)</c:formatCode>
                <c:ptCount val="3"/>
                <c:pt idx="0">
                  <c:v>1.087755</c:v>
                </c:pt>
              </c:numCache>
            </c:numRef>
          </c:val>
          <c:extLst>
            <c:ext xmlns:c16="http://schemas.microsoft.com/office/drawing/2014/chart" uri="{C3380CC4-5D6E-409C-BE32-E72D297353CC}">
              <c16:uniqueId val="{00000002-43BE-A34B-AEDA-9A0B45CB2B6F}"/>
            </c:ext>
          </c:extLst>
        </c:ser>
        <c:ser>
          <c:idx val="2"/>
          <c:order val="2"/>
          <c:tx>
            <c:strRef>
              <c:f>Top_10_country_with_NRT!$E$82</c:f>
              <c:strCache>
                <c:ptCount val="1"/>
                <c:pt idx="0">
                  <c:v>China</c:v>
                </c:pt>
              </c:strCache>
            </c:strRef>
          </c:tx>
          <c:spPr>
            <a:blipFill>
              <a:blip xmlns:r="http://schemas.openxmlformats.org/officeDocument/2006/relationships" r:embed="rId1"/>
              <a:stretch>
                <a:fillRect/>
              </a:stretch>
            </a:blipFill>
          </c:spPr>
          <c:invertIfNegative val="0"/>
          <c:dPt>
            <c:idx val="1"/>
            <c:invertIfNegative val="0"/>
            <c:bubble3D val="0"/>
            <c:spPr>
              <a:blipFill dpi="0" rotWithShape="1">
                <a:blip xmlns:r="http://schemas.openxmlformats.org/officeDocument/2006/relationships" r:embed="rId1"/>
                <a:srcRect/>
                <a:stretch>
                  <a:fillRect/>
                </a:stretch>
              </a:blipFill>
            </c:spPr>
            <c:extLst>
              <c:ext xmlns:c16="http://schemas.microsoft.com/office/drawing/2014/chart" uri="{C3380CC4-5D6E-409C-BE32-E72D297353CC}">
                <c16:uniqueId val="{00000004-43BE-A34B-AEDA-9A0B45CB2B6F}"/>
              </c:ext>
            </c:extLst>
          </c:dPt>
          <c:cat>
            <c:strRef>
              <c:f>Top_10_country_with_NRT!$B$83:$B$85</c:f>
              <c:strCache>
                <c:ptCount val="3"/>
                <c:pt idx="0">
                  <c:v>Rest of World</c:v>
                </c:pt>
                <c:pt idx="1">
                  <c:v>Top Ten Countries other than USA</c:v>
                </c:pt>
                <c:pt idx="2">
                  <c:v>USA</c:v>
                </c:pt>
              </c:strCache>
            </c:strRef>
          </c:cat>
          <c:val>
            <c:numRef>
              <c:f>Top_10_country_with_NRT!$E$83:$E$85</c:f>
              <c:numCache>
                <c:formatCode>_(* #,##0.00_);_(* \(#,##0.00\);_(* "-"??_);_(@_)</c:formatCode>
                <c:ptCount val="3"/>
                <c:pt idx="1">
                  <c:v>1054.2659659999999</c:v>
                </c:pt>
              </c:numCache>
            </c:numRef>
          </c:val>
          <c:extLst>
            <c:ext xmlns:c16="http://schemas.microsoft.com/office/drawing/2014/chart" uri="{C3380CC4-5D6E-409C-BE32-E72D297353CC}">
              <c16:uniqueId val="{00000005-43BE-A34B-AEDA-9A0B45CB2B6F}"/>
            </c:ext>
          </c:extLst>
        </c:ser>
        <c:ser>
          <c:idx val="3"/>
          <c:order val="3"/>
          <c:tx>
            <c:strRef>
              <c:f>Top_10_country_with_NRT!$F$82</c:f>
              <c:strCache>
                <c:ptCount val="1"/>
                <c:pt idx="0">
                  <c:v>United Kingdom</c:v>
                </c:pt>
              </c:strCache>
            </c:strRef>
          </c:tx>
          <c:spPr>
            <a:blipFill>
              <a:blip xmlns:r="http://schemas.openxmlformats.org/officeDocument/2006/relationships" r:embed="rId2"/>
              <a:stretch>
                <a:fillRect/>
              </a:stretch>
            </a:blipFill>
          </c:spPr>
          <c:invertIfNegative val="0"/>
          <c:dPt>
            <c:idx val="1"/>
            <c:invertIfNegative val="0"/>
            <c:bubble3D val="0"/>
            <c:spPr>
              <a:blipFill dpi="0" rotWithShape="1">
                <a:blip xmlns:r="http://schemas.openxmlformats.org/officeDocument/2006/relationships" r:embed="rId2"/>
                <a:srcRect/>
                <a:stretch>
                  <a:fillRect/>
                </a:stretch>
              </a:blipFill>
            </c:spPr>
            <c:extLst>
              <c:ext xmlns:c16="http://schemas.microsoft.com/office/drawing/2014/chart" uri="{C3380CC4-5D6E-409C-BE32-E72D297353CC}">
                <c16:uniqueId val="{00000007-43BE-A34B-AEDA-9A0B45CB2B6F}"/>
              </c:ext>
            </c:extLst>
          </c:dPt>
          <c:dLbls>
            <c:dLbl>
              <c:idx val="1"/>
              <c:layout>
                <c:manualLayout>
                  <c:x val="-7.4666666666666673E-2"/>
                  <c:y val="-2.16919739696320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3BE-A34B-AEDA-9A0B45CB2B6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Top_10_country_with_NRT!$B$83:$B$85</c:f>
              <c:strCache>
                <c:ptCount val="3"/>
                <c:pt idx="0">
                  <c:v>Rest of World</c:v>
                </c:pt>
                <c:pt idx="1">
                  <c:v>Top Ten Countries other than USA</c:v>
                </c:pt>
                <c:pt idx="2">
                  <c:v>USA</c:v>
                </c:pt>
              </c:strCache>
            </c:strRef>
          </c:cat>
          <c:val>
            <c:numRef>
              <c:f>Top_10_country_with_NRT!$F$83:$F$85</c:f>
              <c:numCache>
                <c:formatCode>_(* #,##0.00_);_(* \(#,##0.00\);_(* "-"??_);_(@_)</c:formatCode>
                <c:ptCount val="3"/>
                <c:pt idx="1">
                  <c:v>277.07714700000002</c:v>
                </c:pt>
              </c:numCache>
            </c:numRef>
          </c:val>
          <c:extLst>
            <c:ext xmlns:c16="http://schemas.microsoft.com/office/drawing/2014/chart" uri="{C3380CC4-5D6E-409C-BE32-E72D297353CC}">
              <c16:uniqueId val="{00000008-43BE-A34B-AEDA-9A0B45CB2B6F}"/>
            </c:ext>
          </c:extLst>
        </c:ser>
        <c:ser>
          <c:idx val="4"/>
          <c:order val="4"/>
          <c:tx>
            <c:strRef>
              <c:f>Top_10_country_with_NRT!$G$82</c:f>
              <c:strCache>
                <c:ptCount val="1"/>
                <c:pt idx="0">
                  <c:v>Japan</c:v>
                </c:pt>
              </c:strCache>
            </c:strRef>
          </c:tx>
          <c:spPr>
            <a:blipFill dpi="0" rotWithShape="1">
              <a:blip xmlns:r="http://schemas.openxmlformats.org/officeDocument/2006/relationships" r:embed="rId3"/>
              <a:srcRect/>
              <a:stretch>
                <a:fillRect/>
              </a:stretch>
            </a:blipFill>
          </c:spPr>
          <c:invertIfNegative val="0"/>
          <c:dLbls>
            <c:dLbl>
              <c:idx val="1"/>
              <c:layout>
                <c:manualLayout>
                  <c:x val="-7.6000000000000054E-2"/>
                  <c:y val="-2.16919739696320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3BE-A34B-AEDA-9A0B45CB2B6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Top_10_country_with_NRT!$B$83:$B$85</c:f>
              <c:strCache>
                <c:ptCount val="3"/>
                <c:pt idx="0">
                  <c:v>Rest of World</c:v>
                </c:pt>
                <c:pt idx="1">
                  <c:v>Top Ten Countries other than USA</c:v>
                </c:pt>
                <c:pt idx="2">
                  <c:v>USA</c:v>
                </c:pt>
              </c:strCache>
            </c:strRef>
          </c:cat>
          <c:val>
            <c:numRef>
              <c:f>Top_10_country_with_NRT!$G$83:$G$85</c:f>
              <c:numCache>
                <c:formatCode>_(* #,##0.00_);_(* \(#,##0.00\);_(* "-"??_);_(@_)</c:formatCode>
                <c:ptCount val="3"/>
                <c:pt idx="1">
                  <c:v>147.70933400000001</c:v>
                </c:pt>
              </c:numCache>
            </c:numRef>
          </c:val>
          <c:extLst>
            <c:ext xmlns:c16="http://schemas.microsoft.com/office/drawing/2014/chart" uri="{C3380CC4-5D6E-409C-BE32-E72D297353CC}">
              <c16:uniqueId val="{0000000A-43BE-A34B-AEDA-9A0B45CB2B6F}"/>
            </c:ext>
          </c:extLst>
        </c:ser>
        <c:ser>
          <c:idx val="6"/>
          <c:order val="5"/>
          <c:tx>
            <c:strRef>
              <c:f>Top_10_country_with_NRT!$I$82</c:f>
              <c:strCache>
                <c:ptCount val="1"/>
                <c:pt idx="0">
                  <c:v>Canada</c:v>
                </c:pt>
              </c:strCache>
            </c:strRef>
          </c:tx>
          <c:spPr>
            <a:blipFill dpi="0" rotWithShape="1">
              <a:blip xmlns:r="http://schemas.openxmlformats.org/officeDocument/2006/relationships" r:embed="rId4"/>
              <a:srcRect/>
              <a:stretch>
                <a:fillRect/>
              </a:stretch>
            </a:blipFill>
          </c:spPr>
          <c:invertIfNegative val="0"/>
          <c:dLbls>
            <c:dLbl>
              <c:idx val="1"/>
              <c:layout>
                <c:manualLayout>
                  <c:x val="-7.466666666666667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3BE-A34B-AEDA-9A0B45CB2B6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Top_10_country_with_NRT!$B$83:$B$85</c:f>
              <c:strCache>
                <c:ptCount val="3"/>
                <c:pt idx="0">
                  <c:v>Rest of World</c:v>
                </c:pt>
                <c:pt idx="1">
                  <c:v>Top Ten Countries other than USA</c:v>
                </c:pt>
                <c:pt idx="2">
                  <c:v>USA</c:v>
                </c:pt>
              </c:strCache>
            </c:strRef>
          </c:cat>
          <c:val>
            <c:numRef>
              <c:f>Top_10_country_with_NRT!$I$83:$I$85</c:f>
              <c:numCache>
                <c:formatCode>_(* #,##0.00_);_(* \(#,##0.00\);_(* "-"??_);_(@_)</c:formatCode>
                <c:ptCount val="3"/>
                <c:pt idx="1">
                  <c:v>126.637017</c:v>
                </c:pt>
              </c:numCache>
            </c:numRef>
          </c:val>
          <c:extLst>
            <c:ext xmlns:c16="http://schemas.microsoft.com/office/drawing/2014/chart" uri="{C3380CC4-5D6E-409C-BE32-E72D297353CC}">
              <c16:uniqueId val="{0000000E-43BE-A34B-AEDA-9A0B45CB2B6F}"/>
            </c:ext>
          </c:extLst>
        </c:ser>
        <c:ser>
          <c:idx val="7"/>
          <c:order val="6"/>
          <c:tx>
            <c:strRef>
              <c:f>Top_10_country_with_NRT!$J$82</c:f>
              <c:strCache>
                <c:ptCount val="1"/>
                <c:pt idx="0">
                  <c:v>Russia</c:v>
                </c:pt>
              </c:strCache>
            </c:strRef>
          </c:tx>
          <c:spPr>
            <a:blipFill dpi="0" rotWithShape="1">
              <a:blip xmlns:r="http://schemas.openxmlformats.org/officeDocument/2006/relationships" r:embed="rId5"/>
              <a:srcRect/>
              <a:stretch>
                <a:fillRect/>
              </a:stretch>
            </a:blipFill>
          </c:spPr>
          <c:invertIfNegative val="0"/>
          <c:dLbls>
            <c:dLbl>
              <c:idx val="1"/>
              <c:layout>
                <c:manualLayout>
                  <c:x val="-7.1999999999999995E-2"/>
                  <c:y val="2.169197396963043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3BE-A34B-AEDA-9A0B45CB2B6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Top_10_country_with_NRT!$B$83:$B$85</c:f>
              <c:strCache>
                <c:ptCount val="3"/>
                <c:pt idx="0">
                  <c:v>Rest of World</c:v>
                </c:pt>
                <c:pt idx="1">
                  <c:v>Top Ten Countries other than USA</c:v>
                </c:pt>
                <c:pt idx="2">
                  <c:v>USA</c:v>
                </c:pt>
              </c:strCache>
            </c:strRef>
          </c:cat>
          <c:val>
            <c:numRef>
              <c:f>Top_10_country_with_NRT!$J$83:$J$85</c:f>
              <c:numCache>
                <c:formatCode>_(* #,##0.00_);_(* \(#,##0.00\);_(* "-"??_);_(@_)</c:formatCode>
                <c:ptCount val="3"/>
                <c:pt idx="1">
                  <c:v>112.12922</c:v>
                </c:pt>
              </c:numCache>
            </c:numRef>
          </c:val>
          <c:extLst>
            <c:ext xmlns:c16="http://schemas.microsoft.com/office/drawing/2014/chart" uri="{C3380CC4-5D6E-409C-BE32-E72D297353CC}">
              <c16:uniqueId val="{00000010-43BE-A34B-AEDA-9A0B45CB2B6F}"/>
            </c:ext>
          </c:extLst>
        </c:ser>
        <c:ser>
          <c:idx val="8"/>
          <c:order val="7"/>
          <c:tx>
            <c:strRef>
              <c:f>Top_10_country_with_NRT!$K$82</c:f>
              <c:strCache>
                <c:ptCount val="1"/>
                <c:pt idx="0">
                  <c:v>Spain</c:v>
                </c:pt>
              </c:strCache>
            </c:strRef>
          </c:tx>
          <c:spPr>
            <a:blipFill dpi="0" rotWithShape="1">
              <a:blip xmlns:r="http://schemas.openxmlformats.org/officeDocument/2006/relationships" r:embed="rId6"/>
              <a:srcRect/>
              <a:stretch>
                <a:fillRect/>
              </a:stretch>
            </a:blipFill>
          </c:spPr>
          <c:invertIfNegative val="0"/>
          <c:dLbls>
            <c:dLbl>
              <c:idx val="1"/>
              <c:layout>
                <c:manualLayout>
                  <c:x val="-7.466666666666667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3BE-A34B-AEDA-9A0B45CB2B6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Top_10_country_with_NRT!$B$83:$B$85</c:f>
              <c:strCache>
                <c:ptCount val="3"/>
                <c:pt idx="0">
                  <c:v>Rest of World</c:v>
                </c:pt>
                <c:pt idx="1">
                  <c:v>Top Ten Countries other than USA</c:v>
                </c:pt>
                <c:pt idx="2">
                  <c:v>USA</c:v>
                </c:pt>
              </c:strCache>
            </c:strRef>
          </c:cat>
          <c:val>
            <c:numRef>
              <c:f>Top_10_country_with_NRT!$K$83:$K$85</c:f>
              <c:numCache>
                <c:formatCode>_(* #,##0.00_);_(* \(#,##0.00\);_(* "-"??_);_(@_)</c:formatCode>
                <c:ptCount val="3"/>
                <c:pt idx="1">
                  <c:v>112.016864</c:v>
                </c:pt>
              </c:numCache>
            </c:numRef>
          </c:val>
          <c:extLst>
            <c:ext xmlns:c16="http://schemas.microsoft.com/office/drawing/2014/chart" uri="{C3380CC4-5D6E-409C-BE32-E72D297353CC}">
              <c16:uniqueId val="{00000012-43BE-A34B-AEDA-9A0B45CB2B6F}"/>
            </c:ext>
          </c:extLst>
        </c:ser>
        <c:ser>
          <c:idx val="9"/>
          <c:order val="8"/>
          <c:tx>
            <c:strRef>
              <c:f>Top_10_country_with_NRT!$L$82</c:f>
              <c:strCache>
                <c:ptCount val="1"/>
                <c:pt idx="0">
                  <c:v>Hong Kong</c:v>
                </c:pt>
              </c:strCache>
            </c:strRef>
          </c:tx>
          <c:spPr>
            <a:blipFill dpi="0" rotWithShape="1">
              <a:blip xmlns:r="http://schemas.openxmlformats.org/officeDocument/2006/relationships" r:embed="rId7"/>
              <a:srcRect/>
              <a:stretch>
                <a:fillRect/>
              </a:stretch>
            </a:blipFill>
          </c:spPr>
          <c:invertIfNegative val="0"/>
          <c:dLbls>
            <c:dLbl>
              <c:idx val="1"/>
              <c:layout>
                <c:manualLayout>
                  <c:x val="-6.8000000000000005E-2"/>
                  <c:y val="2.16919739696312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3BE-A34B-AEDA-9A0B45CB2B6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Top_10_country_with_NRT!$B$83:$B$85</c:f>
              <c:strCache>
                <c:ptCount val="3"/>
                <c:pt idx="0">
                  <c:v>Rest of World</c:v>
                </c:pt>
                <c:pt idx="1">
                  <c:v>Top Ten Countries other than USA</c:v>
                </c:pt>
                <c:pt idx="2">
                  <c:v>USA</c:v>
                </c:pt>
              </c:strCache>
            </c:strRef>
          </c:cat>
          <c:val>
            <c:numRef>
              <c:f>Top_10_country_with_NRT!$L$83:$L$85</c:f>
              <c:numCache>
                <c:formatCode>_(* #,##0.00_);_(* \(#,##0.00\);_(* "-"??_);_(@_)</c:formatCode>
                <c:ptCount val="3"/>
                <c:pt idx="1">
                  <c:v>71.46181</c:v>
                </c:pt>
              </c:numCache>
            </c:numRef>
          </c:val>
          <c:extLst>
            <c:ext xmlns:c16="http://schemas.microsoft.com/office/drawing/2014/chart" uri="{C3380CC4-5D6E-409C-BE32-E72D297353CC}">
              <c16:uniqueId val="{00000014-43BE-A34B-AEDA-9A0B45CB2B6F}"/>
            </c:ext>
          </c:extLst>
        </c:ser>
        <c:ser>
          <c:idx val="10"/>
          <c:order val="9"/>
          <c:tx>
            <c:strRef>
              <c:f>Top_10_country_with_NRT!$M$82</c:f>
              <c:strCache>
                <c:ptCount val="1"/>
                <c:pt idx="0">
                  <c:v>India</c:v>
                </c:pt>
              </c:strCache>
            </c:strRef>
          </c:tx>
          <c:spPr>
            <a:blipFill dpi="0" rotWithShape="1">
              <a:blip xmlns:r="http://schemas.openxmlformats.org/officeDocument/2006/relationships" r:embed="rId8"/>
              <a:srcRect/>
              <a:stretch>
                <a:fillRect/>
              </a:stretch>
            </a:blipFill>
          </c:spPr>
          <c:invertIfNegative val="0"/>
          <c:dLbls>
            <c:dLbl>
              <c:idx val="1"/>
              <c:layout>
                <c:manualLayout>
                  <c:x val="-6.800000000000000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3BE-A34B-AEDA-9A0B45CB2B6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Top_10_country_with_NRT!$B$83:$B$85</c:f>
              <c:strCache>
                <c:ptCount val="3"/>
                <c:pt idx="0">
                  <c:v>Rest of World</c:v>
                </c:pt>
                <c:pt idx="1">
                  <c:v>Top Ten Countries other than USA</c:v>
                </c:pt>
                <c:pt idx="2">
                  <c:v>USA</c:v>
                </c:pt>
              </c:strCache>
            </c:strRef>
          </c:cat>
          <c:val>
            <c:numRef>
              <c:f>Top_10_country_with_NRT!$M$83:$M$85</c:f>
              <c:numCache>
                <c:formatCode>_(* #,##0.00_);_(* \(#,##0.00\);_(* "-"??_);_(@_)</c:formatCode>
                <c:ptCount val="3"/>
                <c:pt idx="1">
                  <c:v>65.884663000000003</c:v>
                </c:pt>
              </c:numCache>
            </c:numRef>
          </c:val>
          <c:extLst>
            <c:ext xmlns:c16="http://schemas.microsoft.com/office/drawing/2014/chart" uri="{C3380CC4-5D6E-409C-BE32-E72D297353CC}">
              <c16:uniqueId val="{00000016-43BE-A34B-AEDA-9A0B45CB2B6F}"/>
            </c:ext>
          </c:extLst>
        </c:ser>
        <c:ser>
          <c:idx val="11"/>
          <c:order val="10"/>
          <c:tx>
            <c:strRef>
              <c:f>Top_10_country_with_NRT!$N$82</c:f>
              <c:strCache>
                <c:ptCount val="1"/>
                <c:pt idx="0">
                  <c:v>France</c:v>
                </c:pt>
              </c:strCache>
            </c:strRef>
          </c:tx>
          <c:spPr>
            <a:blipFill dpi="0" rotWithShape="1">
              <a:blip xmlns:r="http://schemas.openxmlformats.org/officeDocument/2006/relationships" r:embed="rId9"/>
              <a:srcRect/>
              <a:stretch>
                <a:fillRect/>
              </a:stretch>
            </a:blipFill>
          </c:spPr>
          <c:invertIfNegative val="0"/>
          <c:dLbls>
            <c:dLbl>
              <c:idx val="1"/>
              <c:layout>
                <c:manualLayout>
                  <c:x val="-6.6666666666666666E-2"/>
                  <c:y val="-1.5184381778741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1BA-A64E-BBCA-0BC4F339E1F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Top_10_country_with_NRT!$B$83:$B$85</c:f>
              <c:strCache>
                <c:ptCount val="3"/>
                <c:pt idx="0">
                  <c:v>Rest of World</c:v>
                </c:pt>
                <c:pt idx="1">
                  <c:v>Top Ten Countries other than USA</c:v>
                </c:pt>
                <c:pt idx="2">
                  <c:v>USA</c:v>
                </c:pt>
              </c:strCache>
            </c:strRef>
          </c:cat>
          <c:val>
            <c:numRef>
              <c:f>Top_10_country_with_NRT!$N$83:$N$85</c:f>
              <c:numCache>
                <c:formatCode>_(* #,##0.00_);_(* \(#,##0.00\);_(* "-"??_);_(@_)</c:formatCode>
                <c:ptCount val="3"/>
                <c:pt idx="1">
                  <c:v>54.763593</c:v>
                </c:pt>
              </c:numCache>
            </c:numRef>
          </c:val>
          <c:extLst>
            <c:ext xmlns:c16="http://schemas.microsoft.com/office/drawing/2014/chart" uri="{C3380CC4-5D6E-409C-BE32-E72D297353CC}">
              <c16:uniqueId val="{00000018-43BE-A34B-AEDA-9A0B45CB2B6F}"/>
            </c:ext>
          </c:extLst>
        </c:ser>
        <c:ser>
          <c:idx val="12"/>
          <c:order val="11"/>
          <c:tx>
            <c:strRef>
              <c:f>Top_10_country_with_NRT!$O$82</c:f>
              <c:strCache>
                <c:ptCount val="1"/>
                <c:pt idx="0">
                  <c:v>United States</c:v>
                </c:pt>
              </c:strCache>
            </c:strRef>
          </c:tx>
          <c:spPr>
            <a:blipFill>
              <a:blip xmlns:r="http://schemas.openxmlformats.org/officeDocument/2006/relationships" r:embed="rId10"/>
              <a:stretch>
                <a:fillRect/>
              </a:stretch>
            </a:blipFill>
          </c:spPr>
          <c:invertIfNegative val="0"/>
          <c:dLbls>
            <c:dLbl>
              <c:idx val="2"/>
              <c:layout>
                <c:manualLayout>
                  <c:x val="0.11066666666666666"/>
                  <c:y val="-0.12147505422993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3BE-A34B-AEDA-9A0B45CB2B6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Top_10_country_with_NRT!$B$83:$B$85</c:f>
              <c:strCache>
                <c:ptCount val="3"/>
                <c:pt idx="0">
                  <c:v>Rest of World</c:v>
                </c:pt>
                <c:pt idx="1">
                  <c:v>Top Ten Countries other than USA</c:v>
                </c:pt>
                <c:pt idx="2">
                  <c:v>USA</c:v>
                </c:pt>
              </c:strCache>
            </c:strRef>
          </c:cat>
          <c:val>
            <c:numRef>
              <c:f>Top_10_country_with_NRT!$O$83:$O$85</c:f>
              <c:numCache>
                <c:formatCode>_(* #,##0.00_);_(* \(#,##0.00\);_(* "-"??_);_(@_)</c:formatCode>
                <c:ptCount val="3"/>
                <c:pt idx="2">
                  <c:v>1980.1897449999999</c:v>
                </c:pt>
              </c:numCache>
            </c:numRef>
          </c:val>
          <c:extLst>
            <c:ext xmlns:c16="http://schemas.microsoft.com/office/drawing/2014/chart" uri="{C3380CC4-5D6E-409C-BE32-E72D297353CC}">
              <c16:uniqueId val="{0000001A-43BE-A34B-AEDA-9A0B45CB2B6F}"/>
            </c:ext>
          </c:extLst>
        </c:ser>
        <c:dLbls>
          <c:showLegendKey val="0"/>
          <c:showVal val="0"/>
          <c:showCatName val="0"/>
          <c:showSerName val="0"/>
          <c:showPercent val="0"/>
          <c:showBubbleSize val="0"/>
        </c:dLbls>
        <c:gapWidth val="118"/>
        <c:gapDepth val="41"/>
        <c:shape val="cylinder"/>
        <c:axId val="1821992944"/>
        <c:axId val="1821996208"/>
        <c:axId val="0"/>
      </c:bar3DChart>
      <c:catAx>
        <c:axId val="182199294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crossAx val="1821996208"/>
        <c:crosses val="autoZero"/>
        <c:auto val="1"/>
        <c:lblAlgn val="ctr"/>
        <c:lblOffset val="100"/>
        <c:noMultiLvlLbl val="0"/>
      </c:catAx>
      <c:valAx>
        <c:axId val="1821996208"/>
        <c:scaling>
          <c:orientation val="minMax"/>
        </c:scaling>
        <c:delete val="0"/>
        <c:axPos val="l"/>
        <c:majorGridlines>
          <c:spPr>
            <a:ln w="12700"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400" b="1" i="0" u="none" strike="noStrike" kern="1200" baseline="0">
                    <a:solidFill>
                      <a:schemeClr val="tx1"/>
                    </a:solidFill>
                    <a:latin typeface="+mn-lt"/>
                    <a:ea typeface="+mn-ea"/>
                    <a:cs typeface="+mn-cs"/>
                  </a:defRPr>
                </a:pPr>
                <a:r>
                  <a:rPr lang="en-US" sz="1400" b="1">
                    <a:solidFill>
                      <a:schemeClr val="tx1"/>
                    </a:solidFill>
                  </a:rPr>
                  <a:t># Products Distributed (Millions)</a:t>
                </a:r>
              </a:p>
            </c:rich>
          </c:tx>
          <c:layout>
            <c:manualLayout>
              <c:xMode val="edge"/>
              <c:yMode val="edge"/>
              <c:x val="2.5225573215810666E-2"/>
              <c:y val="0.35135099021713195"/>
            </c:manualLayout>
          </c:layout>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crossAx val="1821992944"/>
        <c:crosses val="autoZero"/>
        <c:crossBetween val="between"/>
      </c:valAx>
      <c:spPr>
        <a:noFill/>
        <a:ln w="25400">
          <a:noFill/>
        </a:ln>
      </c:spPr>
    </c:plotArea>
    <c:legend>
      <c:legendPos val="r"/>
      <c:legendEntry>
        <c:idx val="0"/>
        <c:delete val="1"/>
      </c:legendEntry>
      <c:legendEntry>
        <c:idx val="10"/>
        <c:delete val="1"/>
      </c:legendEntry>
      <c:legendEntry>
        <c:idx val="11"/>
        <c:delete val="1"/>
      </c:legendEntry>
      <c:layout>
        <c:manualLayout>
          <c:xMode val="edge"/>
          <c:yMode val="edge"/>
          <c:x val="0.61500661417322833"/>
          <c:y val="0.24124224981638684"/>
          <c:w val="0.1183427557768032"/>
          <c:h val="0.67726459084154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190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 of Unique Products Distributed during FY2024</a:t>
            </a:r>
          </a:p>
        </c:rich>
      </c:tx>
      <c:overlay val="0"/>
    </c:title>
    <c:autoTitleDeleted val="0"/>
    <c:plotArea>
      <c:layout>
        <c:manualLayout>
          <c:layoutTarget val="inner"/>
          <c:xMode val="edge"/>
          <c:yMode val="edge"/>
          <c:x val="0.10291454594160193"/>
          <c:y val="0.11191763602542176"/>
          <c:w val="0.88007500669702654"/>
          <c:h val="0.78898723843439922"/>
        </c:manualLayout>
      </c:layout>
      <c:barChart>
        <c:barDir val="col"/>
        <c:grouping val="clustered"/>
        <c:varyColors val="0"/>
        <c:ser>
          <c:idx val="0"/>
          <c:order val="0"/>
          <c:tx>
            <c:v>No of Unique Products</c:v>
          </c:tx>
          <c:invertIfNegative val="0"/>
          <c:cat>
            <c:strRef>
              <c:f>'Unique Product Counts'!$A$36:$M$36</c:f>
              <c:strCache>
                <c:ptCount val="13"/>
                <c:pt idx="0">
                  <c:v>ASDC</c:v>
                </c:pt>
                <c:pt idx="1">
                  <c:v>ASF DAAC</c:v>
                </c:pt>
                <c:pt idx="2">
                  <c:v>CDDIS</c:v>
                </c:pt>
                <c:pt idx="3">
                  <c:v>CSDA</c:v>
                </c:pt>
                <c:pt idx="4">
                  <c:v>GESDISC</c:v>
                </c:pt>
                <c:pt idx="5">
                  <c:v>GHRC DAAC</c:v>
                </c:pt>
                <c:pt idx="6">
                  <c:v>LAADS DAAC</c:v>
                </c:pt>
                <c:pt idx="7">
                  <c:v>LP DAAC</c:v>
                </c:pt>
                <c:pt idx="8">
                  <c:v>NSIDC DAAC</c:v>
                </c:pt>
                <c:pt idx="9">
                  <c:v>OB.DAAC</c:v>
                </c:pt>
                <c:pt idx="10">
                  <c:v>ORNL DAAC</c:v>
                </c:pt>
                <c:pt idx="11">
                  <c:v>PO.DAAC</c:v>
                </c:pt>
                <c:pt idx="12">
                  <c:v>SEDAC</c:v>
                </c:pt>
              </c:strCache>
            </c:strRef>
          </c:cat>
          <c:val>
            <c:numRef>
              <c:f>'Unique Product Counts'!$A$37:$M$37</c:f>
              <c:numCache>
                <c:formatCode>#,##0</c:formatCode>
                <c:ptCount val="13"/>
                <c:pt idx="0">
                  <c:v>1228</c:v>
                </c:pt>
                <c:pt idx="1">
                  <c:v>157</c:v>
                </c:pt>
                <c:pt idx="2">
                  <c:v>161</c:v>
                </c:pt>
                <c:pt idx="3">
                  <c:v>10</c:v>
                </c:pt>
                <c:pt idx="4">
                  <c:v>5093</c:v>
                </c:pt>
                <c:pt idx="5">
                  <c:v>482</c:v>
                </c:pt>
                <c:pt idx="6">
                  <c:v>1138</c:v>
                </c:pt>
                <c:pt idx="7">
                  <c:v>916</c:v>
                </c:pt>
                <c:pt idx="8">
                  <c:v>1534</c:v>
                </c:pt>
                <c:pt idx="9">
                  <c:v>544</c:v>
                </c:pt>
                <c:pt idx="10">
                  <c:v>4197</c:v>
                </c:pt>
                <c:pt idx="11">
                  <c:v>596</c:v>
                </c:pt>
                <c:pt idx="12">
                  <c:v>802</c:v>
                </c:pt>
              </c:numCache>
            </c:numRef>
          </c:val>
          <c:extLst>
            <c:ext xmlns:c16="http://schemas.microsoft.com/office/drawing/2014/chart" uri="{C3380CC4-5D6E-409C-BE32-E72D297353CC}">
              <c16:uniqueId val="{00000000-8C70-F141-842E-B40F7A9DC261}"/>
            </c:ext>
          </c:extLst>
        </c:ser>
        <c:dLbls>
          <c:showLegendKey val="0"/>
          <c:showVal val="0"/>
          <c:showCatName val="0"/>
          <c:showSerName val="0"/>
          <c:showPercent val="0"/>
          <c:showBubbleSize val="0"/>
        </c:dLbls>
        <c:gapWidth val="150"/>
        <c:axId val="-426168032"/>
        <c:axId val="-426174016"/>
      </c:barChart>
      <c:catAx>
        <c:axId val="-426168032"/>
        <c:scaling>
          <c:orientation val="minMax"/>
        </c:scaling>
        <c:delete val="0"/>
        <c:axPos val="b"/>
        <c:numFmt formatCode="General" sourceLinked="0"/>
        <c:majorTickMark val="out"/>
        <c:minorTickMark val="none"/>
        <c:tickLblPos val="nextTo"/>
        <c:crossAx val="-426174016"/>
        <c:crosses val="autoZero"/>
        <c:auto val="1"/>
        <c:lblAlgn val="ctr"/>
        <c:lblOffset val="100"/>
        <c:noMultiLvlLbl val="0"/>
      </c:catAx>
      <c:valAx>
        <c:axId val="-426174016"/>
        <c:scaling>
          <c:orientation val="minMax"/>
        </c:scaling>
        <c:delete val="0"/>
        <c:axPos val="l"/>
        <c:majorGridlines/>
        <c:title>
          <c:tx>
            <c:rich>
              <a:bodyPr/>
              <a:lstStyle/>
              <a:p>
                <a:pPr>
                  <a:defRPr sz="1200" b="0"/>
                </a:pPr>
                <a:r>
                  <a:rPr lang="en-US" sz="1200" b="0"/>
                  <a:t>Number</a:t>
                </a:r>
                <a:r>
                  <a:rPr lang="en-US" sz="1200" b="0" baseline="0"/>
                  <a:t> of Products</a:t>
                </a:r>
                <a:endParaRPr lang="en-US" sz="1200" b="0"/>
              </a:p>
            </c:rich>
          </c:tx>
          <c:overlay val="0"/>
        </c:title>
        <c:numFmt formatCode="#,##0" sourceLinked="1"/>
        <c:majorTickMark val="out"/>
        <c:minorTickMark val="none"/>
        <c:tickLblPos val="nextTo"/>
        <c:crossAx val="-426168032"/>
        <c:crosses val="autoZero"/>
        <c:crossBetween val="between"/>
      </c:valAx>
      <c:spPr>
        <a:ln>
          <a:solidFill>
            <a:schemeClr val="tx1"/>
          </a:solidFill>
        </a:ln>
      </c:spPr>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Files Ingested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 (501.3 Millions)</a:t>
            </a:r>
          </a:p>
        </c:rich>
      </c:tx>
      <c:layout>
        <c:manualLayout>
          <c:xMode val="edge"/>
          <c:yMode val="edge"/>
          <c:x val="0.24772103427035347"/>
          <c:y val="0"/>
        </c:manualLayout>
      </c:layout>
      <c:overlay val="0"/>
      <c:spPr>
        <a:noFill/>
        <a:ln w="25400">
          <a:noFill/>
        </a:ln>
      </c:spPr>
    </c:title>
    <c:autoTitleDeleted val="0"/>
    <c:plotArea>
      <c:layout>
        <c:manualLayout>
          <c:layoutTarget val="inner"/>
          <c:xMode val="edge"/>
          <c:yMode val="edge"/>
          <c:x val="0.35754238709846098"/>
          <c:y val="0.61488867468360897"/>
          <c:w val="0.24022379133176799"/>
          <c:h val="0.27831803169888902"/>
        </c:manualLayout>
      </c:layout>
      <c:pieChart>
        <c:varyColors val="1"/>
        <c:ser>
          <c:idx val="0"/>
          <c:order val="0"/>
          <c:tx>
            <c:strRef>
              <c:f>Ingest!$C$6</c:f>
              <c:strCache>
                <c:ptCount val="1"/>
                <c:pt idx="0">
                  <c:v>Files (Millions)</c:v>
                </c:pt>
              </c:strCache>
            </c:strRef>
          </c:tx>
          <c:dPt>
            <c:idx val="0"/>
            <c:bubble3D val="0"/>
            <c:spPr>
              <a:solidFill>
                <a:srgbClr val="FFFF00"/>
              </a:solidFill>
            </c:spPr>
            <c:extLst>
              <c:ext xmlns:c16="http://schemas.microsoft.com/office/drawing/2014/chart" uri="{C3380CC4-5D6E-409C-BE32-E72D297353CC}">
                <c16:uniqueId val="{00000001-09E4-7D48-886A-072AECEA78C7}"/>
              </c:ext>
            </c:extLst>
          </c:dPt>
          <c:dLbls>
            <c:dLbl>
              <c:idx val="0"/>
              <c:layout>
                <c:manualLayout>
                  <c:x val="0.24566811062978999"/>
                  <c:y val="-3.50449912932421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9E4-7D48-886A-072AECEA78C7}"/>
                </c:ext>
              </c:extLst>
            </c:dLbl>
            <c:dLbl>
              <c:idx val="1"/>
              <c:layout>
                <c:manualLayout>
                  <c:x val="0.15025150346709801"/>
                  <c:y val="5.9184536949068903E-2"/>
                </c:manualLayout>
              </c:layout>
              <c:spPr>
                <a:noFill/>
                <a:ln>
                  <a:noFill/>
                </a:ln>
                <a:effectLst/>
              </c:spPr>
              <c:txPr>
                <a:bodyPr wrap="square" lIns="38100" tIns="19050" rIns="38100" bIns="19050" anchor="ctr">
                  <a:noAutofit/>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7.9826428957178494E-2"/>
                      <c:h val="0.139949886961488"/>
                    </c:manualLayout>
                  </c15:layout>
                </c:ext>
                <c:ext xmlns:c16="http://schemas.microsoft.com/office/drawing/2014/chart" uri="{C3380CC4-5D6E-409C-BE32-E72D297353CC}">
                  <c16:uniqueId val="{00000002-09E4-7D48-886A-072AECEA78C7}"/>
                </c:ext>
              </c:extLst>
            </c:dLbl>
            <c:dLbl>
              <c:idx val="2"/>
              <c:layout>
                <c:manualLayout>
                  <c:x val="0.18511967669733745"/>
                  <c:y val="6.399644266255699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9E4-7D48-886A-072AECEA78C7}"/>
                </c:ext>
              </c:extLst>
            </c:dLbl>
            <c:dLbl>
              <c:idx val="4"/>
              <c:layout>
                <c:manualLayout>
                  <c:x val="0.26946381785305729"/>
                  <c:y val="-0.1649931540877998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1E8-2E4E-9960-4342ACDF62B5}"/>
                </c:ext>
              </c:extLst>
            </c:dLbl>
            <c:dLbl>
              <c:idx val="5"/>
              <c:layout>
                <c:manualLayout>
                  <c:x val="0.23218427021150356"/>
                  <c:y val="-6.2490424414216698E-2"/>
                </c:manualLayout>
              </c:layout>
              <c:spPr>
                <a:noFill/>
                <a:ln>
                  <a:noFill/>
                </a:ln>
                <a:effectLst/>
              </c:spPr>
              <c:txPr>
                <a:bodyPr wrap="square" lIns="38100" tIns="19050" rIns="38100" bIns="19050" anchor="ctr">
                  <a:noAutofit/>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1489495780429024"/>
                      <c:h val="0.19735873509695243"/>
                    </c:manualLayout>
                  </c15:layout>
                </c:ext>
                <c:ext xmlns:c16="http://schemas.microsoft.com/office/drawing/2014/chart" uri="{C3380CC4-5D6E-409C-BE32-E72D297353CC}">
                  <c16:uniqueId val="{00000002-A1E8-2E4E-9960-4342ACDF62B5}"/>
                </c:ext>
              </c:extLst>
            </c:dLbl>
            <c:dLbl>
              <c:idx val="6"/>
              <c:layout>
                <c:manualLayout>
                  <c:x val="0.16568422905188099"/>
                  <c:y val="-1.8942984688360414E-3"/>
                </c:manualLayout>
              </c:layout>
              <c:spPr>
                <a:noFill/>
                <a:ln>
                  <a:noFill/>
                </a:ln>
                <a:effectLst/>
              </c:spPr>
              <c:txPr>
                <a:bodyPr wrap="square" lIns="38100" tIns="19050" rIns="38100" bIns="19050" anchor="ctr">
                  <a:noAutofit/>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1457050643367481"/>
                      <c:h val="0.1469075759407116"/>
                    </c:manualLayout>
                  </c15:layout>
                </c:ext>
                <c:ext xmlns:c16="http://schemas.microsoft.com/office/drawing/2014/chart" uri="{C3380CC4-5D6E-409C-BE32-E72D297353CC}">
                  <c16:uniqueId val="{00000005-09E4-7D48-886A-072AECEA78C7}"/>
                </c:ext>
              </c:extLst>
            </c:dLbl>
            <c:dLbl>
              <c:idx val="7"/>
              <c:layout>
                <c:manualLayout>
                  <c:x val="-0.1790605387084962"/>
                  <c:y val="-0.2507006600130410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9E4-7D48-886A-072AECEA78C7}"/>
                </c:ext>
              </c:extLst>
            </c:dLbl>
            <c:dLbl>
              <c:idx val="8"/>
              <c:layout>
                <c:manualLayout>
                  <c:x val="-0.21839292778237462"/>
                  <c:y val="-9.505883511683015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9E4-7D48-886A-072AECEA78C7}"/>
                </c:ext>
              </c:extLst>
            </c:dLbl>
            <c:dLbl>
              <c:idx val="9"/>
              <c:layout>
                <c:manualLayout>
                  <c:x val="-7.8286016805598116E-2"/>
                  <c:y val="-9.686125804601364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9E4-7D48-886A-072AECEA78C7}"/>
                </c:ext>
              </c:extLst>
            </c:dLbl>
            <c:dLbl>
              <c:idx val="10"/>
              <c:layout>
                <c:manualLayout>
                  <c:x val="-1.8860325664327354E-2"/>
                  <c:y val="-0.1803788498724033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9E4-7D48-886A-072AECEA78C7}"/>
                </c:ext>
              </c:extLst>
            </c:dLbl>
            <c:dLbl>
              <c:idx val="11"/>
              <c:layout>
                <c:manualLayout>
                  <c:x val="6.5184875545090712E-2"/>
                  <c:y val="-0.2264506313154273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09E4-7D48-886A-072AECEA78C7}"/>
                </c:ext>
              </c:extLst>
            </c:dLbl>
            <c:dLbl>
              <c:idx val="12"/>
              <c:layout>
                <c:manualLayout>
                  <c:x val="0.3009108145011074"/>
                  <c:y val="-0.119089547986640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47E-004D-8C0A-47DD42B41D03}"/>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Ingest!$A$7:$A$19</c:f>
              <c:strCache>
                <c:ptCount val="13"/>
                <c:pt idx="0">
                  <c:v>ASDC</c:v>
                </c:pt>
                <c:pt idx="1">
                  <c:v>ASF DAAC</c:v>
                </c:pt>
                <c:pt idx="2">
                  <c:v>CDDIS</c:v>
                </c:pt>
                <c:pt idx="3">
                  <c:v>CSDA</c:v>
                </c:pt>
                <c:pt idx="4">
                  <c:v>GESDISC</c:v>
                </c:pt>
                <c:pt idx="5">
                  <c:v>GHRC DAAC</c:v>
                </c:pt>
                <c:pt idx="6">
                  <c:v>LAADS DAAC</c:v>
                </c:pt>
                <c:pt idx="7">
                  <c:v>LP DAAC</c:v>
                </c:pt>
                <c:pt idx="8">
                  <c:v>NSIDC DAAC</c:v>
                </c:pt>
                <c:pt idx="9">
                  <c:v>OB.DAAC</c:v>
                </c:pt>
                <c:pt idx="10">
                  <c:v>ORNL DAAC</c:v>
                </c:pt>
                <c:pt idx="11">
                  <c:v>PO.DAAC</c:v>
                </c:pt>
                <c:pt idx="12">
                  <c:v>SEDAC</c:v>
                </c:pt>
              </c:strCache>
            </c:strRef>
          </c:cat>
          <c:val>
            <c:numRef>
              <c:f>Ingest!$C$7:$C$19</c:f>
              <c:numCache>
                <c:formatCode>#,##0.00</c:formatCode>
                <c:ptCount val="13"/>
                <c:pt idx="0">
                  <c:v>2.917278</c:v>
                </c:pt>
                <c:pt idx="1">
                  <c:v>18.525348999999999</c:v>
                </c:pt>
                <c:pt idx="2">
                  <c:v>67.960634999999996</c:v>
                </c:pt>
                <c:pt idx="3">
                  <c:v>21.156545000000001</c:v>
                </c:pt>
                <c:pt idx="4">
                  <c:v>97.901481000000004</c:v>
                </c:pt>
                <c:pt idx="5">
                  <c:v>4.3785679999999996</c:v>
                </c:pt>
                <c:pt idx="6">
                  <c:v>11.445223</c:v>
                </c:pt>
                <c:pt idx="7">
                  <c:v>183.08413999999999</c:v>
                </c:pt>
                <c:pt idx="8">
                  <c:v>71.710380000000001</c:v>
                </c:pt>
                <c:pt idx="9">
                  <c:v>1.190871</c:v>
                </c:pt>
                <c:pt idx="10">
                  <c:v>1.8198989999999999</c:v>
                </c:pt>
                <c:pt idx="11">
                  <c:v>19.239003</c:v>
                </c:pt>
                <c:pt idx="12">
                  <c:v>7.9999999999999996E-6</c:v>
                </c:pt>
              </c:numCache>
            </c:numRef>
          </c:val>
          <c:extLst>
            <c:ext xmlns:c16="http://schemas.microsoft.com/office/drawing/2014/chart" uri="{C3380CC4-5D6E-409C-BE32-E72D297353CC}">
              <c16:uniqueId val="{00000002-E0D3-2F4B-B3FB-24640D45ECF8}"/>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99" r="0.75000000000001499"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Distribution Volume by Instrument</a:t>
            </a:r>
          </a:p>
        </c:rich>
      </c:tx>
      <c:layout>
        <c:manualLayout>
          <c:xMode val="edge"/>
          <c:yMode val="edge"/>
          <c:x val="0.29590181509001512"/>
          <c:y val="2.7994885254727778E-2"/>
        </c:manualLayout>
      </c:layout>
      <c:overlay val="0"/>
      <c:spPr>
        <a:noFill/>
        <a:ln w="25400">
          <a:noFill/>
        </a:ln>
      </c:spPr>
    </c:title>
    <c:autoTitleDeleted val="0"/>
    <c:plotArea>
      <c:layout>
        <c:manualLayout>
          <c:layoutTarget val="inner"/>
          <c:xMode val="edge"/>
          <c:yMode val="edge"/>
          <c:x val="8.5551948289611476E-2"/>
          <c:y val="0.11614543765214416"/>
          <c:w val="0.86609463046275792"/>
          <c:h val="0.68139855002359662"/>
        </c:manualLayout>
      </c:layout>
      <c:barChart>
        <c:barDir val="col"/>
        <c:grouping val="stacked"/>
        <c:varyColors val="0"/>
        <c:ser>
          <c:idx val="0"/>
          <c:order val="0"/>
          <c:invertIfNegative val="0"/>
          <c:val>
            <c:numRef>
              <c:f>Distribution_Mission_Instrument!#REF!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Distribution_Mission_Instrument!#REF!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Distribution_Mission_Instrument!#REF!</c15:sqref>
                        </c15:formulaRef>
                      </c:ext>
                    </c:extLst>
                  </c:multiLvlStrRef>
                </c15:cat>
              </c15:filteredCategoryTitle>
            </c:ext>
            <c:ext xmlns:c16="http://schemas.microsoft.com/office/drawing/2014/chart" uri="{C3380CC4-5D6E-409C-BE32-E72D297353CC}">
              <c16:uniqueId val="{00000001-203D-F44D-B543-F4AD0BF24575}"/>
            </c:ext>
          </c:extLst>
        </c:ser>
        <c:dLbls>
          <c:showLegendKey val="0"/>
          <c:showVal val="0"/>
          <c:showCatName val="0"/>
          <c:showSerName val="0"/>
          <c:showPercent val="0"/>
          <c:showBubbleSize val="0"/>
        </c:dLbls>
        <c:gapWidth val="150"/>
        <c:overlap val="100"/>
        <c:axId val="-426181088"/>
        <c:axId val="-426179456"/>
      </c:barChart>
      <c:catAx>
        <c:axId val="-42618108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Instrument</a:t>
                </a:r>
              </a:p>
            </c:rich>
          </c:tx>
          <c:layout>
            <c:manualLayout>
              <c:xMode val="edge"/>
              <c:yMode val="edge"/>
              <c:x val="0.48705580816482447"/>
              <c:y val="0.9415503062117235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1800000" vert="horz"/>
          <a:lstStyle/>
          <a:p>
            <a:pPr>
              <a:defRPr sz="1000" b="0" i="0" u="none" strike="noStrike" baseline="0">
                <a:solidFill>
                  <a:srgbClr val="000000"/>
                </a:solidFill>
                <a:latin typeface="Arial"/>
                <a:ea typeface="Arial"/>
                <a:cs typeface="Arial"/>
              </a:defRPr>
            </a:pPr>
            <a:endParaRPr lang="en-US"/>
          </a:p>
        </c:txPr>
        <c:crossAx val="-426179456"/>
        <c:crosses val="autoZero"/>
        <c:auto val="1"/>
        <c:lblAlgn val="ctr"/>
        <c:lblOffset val="100"/>
        <c:tickLblSkip val="1"/>
        <c:tickMarkSkip val="1"/>
        <c:noMultiLvlLbl val="0"/>
      </c:catAx>
      <c:valAx>
        <c:axId val="-42617945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Volume Distributed (TB)</a:t>
                </a:r>
              </a:p>
            </c:rich>
          </c:tx>
          <c:layout>
            <c:manualLayout>
              <c:xMode val="edge"/>
              <c:yMode val="edge"/>
              <c:x val="1.0408652909562463E-2"/>
              <c:y val="0.2907013406471876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26181088"/>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Product Distribution by Instrument</a:t>
            </a:r>
          </a:p>
        </c:rich>
      </c:tx>
      <c:layout>
        <c:manualLayout>
          <c:xMode val="edge"/>
          <c:yMode val="edge"/>
          <c:x val="0.31660391454565812"/>
          <c:y val="4.0468317922279971E-2"/>
        </c:manualLayout>
      </c:layout>
      <c:overlay val="0"/>
      <c:spPr>
        <a:noFill/>
        <a:ln w="25400">
          <a:noFill/>
        </a:ln>
      </c:spPr>
    </c:title>
    <c:autoTitleDeleted val="0"/>
    <c:plotArea>
      <c:layout>
        <c:manualLayout>
          <c:layoutTarget val="inner"/>
          <c:xMode val="edge"/>
          <c:yMode val="edge"/>
          <c:x val="8.4709116447046456E-2"/>
          <c:y val="0.13143707561082327"/>
          <c:w val="0.86626029057997378"/>
          <c:h val="0.63804159095497681"/>
        </c:manualLayout>
      </c:layout>
      <c:barChart>
        <c:barDir val="col"/>
        <c:grouping val="stacked"/>
        <c:varyColors val="0"/>
        <c:ser>
          <c:idx val="0"/>
          <c:order val="0"/>
          <c:invertIfNegative val="0"/>
          <c:val>
            <c:numRef>
              <c:f>Distribution_Mission_Instrument!#REF!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Distribution_Mission_Instrument!#REF!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Distribution_Mission_Instrument!#REF!</c15:sqref>
                        </c15:formulaRef>
                      </c:ext>
                    </c:extLst>
                  </c:multiLvlStrRef>
                </c15:cat>
              </c15:filteredCategoryTitle>
            </c:ext>
            <c:ext xmlns:c16="http://schemas.microsoft.com/office/drawing/2014/chart" uri="{C3380CC4-5D6E-409C-BE32-E72D297353CC}">
              <c16:uniqueId val="{00000000-C156-5148-949A-ED58204B1E26}"/>
            </c:ext>
          </c:extLst>
        </c:ser>
        <c:dLbls>
          <c:showLegendKey val="0"/>
          <c:showVal val="0"/>
          <c:showCatName val="0"/>
          <c:showSerName val="0"/>
          <c:showPercent val="0"/>
          <c:showBubbleSize val="0"/>
        </c:dLbls>
        <c:gapWidth val="150"/>
        <c:overlap val="100"/>
        <c:axId val="-426176736"/>
        <c:axId val="-426176192"/>
      </c:barChart>
      <c:catAx>
        <c:axId val="-42617673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Instrument</a:t>
                </a:r>
              </a:p>
            </c:rich>
          </c:tx>
          <c:layout>
            <c:manualLayout>
              <c:xMode val="edge"/>
              <c:yMode val="edge"/>
              <c:x val="0.4776338721476141"/>
              <c:y val="0.9530228467290573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1740000" vert="horz"/>
          <a:lstStyle/>
          <a:p>
            <a:pPr>
              <a:defRPr sz="1000" b="0" i="0" u="none" strike="noStrike" baseline="0">
                <a:solidFill>
                  <a:srgbClr val="000000"/>
                </a:solidFill>
                <a:latin typeface="Arial"/>
                <a:ea typeface="Arial"/>
                <a:cs typeface="Arial"/>
              </a:defRPr>
            </a:pPr>
            <a:endParaRPr lang="en-US"/>
          </a:p>
        </c:txPr>
        <c:crossAx val="-426176192"/>
        <c:crosses val="autoZero"/>
        <c:auto val="1"/>
        <c:lblAlgn val="ctr"/>
        <c:lblOffset val="100"/>
        <c:tickLblSkip val="1"/>
        <c:tickMarkSkip val="1"/>
        <c:noMultiLvlLbl val="0"/>
      </c:catAx>
      <c:valAx>
        <c:axId val="-42617619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Files Distributed (Millions)</a:t>
                </a:r>
              </a:p>
            </c:rich>
          </c:tx>
          <c:layout>
            <c:manualLayout>
              <c:xMode val="edge"/>
              <c:yMode val="edge"/>
              <c:x val="1.8886446115539624E-2"/>
              <c:y val="0.2812073216785860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26176736"/>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Number</a:t>
            </a:r>
            <a:r>
              <a:rPr lang="en-US" baseline="0"/>
              <a:t> </a:t>
            </a:r>
            <a:r>
              <a:rPr lang="en-US"/>
              <a:t>of Users Receiving Data by Instrument</a:t>
            </a:r>
          </a:p>
        </c:rich>
      </c:tx>
      <c:layout>
        <c:manualLayout>
          <c:xMode val="edge"/>
          <c:yMode val="edge"/>
          <c:x val="0.29590181509001512"/>
          <c:y val="2.4576081835924361E-2"/>
        </c:manualLayout>
      </c:layout>
      <c:overlay val="0"/>
      <c:spPr>
        <a:noFill/>
        <a:ln w="25400">
          <a:noFill/>
        </a:ln>
      </c:spPr>
    </c:title>
    <c:autoTitleDeleted val="0"/>
    <c:plotArea>
      <c:layout>
        <c:manualLayout>
          <c:layoutTarget val="inner"/>
          <c:xMode val="edge"/>
          <c:yMode val="edge"/>
          <c:x val="7.7933817681556938E-2"/>
          <c:y val="0.21952516475479325"/>
          <c:w val="0.87191635682384594"/>
          <c:h val="0.64146039437378022"/>
        </c:manualLayout>
      </c:layout>
      <c:barChart>
        <c:barDir val="col"/>
        <c:grouping val="stacked"/>
        <c:varyColors val="0"/>
        <c:ser>
          <c:idx val="1"/>
          <c:order val="0"/>
          <c:invertIfNegative val="0"/>
          <c:val>
            <c:numRef>
              <c:f>Distribution_Mission_Instrument!#REF!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Distribution_Mission_Instrument!#REF!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Distribution_Mission_Instrument!#REF!</c15:sqref>
                        </c15:formulaRef>
                      </c:ext>
                    </c:extLst>
                  </c:multiLvlStrRef>
                </c15:cat>
              </c15:filteredCategoryTitle>
            </c:ext>
            <c:ext xmlns:c16="http://schemas.microsoft.com/office/drawing/2014/chart" uri="{C3380CC4-5D6E-409C-BE32-E72D297353CC}">
              <c16:uniqueId val="{00000002-1F71-B645-99E8-3FDC5B1440C9}"/>
            </c:ext>
          </c:extLst>
        </c:ser>
        <c:dLbls>
          <c:showLegendKey val="0"/>
          <c:showVal val="0"/>
          <c:showCatName val="0"/>
          <c:showSerName val="0"/>
          <c:showPercent val="0"/>
          <c:showBubbleSize val="0"/>
        </c:dLbls>
        <c:gapWidth val="150"/>
        <c:overlap val="100"/>
        <c:axId val="-448745344"/>
        <c:axId val="-448752960"/>
      </c:barChart>
      <c:catAx>
        <c:axId val="-44874534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Instrument</a:t>
                </a:r>
              </a:p>
            </c:rich>
          </c:tx>
          <c:layout>
            <c:manualLayout>
              <c:xMode val="edge"/>
              <c:yMode val="edge"/>
              <c:x val="0.48079602725715626"/>
              <c:y val="0.92787509253650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1800000" vert="horz"/>
          <a:lstStyle/>
          <a:p>
            <a:pPr>
              <a:defRPr sz="1000" b="0" i="0" u="none" strike="noStrike" baseline="0">
                <a:solidFill>
                  <a:srgbClr val="000000"/>
                </a:solidFill>
                <a:latin typeface="Arial"/>
                <a:ea typeface="Arial"/>
                <a:cs typeface="Arial"/>
              </a:defRPr>
            </a:pPr>
            <a:endParaRPr lang="en-US"/>
          </a:p>
        </c:txPr>
        <c:crossAx val="-448752960"/>
        <c:crosses val="autoZero"/>
        <c:auto val="1"/>
        <c:lblAlgn val="ctr"/>
        <c:lblOffset val="100"/>
        <c:tickLblSkip val="1"/>
        <c:tickMarkSkip val="1"/>
        <c:noMultiLvlLbl val="0"/>
      </c:catAx>
      <c:valAx>
        <c:axId val="-44875296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Number of Users</a:t>
                </a:r>
              </a:p>
            </c:rich>
          </c:tx>
          <c:layout>
            <c:manualLayout>
              <c:xMode val="edge"/>
              <c:yMode val="edge"/>
              <c:x val="2.0606572334433944E-3"/>
              <c:y val="0.3470800528471807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45344"/>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Distribution Volume by Instrument</a:t>
            </a:r>
          </a:p>
        </c:rich>
      </c:tx>
      <c:layout>
        <c:manualLayout>
          <c:xMode val="edge"/>
          <c:yMode val="edge"/>
          <c:x val="0.29590181509001512"/>
          <c:y val="2.7994885254727778E-2"/>
        </c:manualLayout>
      </c:layout>
      <c:overlay val="0"/>
      <c:spPr>
        <a:noFill/>
        <a:ln w="25400">
          <a:noFill/>
        </a:ln>
      </c:spPr>
    </c:title>
    <c:autoTitleDeleted val="0"/>
    <c:plotArea>
      <c:layout>
        <c:manualLayout>
          <c:layoutTarget val="inner"/>
          <c:xMode val="edge"/>
          <c:yMode val="edge"/>
          <c:x val="8.5551948289611476E-2"/>
          <c:y val="0.11614543765214416"/>
          <c:w val="0.86609463046275792"/>
          <c:h val="0.68139855002359662"/>
        </c:manualLayout>
      </c:layout>
      <c:barChart>
        <c:barDir val="col"/>
        <c:grouping val="stacked"/>
        <c:varyColors val="0"/>
        <c:ser>
          <c:idx val="0"/>
          <c:order val="0"/>
          <c:tx>
            <c:v>Volume (TB)</c:v>
          </c:tx>
          <c:spPr>
            <a:solidFill>
              <a:srgbClr val="00B0F0"/>
            </a:solidFill>
          </c:spPr>
          <c:invertIfNegative val="0"/>
          <c:cat>
            <c:strLit>
              <c:ptCount val="45"/>
              <c:pt idx="0">
                <c:v>AIRS</c:v>
              </c:pt>
              <c:pt idx="1">
                <c:v>AMSR-E</c:v>
              </c:pt>
              <c:pt idx="2">
                <c:v>CERES</c:v>
              </c:pt>
              <c:pt idx="3">
                <c:v>MODIS</c:v>
              </c:pt>
              <c:pt idx="4">
                <c:v>OTHER</c:v>
              </c:pt>
              <c:pt idx="5">
                <c:v>Aquarius</c:v>
              </c:pt>
              <c:pt idx="6">
                <c:v>HIRDLS</c:v>
              </c:pt>
              <c:pt idx="7">
                <c:v>MLS</c:v>
              </c:pt>
              <c:pt idx="8">
                <c:v>OMI</c:v>
              </c:pt>
              <c:pt idx="9">
                <c:v>OTHER</c:v>
              </c:pt>
              <c:pt idx="10">
                <c:v>TES</c:v>
              </c:pt>
              <c:pt idx="11">
                <c:v>AIRS</c:v>
              </c:pt>
              <c:pt idx="12">
                <c:v>AMSR-E</c:v>
              </c:pt>
              <c:pt idx="13">
                <c:v>AMSR2</c:v>
              </c:pt>
              <c:pt idx="14">
                <c:v>ATMS</c:v>
              </c:pt>
              <c:pt idx="15">
                <c:v>DPR</c:v>
              </c:pt>
              <c:pt idx="16">
                <c:v>GMI</c:v>
              </c:pt>
              <c:pt idx="17">
                <c:v>GOES-8/10</c:v>
              </c:pt>
              <c:pt idx="18">
                <c:v>IMERG</c:v>
              </c:pt>
              <c:pt idx="19">
                <c:v>KAPR</c:v>
              </c:pt>
              <c:pt idx="20">
                <c:v>KUPR</c:v>
              </c:pt>
              <c:pt idx="21">
                <c:v>MHS</c:v>
              </c:pt>
              <c:pt idx="22">
                <c:v>MT1</c:v>
              </c:pt>
              <c:pt idx="23">
                <c:v>SAPHIR</c:v>
              </c:pt>
              <c:pt idx="24">
                <c:v>SSM/I</c:v>
              </c:pt>
              <c:pt idx="25">
                <c:v>SSMIS</c:v>
              </c:pt>
              <c:pt idx="26">
                <c:v>TMI</c:v>
              </c:pt>
              <c:pt idx="27">
                <c:v>ASTER</c:v>
              </c:pt>
              <c:pt idx="28">
                <c:v>CERES</c:v>
              </c:pt>
              <c:pt idx="29">
                <c:v>MISR</c:v>
              </c:pt>
              <c:pt idx="30">
                <c:v>MODIS</c:v>
              </c:pt>
              <c:pt idx="31">
                <c:v>MOPITT</c:v>
              </c:pt>
              <c:pt idx="32">
                <c:v>OTHER</c:v>
              </c:pt>
              <c:pt idx="33">
                <c:v>SAR</c:v>
              </c:pt>
              <c:pt idx="34">
                <c:v>MSI</c:v>
              </c:pt>
              <c:pt idx="35">
                <c:v>OLCI</c:v>
              </c:pt>
              <c:pt idx="36">
                <c:v>SLSTR</c:v>
              </c:pt>
              <c:pt idx="37">
                <c:v>TROPOMI</c:v>
              </c:pt>
              <c:pt idx="38">
                <c:v>AMR</c:v>
              </c:pt>
              <c:pt idx="39">
                <c:v>DORIS</c:v>
              </c:pt>
              <c:pt idx="40">
                <c:v>GNSS RECEIVER</c:v>
              </c:pt>
              <c:pt idx="41">
                <c:v>GNSS-RO RECEIVER</c:v>
              </c:pt>
              <c:pt idx="42">
                <c:v>Other</c:v>
              </c:pt>
              <c:pt idx="43">
                <c:v>POSEIDON-4 RADAR ALTIMETER</c:v>
              </c:pt>
              <c:pt idx="44">
                <c:v>RO</c:v>
              </c:pt>
            </c:strLit>
          </c:cat>
          <c:val>
            <c:numLit>
              <c:formatCode>General</c:formatCode>
              <c:ptCount val="45"/>
              <c:pt idx="0">
                <c:v>1213.6755458809942</c:v>
              </c:pt>
              <c:pt idx="1">
                <c:v>14.803764808791099</c:v>
              </c:pt>
              <c:pt idx="2">
                <c:v>798.83074680295806</c:v>
              </c:pt>
              <c:pt idx="3">
                <c:v>6053.0955802868029</c:v>
              </c:pt>
              <c:pt idx="4">
                <c:v>5.3491975239921809E-2</c:v>
              </c:pt>
              <c:pt idx="5">
                <c:v>1.3750073494520568E-3</c:v>
              </c:pt>
              <c:pt idx="6">
                <c:v>2.2286858888946837</c:v>
              </c:pt>
              <c:pt idx="7">
                <c:v>28.783130101402065</c:v>
              </c:pt>
              <c:pt idx="8">
                <c:v>247.92663447316897</c:v>
              </c:pt>
              <c:pt idx="9">
                <c:v>3.5794650114439663E-2</c:v>
              </c:pt>
              <c:pt idx="10">
                <c:v>2.3921969732327809E-3</c:v>
              </c:pt>
              <c:pt idx="11">
                <c:v>7.6039392060920172E-3</c:v>
              </c:pt>
              <c:pt idx="12">
                <c:v>89.135636751923741</c:v>
              </c:pt>
              <c:pt idx="13">
                <c:v>10.498400795448996</c:v>
              </c:pt>
              <c:pt idx="14">
                <c:v>2.7584778951459081</c:v>
              </c:pt>
              <c:pt idx="15">
                <c:v>767.99654779830053</c:v>
              </c:pt>
              <c:pt idx="16">
                <c:v>37.942894348147924</c:v>
              </c:pt>
              <c:pt idx="17">
                <c:v>197.74201322015941</c:v>
              </c:pt>
              <c:pt idx="18">
                <c:v>368.51348053009889</c:v>
              </c:pt>
              <c:pt idx="19">
                <c:v>0.59524670610880936</c:v>
              </c:pt>
              <c:pt idx="20">
                <c:v>0.82291557323696785</c:v>
              </c:pt>
              <c:pt idx="21">
                <c:v>0.85109687071689977</c:v>
              </c:pt>
              <c:pt idx="22">
                <c:v>1.2416427443895351E-3</c:v>
              </c:pt>
              <c:pt idx="23">
                <c:v>2.3727198195047025E-3</c:v>
              </c:pt>
              <c:pt idx="24">
                <c:v>7.5006556423913793</c:v>
              </c:pt>
              <c:pt idx="25">
                <c:v>2.1778306955638958E-2</c:v>
              </c:pt>
              <c:pt idx="26">
                <c:v>2.3528353214714963E-2</c:v>
              </c:pt>
              <c:pt idx="27">
                <c:v>483.46922229240596</c:v>
              </c:pt>
              <c:pt idx="28">
                <c:v>1778.5329383304847</c:v>
              </c:pt>
              <c:pt idx="29">
                <c:v>59.065340717307514</c:v>
              </c:pt>
              <c:pt idx="30">
                <c:v>7721.6782509808199</c:v>
              </c:pt>
              <c:pt idx="31">
                <c:v>201.40638400881588</c:v>
              </c:pt>
              <c:pt idx="32">
                <c:v>5.7578253340579859E-2</c:v>
              </c:pt>
              <c:pt idx="33">
                <c:v>78198.673555153131</c:v>
              </c:pt>
              <c:pt idx="34">
                <c:v>10232.838110385768</c:v>
              </c:pt>
              <c:pt idx="35">
                <c:v>1091.8009676922529</c:v>
              </c:pt>
              <c:pt idx="36">
                <c:v>213.94596502291506</c:v>
              </c:pt>
              <c:pt idx="37">
                <c:v>3135.1714488243279</c:v>
              </c:pt>
              <c:pt idx="38">
                <c:v>2.6807507579369405</c:v>
              </c:pt>
              <c:pt idx="39">
                <c:v>1.0688842130548433E-3</c:v>
              </c:pt>
              <c:pt idx="40">
                <c:v>3.4795051410583089E-2</c:v>
              </c:pt>
              <c:pt idx="41">
                <c:v>0.35931956079548327</c:v>
              </c:pt>
              <c:pt idx="42">
                <c:v>10.883693721876615</c:v>
              </c:pt>
              <c:pt idx="43">
                <c:v>172.70974225051557</c:v>
              </c:pt>
              <c:pt idx="44">
                <c:v>4.7380887735926074E-5</c:v>
              </c:pt>
            </c:numLit>
          </c:val>
          <c:extLst>
            <c:ext xmlns:c16="http://schemas.microsoft.com/office/drawing/2014/chart" uri="{C3380CC4-5D6E-409C-BE32-E72D297353CC}">
              <c16:uniqueId val="{00000000-D6A4-AE4B-B612-621D2D7E257E}"/>
            </c:ext>
          </c:extLst>
        </c:ser>
        <c:dLbls>
          <c:showLegendKey val="0"/>
          <c:showVal val="0"/>
          <c:showCatName val="0"/>
          <c:showSerName val="0"/>
          <c:showPercent val="0"/>
          <c:showBubbleSize val="0"/>
        </c:dLbls>
        <c:gapWidth val="150"/>
        <c:overlap val="100"/>
        <c:axId val="-426181088"/>
        <c:axId val="-426179456"/>
      </c:barChart>
      <c:catAx>
        <c:axId val="-42618108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Instrument</a:t>
                </a:r>
              </a:p>
            </c:rich>
          </c:tx>
          <c:layout>
            <c:manualLayout>
              <c:xMode val="edge"/>
              <c:yMode val="edge"/>
              <c:x val="0.48705580816482447"/>
              <c:y val="0.9415503062117235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426179456"/>
        <c:crosses val="autoZero"/>
        <c:auto val="1"/>
        <c:lblAlgn val="ctr"/>
        <c:lblOffset val="100"/>
        <c:tickLblSkip val="1"/>
        <c:tickMarkSkip val="1"/>
        <c:noMultiLvlLbl val="0"/>
      </c:catAx>
      <c:valAx>
        <c:axId val="-42617945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Volume Distributed (TB)</a:t>
                </a:r>
              </a:p>
            </c:rich>
          </c:tx>
          <c:layout>
            <c:manualLayout>
              <c:xMode val="edge"/>
              <c:yMode val="edge"/>
              <c:x val="1.0408652909562463E-2"/>
              <c:y val="0.2907013406471876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26181088"/>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Number</a:t>
            </a:r>
            <a:r>
              <a:rPr lang="en-US" baseline="0"/>
              <a:t> </a:t>
            </a:r>
            <a:r>
              <a:rPr lang="en-US"/>
              <a:t>of Users Receiving Data by Instrument</a:t>
            </a:r>
          </a:p>
        </c:rich>
      </c:tx>
      <c:layout>
        <c:manualLayout>
          <c:xMode val="edge"/>
          <c:yMode val="edge"/>
          <c:x val="0.36027046402874208"/>
          <c:y val="3.3630466260809191E-2"/>
        </c:manualLayout>
      </c:layout>
      <c:overlay val="0"/>
      <c:spPr>
        <a:noFill/>
        <a:ln w="25400">
          <a:noFill/>
        </a:ln>
      </c:spPr>
    </c:title>
    <c:autoTitleDeleted val="0"/>
    <c:plotArea>
      <c:layout>
        <c:manualLayout>
          <c:layoutTarget val="inner"/>
          <c:xMode val="edge"/>
          <c:yMode val="edge"/>
          <c:x val="0.11356643665506577"/>
          <c:y val="0.10181751812848319"/>
          <c:w val="0.85697360895867747"/>
          <c:h val="0.75801064716421396"/>
        </c:manualLayout>
      </c:layout>
      <c:barChart>
        <c:barDir val="col"/>
        <c:grouping val="stacked"/>
        <c:varyColors val="0"/>
        <c:ser>
          <c:idx val="1"/>
          <c:order val="0"/>
          <c:tx>
            <c:strRef>
              <c:f>Distribution_Mission_Instrument!$C$17</c:f>
              <c:strCache>
                <c:ptCount val="1"/>
                <c:pt idx="0">
                  <c:v>Instrument</c:v>
                </c:pt>
              </c:strCache>
            </c:strRef>
          </c:tx>
          <c:spPr>
            <a:solidFill>
              <a:srgbClr val="00B0F0"/>
            </a:solidFill>
          </c:spPr>
          <c:invertIfNegative val="0"/>
          <c:cat>
            <c:strRef>
              <c:f>Distribution_Mission_Instrument!$C$18:$C$62</c:f>
              <c:strCache>
                <c:ptCount val="45"/>
                <c:pt idx="0">
                  <c:v>AIRS</c:v>
                </c:pt>
                <c:pt idx="1">
                  <c:v>AMSR-E</c:v>
                </c:pt>
                <c:pt idx="2">
                  <c:v>CERES</c:v>
                </c:pt>
                <c:pt idx="3">
                  <c:v>MODIS</c:v>
                </c:pt>
                <c:pt idx="4">
                  <c:v>OTHER</c:v>
                </c:pt>
                <c:pt idx="5">
                  <c:v>Aquarius</c:v>
                </c:pt>
                <c:pt idx="6">
                  <c:v>HIRDLS</c:v>
                </c:pt>
                <c:pt idx="7">
                  <c:v>MLS</c:v>
                </c:pt>
                <c:pt idx="8">
                  <c:v>OMI</c:v>
                </c:pt>
                <c:pt idx="9">
                  <c:v>OTHER</c:v>
                </c:pt>
                <c:pt idx="10">
                  <c:v>TES</c:v>
                </c:pt>
                <c:pt idx="11">
                  <c:v>AIRS</c:v>
                </c:pt>
                <c:pt idx="12">
                  <c:v>AMSR-E</c:v>
                </c:pt>
                <c:pt idx="13">
                  <c:v>AMSR2</c:v>
                </c:pt>
                <c:pt idx="14">
                  <c:v>ATMS</c:v>
                </c:pt>
                <c:pt idx="15">
                  <c:v>DPR</c:v>
                </c:pt>
                <c:pt idx="16">
                  <c:v>GMI</c:v>
                </c:pt>
                <c:pt idx="17">
                  <c:v>GOES-8/10</c:v>
                </c:pt>
                <c:pt idx="18">
                  <c:v>IMERG</c:v>
                </c:pt>
                <c:pt idx="19">
                  <c:v>KAPR</c:v>
                </c:pt>
                <c:pt idx="20">
                  <c:v>KUPR</c:v>
                </c:pt>
                <c:pt idx="21">
                  <c:v>MHS</c:v>
                </c:pt>
                <c:pt idx="22">
                  <c:v>MT1</c:v>
                </c:pt>
                <c:pt idx="23">
                  <c:v>SAPHIR</c:v>
                </c:pt>
                <c:pt idx="24">
                  <c:v>SSM/I</c:v>
                </c:pt>
                <c:pt idx="25">
                  <c:v>SSMIS</c:v>
                </c:pt>
                <c:pt idx="26">
                  <c:v>TMI</c:v>
                </c:pt>
                <c:pt idx="27">
                  <c:v>ASTER</c:v>
                </c:pt>
                <c:pt idx="28">
                  <c:v>CERES</c:v>
                </c:pt>
                <c:pt idx="29">
                  <c:v>MISR</c:v>
                </c:pt>
                <c:pt idx="30">
                  <c:v>MODIS</c:v>
                </c:pt>
                <c:pt idx="31">
                  <c:v>MOPITT</c:v>
                </c:pt>
                <c:pt idx="32">
                  <c:v>OTHER</c:v>
                </c:pt>
                <c:pt idx="33">
                  <c:v>SAR</c:v>
                </c:pt>
                <c:pt idx="34">
                  <c:v>MSI</c:v>
                </c:pt>
                <c:pt idx="35">
                  <c:v>OLCI</c:v>
                </c:pt>
                <c:pt idx="36">
                  <c:v>SLSTR</c:v>
                </c:pt>
                <c:pt idx="37">
                  <c:v>TROPOMI</c:v>
                </c:pt>
                <c:pt idx="38">
                  <c:v>AMR</c:v>
                </c:pt>
                <c:pt idx="39">
                  <c:v>DORIS</c:v>
                </c:pt>
                <c:pt idx="40">
                  <c:v>GNSS RECEIVER</c:v>
                </c:pt>
                <c:pt idx="41">
                  <c:v>GNSS-RO RECEIVER</c:v>
                </c:pt>
                <c:pt idx="42">
                  <c:v>Other</c:v>
                </c:pt>
                <c:pt idx="43">
                  <c:v>POSEIDON-4 RADAR ALTIMETER</c:v>
                </c:pt>
                <c:pt idx="44">
                  <c:v>RO</c:v>
                </c:pt>
              </c:strCache>
            </c:strRef>
          </c:cat>
          <c:val>
            <c:numRef>
              <c:f>Distribution_Mission_Instrument!$F$18:$F$62</c:f>
              <c:numCache>
                <c:formatCode>_(* #,##0_);_(* \(#,##0\);_(* "-"??_);_(@_)</c:formatCode>
                <c:ptCount val="45"/>
                <c:pt idx="0">
                  <c:v>958098</c:v>
                </c:pt>
                <c:pt idx="1">
                  <c:v>37381</c:v>
                </c:pt>
                <c:pt idx="2">
                  <c:v>578</c:v>
                </c:pt>
                <c:pt idx="3">
                  <c:v>1482770</c:v>
                </c:pt>
                <c:pt idx="4">
                  <c:v>9022</c:v>
                </c:pt>
                <c:pt idx="5">
                  <c:v>77</c:v>
                </c:pt>
                <c:pt idx="6">
                  <c:v>2174</c:v>
                </c:pt>
                <c:pt idx="7">
                  <c:v>190105</c:v>
                </c:pt>
                <c:pt idx="8">
                  <c:v>873351</c:v>
                </c:pt>
                <c:pt idx="9">
                  <c:v>4282</c:v>
                </c:pt>
                <c:pt idx="10">
                  <c:v>24</c:v>
                </c:pt>
                <c:pt idx="11">
                  <c:v>2610</c:v>
                </c:pt>
                <c:pt idx="12">
                  <c:v>25742</c:v>
                </c:pt>
                <c:pt idx="13">
                  <c:v>1717</c:v>
                </c:pt>
                <c:pt idx="14">
                  <c:v>43077</c:v>
                </c:pt>
                <c:pt idx="15">
                  <c:v>7055</c:v>
                </c:pt>
                <c:pt idx="16">
                  <c:v>8109</c:v>
                </c:pt>
                <c:pt idx="17">
                  <c:v>46575</c:v>
                </c:pt>
                <c:pt idx="18">
                  <c:v>124092</c:v>
                </c:pt>
                <c:pt idx="19">
                  <c:v>1231</c:v>
                </c:pt>
                <c:pt idx="20">
                  <c:v>1393</c:v>
                </c:pt>
                <c:pt idx="21">
                  <c:v>14752</c:v>
                </c:pt>
                <c:pt idx="22">
                  <c:v>2938</c:v>
                </c:pt>
                <c:pt idx="23">
                  <c:v>1353</c:v>
                </c:pt>
                <c:pt idx="24">
                  <c:v>31415</c:v>
                </c:pt>
                <c:pt idx="25">
                  <c:v>4609</c:v>
                </c:pt>
                <c:pt idx="26">
                  <c:v>5706</c:v>
                </c:pt>
                <c:pt idx="27">
                  <c:v>70935</c:v>
                </c:pt>
                <c:pt idx="28">
                  <c:v>2011</c:v>
                </c:pt>
                <c:pt idx="29">
                  <c:v>625</c:v>
                </c:pt>
                <c:pt idx="30">
                  <c:v>134947</c:v>
                </c:pt>
                <c:pt idx="31">
                  <c:v>301</c:v>
                </c:pt>
                <c:pt idx="32">
                  <c:v>13658</c:v>
                </c:pt>
                <c:pt idx="33">
                  <c:v>185560</c:v>
                </c:pt>
                <c:pt idx="34">
                  <c:v>8075</c:v>
                </c:pt>
                <c:pt idx="35">
                  <c:v>3535</c:v>
                </c:pt>
                <c:pt idx="36">
                  <c:v>532</c:v>
                </c:pt>
                <c:pt idx="37">
                  <c:v>48619</c:v>
                </c:pt>
                <c:pt idx="38">
                  <c:v>86</c:v>
                </c:pt>
                <c:pt idx="39">
                  <c:v>10</c:v>
                </c:pt>
                <c:pt idx="40">
                  <c:v>62</c:v>
                </c:pt>
                <c:pt idx="41">
                  <c:v>53</c:v>
                </c:pt>
                <c:pt idx="42">
                  <c:v>382</c:v>
                </c:pt>
                <c:pt idx="43">
                  <c:v>300</c:v>
                </c:pt>
                <c:pt idx="44">
                  <c:v>1</c:v>
                </c:pt>
              </c:numCache>
            </c:numRef>
          </c:val>
          <c:extLst>
            <c:ext xmlns:c16="http://schemas.microsoft.com/office/drawing/2014/chart" uri="{C3380CC4-5D6E-409C-BE32-E72D297353CC}">
              <c16:uniqueId val="{00000000-4B76-564B-AF86-F768A71A6605}"/>
            </c:ext>
          </c:extLst>
        </c:ser>
        <c:dLbls>
          <c:showLegendKey val="0"/>
          <c:showVal val="0"/>
          <c:showCatName val="0"/>
          <c:showSerName val="0"/>
          <c:showPercent val="0"/>
          <c:showBubbleSize val="0"/>
        </c:dLbls>
        <c:gapWidth val="150"/>
        <c:overlap val="100"/>
        <c:axId val="-448745344"/>
        <c:axId val="-448752960"/>
      </c:barChart>
      <c:catAx>
        <c:axId val="-448745344"/>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Instrument</a:t>
                </a:r>
              </a:p>
            </c:rich>
          </c:tx>
          <c:layout>
            <c:manualLayout>
              <c:xMode val="edge"/>
              <c:yMode val="edge"/>
              <c:x val="0.48079602725715626"/>
              <c:y val="0.927875092536509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448752960"/>
        <c:crosses val="autoZero"/>
        <c:auto val="1"/>
        <c:lblAlgn val="ctr"/>
        <c:lblOffset val="100"/>
        <c:tickLblSkip val="1"/>
        <c:tickMarkSkip val="1"/>
        <c:noMultiLvlLbl val="0"/>
      </c:catAx>
      <c:valAx>
        <c:axId val="-44875296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Number of Users</a:t>
                </a:r>
              </a:p>
            </c:rich>
          </c:tx>
          <c:layout>
            <c:manualLayout>
              <c:xMode val="edge"/>
              <c:yMode val="edge"/>
              <c:x val="1.1256180839603135E-2"/>
              <c:y val="0.3814868814018267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45344"/>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Distribution Volume by Instrument</a:t>
            </a:r>
          </a:p>
        </c:rich>
      </c:tx>
      <c:layout>
        <c:manualLayout>
          <c:xMode val="edge"/>
          <c:yMode val="edge"/>
          <c:x val="0.41006648847783661"/>
          <c:y val="3.3500265324265179E-2"/>
        </c:manualLayout>
      </c:layout>
      <c:overlay val="0"/>
      <c:spPr>
        <a:noFill/>
        <a:ln w="25400">
          <a:noFill/>
        </a:ln>
      </c:spPr>
    </c:title>
    <c:autoTitleDeleted val="0"/>
    <c:plotArea>
      <c:layout>
        <c:manualLayout>
          <c:layoutTarget val="inner"/>
          <c:xMode val="edge"/>
          <c:yMode val="edge"/>
          <c:x val="8.5551948289611476E-2"/>
          <c:y val="0.11614543765214416"/>
          <c:w val="0.86609463046275792"/>
          <c:h val="0.71593073290747877"/>
        </c:manualLayout>
      </c:layout>
      <c:barChart>
        <c:barDir val="col"/>
        <c:grouping val="stacked"/>
        <c:varyColors val="0"/>
        <c:ser>
          <c:idx val="0"/>
          <c:order val="0"/>
          <c:tx>
            <c:strRef>
              <c:f>Distribution_Mission_Instrument!$C$17</c:f>
              <c:strCache>
                <c:ptCount val="1"/>
                <c:pt idx="0">
                  <c:v>Instrument</c:v>
                </c:pt>
              </c:strCache>
            </c:strRef>
          </c:tx>
          <c:spPr>
            <a:solidFill>
              <a:srgbClr val="00B0F0"/>
            </a:solidFill>
          </c:spPr>
          <c:invertIfNegative val="0"/>
          <c:cat>
            <c:strRef>
              <c:f>Distribution_Mission_Instrument!$C$18:$C$62</c:f>
              <c:strCache>
                <c:ptCount val="45"/>
                <c:pt idx="0">
                  <c:v>AIRS</c:v>
                </c:pt>
                <c:pt idx="1">
                  <c:v>AMSR-E</c:v>
                </c:pt>
                <c:pt idx="2">
                  <c:v>CERES</c:v>
                </c:pt>
                <c:pt idx="3">
                  <c:v>MODIS</c:v>
                </c:pt>
                <c:pt idx="4">
                  <c:v>OTHER</c:v>
                </c:pt>
                <c:pt idx="5">
                  <c:v>Aquarius</c:v>
                </c:pt>
                <c:pt idx="6">
                  <c:v>HIRDLS</c:v>
                </c:pt>
                <c:pt idx="7">
                  <c:v>MLS</c:v>
                </c:pt>
                <c:pt idx="8">
                  <c:v>OMI</c:v>
                </c:pt>
                <c:pt idx="9">
                  <c:v>OTHER</c:v>
                </c:pt>
                <c:pt idx="10">
                  <c:v>TES</c:v>
                </c:pt>
                <c:pt idx="11">
                  <c:v>AIRS</c:v>
                </c:pt>
                <c:pt idx="12">
                  <c:v>AMSR-E</c:v>
                </c:pt>
                <c:pt idx="13">
                  <c:v>AMSR2</c:v>
                </c:pt>
                <c:pt idx="14">
                  <c:v>ATMS</c:v>
                </c:pt>
                <c:pt idx="15">
                  <c:v>DPR</c:v>
                </c:pt>
                <c:pt idx="16">
                  <c:v>GMI</c:v>
                </c:pt>
                <c:pt idx="17">
                  <c:v>GOES-8/10</c:v>
                </c:pt>
                <c:pt idx="18">
                  <c:v>IMERG</c:v>
                </c:pt>
                <c:pt idx="19">
                  <c:v>KAPR</c:v>
                </c:pt>
                <c:pt idx="20">
                  <c:v>KUPR</c:v>
                </c:pt>
                <c:pt idx="21">
                  <c:v>MHS</c:v>
                </c:pt>
                <c:pt idx="22">
                  <c:v>MT1</c:v>
                </c:pt>
                <c:pt idx="23">
                  <c:v>SAPHIR</c:v>
                </c:pt>
                <c:pt idx="24">
                  <c:v>SSM/I</c:v>
                </c:pt>
                <c:pt idx="25">
                  <c:v>SSMIS</c:v>
                </c:pt>
                <c:pt idx="26">
                  <c:v>TMI</c:v>
                </c:pt>
                <c:pt idx="27">
                  <c:v>ASTER</c:v>
                </c:pt>
                <c:pt idx="28">
                  <c:v>CERES</c:v>
                </c:pt>
                <c:pt idx="29">
                  <c:v>MISR</c:v>
                </c:pt>
                <c:pt idx="30">
                  <c:v>MODIS</c:v>
                </c:pt>
                <c:pt idx="31">
                  <c:v>MOPITT</c:v>
                </c:pt>
                <c:pt idx="32">
                  <c:v>OTHER</c:v>
                </c:pt>
                <c:pt idx="33">
                  <c:v>SAR</c:v>
                </c:pt>
                <c:pt idx="34">
                  <c:v>MSI</c:v>
                </c:pt>
                <c:pt idx="35">
                  <c:v>OLCI</c:v>
                </c:pt>
                <c:pt idx="36">
                  <c:v>SLSTR</c:v>
                </c:pt>
                <c:pt idx="37">
                  <c:v>TROPOMI</c:v>
                </c:pt>
                <c:pt idx="38">
                  <c:v>AMR</c:v>
                </c:pt>
                <c:pt idx="39">
                  <c:v>DORIS</c:v>
                </c:pt>
                <c:pt idx="40">
                  <c:v>GNSS RECEIVER</c:v>
                </c:pt>
                <c:pt idx="41">
                  <c:v>GNSS-RO RECEIVER</c:v>
                </c:pt>
                <c:pt idx="42">
                  <c:v>Other</c:v>
                </c:pt>
                <c:pt idx="43">
                  <c:v>POSEIDON-4 RADAR ALTIMETER</c:v>
                </c:pt>
                <c:pt idx="44">
                  <c:v>RO</c:v>
                </c:pt>
              </c:strCache>
            </c:strRef>
          </c:cat>
          <c:val>
            <c:numRef>
              <c:f>Distribution_Mission_Instrument!$E$18:$E$62</c:f>
              <c:numCache>
                <c:formatCode>_(* #,##0.00_);_(* \(#,##0.00\);_(* "-"??_);_(@_)</c:formatCode>
                <c:ptCount val="45"/>
                <c:pt idx="0">
                  <c:v>1213.6755458809942</c:v>
                </c:pt>
                <c:pt idx="1">
                  <c:v>14.803764808791099</c:v>
                </c:pt>
                <c:pt idx="2">
                  <c:v>798.83074680295806</c:v>
                </c:pt>
                <c:pt idx="3">
                  <c:v>6053.0955802868029</c:v>
                </c:pt>
                <c:pt idx="4" formatCode="#,##0.00">
                  <c:v>5.3491975239921809E-2</c:v>
                </c:pt>
                <c:pt idx="5">
                  <c:v>1.3750073494520568E-3</c:v>
                </c:pt>
                <c:pt idx="6">
                  <c:v>2.2286858888946837</c:v>
                </c:pt>
                <c:pt idx="7">
                  <c:v>28.783130101402065</c:v>
                </c:pt>
                <c:pt idx="8">
                  <c:v>247.92663447316897</c:v>
                </c:pt>
                <c:pt idx="9">
                  <c:v>3.5794650114439663E-2</c:v>
                </c:pt>
                <c:pt idx="10">
                  <c:v>2.3921969732327809E-3</c:v>
                </c:pt>
                <c:pt idx="11">
                  <c:v>7.6039392060920172E-3</c:v>
                </c:pt>
                <c:pt idx="12">
                  <c:v>89.135636751923741</c:v>
                </c:pt>
                <c:pt idx="13">
                  <c:v>10.498400795448996</c:v>
                </c:pt>
                <c:pt idx="14">
                  <c:v>2.7584778951459081</c:v>
                </c:pt>
                <c:pt idx="15">
                  <c:v>767.99654779830053</c:v>
                </c:pt>
                <c:pt idx="16">
                  <c:v>37.942894348147924</c:v>
                </c:pt>
                <c:pt idx="17">
                  <c:v>197.74201322015941</c:v>
                </c:pt>
                <c:pt idx="18">
                  <c:v>368.51348053009889</c:v>
                </c:pt>
                <c:pt idx="19">
                  <c:v>0.59524670610880936</c:v>
                </c:pt>
                <c:pt idx="20">
                  <c:v>0.82291557323696785</c:v>
                </c:pt>
                <c:pt idx="21">
                  <c:v>0.85109687071689977</c:v>
                </c:pt>
                <c:pt idx="22">
                  <c:v>1.2416427443895351E-3</c:v>
                </c:pt>
                <c:pt idx="23">
                  <c:v>2.3727198195047025E-3</c:v>
                </c:pt>
                <c:pt idx="24">
                  <c:v>7.5006556423913793</c:v>
                </c:pt>
                <c:pt idx="25">
                  <c:v>2.1778306955638958E-2</c:v>
                </c:pt>
                <c:pt idx="26">
                  <c:v>2.3528353214714963E-2</c:v>
                </c:pt>
                <c:pt idx="27">
                  <c:v>483.46922229240596</c:v>
                </c:pt>
                <c:pt idx="28">
                  <c:v>1778.5329383304847</c:v>
                </c:pt>
                <c:pt idx="29">
                  <c:v>59.065340717307514</c:v>
                </c:pt>
                <c:pt idx="30">
                  <c:v>7721.6782509808199</c:v>
                </c:pt>
                <c:pt idx="31">
                  <c:v>201.40638400881588</c:v>
                </c:pt>
                <c:pt idx="32">
                  <c:v>5.7578253340579859E-2</c:v>
                </c:pt>
                <c:pt idx="33">
                  <c:v>78198.673555153131</c:v>
                </c:pt>
                <c:pt idx="34">
                  <c:v>10232.838110385768</c:v>
                </c:pt>
                <c:pt idx="35">
                  <c:v>1091.8009676922529</c:v>
                </c:pt>
                <c:pt idx="36">
                  <c:v>213.94596502291506</c:v>
                </c:pt>
                <c:pt idx="37">
                  <c:v>3135.1714488243279</c:v>
                </c:pt>
                <c:pt idx="38">
                  <c:v>2.6807507579369405</c:v>
                </c:pt>
                <c:pt idx="39">
                  <c:v>1.0688842130548433E-3</c:v>
                </c:pt>
                <c:pt idx="40">
                  <c:v>3.4795051410583089E-2</c:v>
                </c:pt>
                <c:pt idx="41">
                  <c:v>0.35931956079548327</c:v>
                </c:pt>
                <c:pt idx="42">
                  <c:v>10.883693721876615</c:v>
                </c:pt>
                <c:pt idx="43">
                  <c:v>172.70974225051557</c:v>
                </c:pt>
                <c:pt idx="44">
                  <c:v>4.7380887735926074E-5</c:v>
                </c:pt>
              </c:numCache>
            </c:numRef>
          </c:val>
          <c:extLst>
            <c:ext xmlns:c16="http://schemas.microsoft.com/office/drawing/2014/chart" uri="{C3380CC4-5D6E-409C-BE32-E72D297353CC}">
              <c16:uniqueId val="{00000000-8787-F94E-A792-65E9C84DEF8F}"/>
            </c:ext>
          </c:extLst>
        </c:ser>
        <c:dLbls>
          <c:showLegendKey val="0"/>
          <c:showVal val="0"/>
          <c:showCatName val="0"/>
          <c:showSerName val="0"/>
          <c:showPercent val="0"/>
          <c:showBubbleSize val="0"/>
        </c:dLbls>
        <c:gapWidth val="150"/>
        <c:overlap val="100"/>
        <c:axId val="-426181088"/>
        <c:axId val="-426179456"/>
      </c:barChart>
      <c:catAx>
        <c:axId val="-42618108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Instrument</a:t>
                </a:r>
              </a:p>
            </c:rich>
          </c:tx>
          <c:layout>
            <c:manualLayout>
              <c:xMode val="edge"/>
              <c:yMode val="edge"/>
              <c:x val="0.48936215227118118"/>
              <c:y val="0.9095268331097838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1800000" vert="horz"/>
          <a:lstStyle/>
          <a:p>
            <a:pPr>
              <a:defRPr sz="800" b="0" i="0" u="none" strike="noStrike" baseline="0">
                <a:solidFill>
                  <a:srgbClr val="000000"/>
                </a:solidFill>
                <a:latin typeface="Arial"/>
                <a:ea typeface="Arial"/>
                <a:cs typeface="Arial"/>
              </a:defRPr>
            </a:pPr>
            <a:endParaRPr lang="en-US"/>
          </a:p>
        </c:txPr>
        <c:crossAx val="-426179456"/>
        <c:crosses val="autoZero"/>
        <c:auto val="1"/>
        <c:lblAlgn val="ctr"/>
        <c:lblOffset val="100"/>
        <c:tickLblSkip val="1"/>
        <c:tickMarkSkip val="1"/>
        <c:noMultiLvlLbl val="0"/>
      </c:catAx>
      <c:valAx>
        <c:axId val="-426179456"/>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Volume Distributed (TB)</a:t>
                </a:r>
              </a:p>
            </c:rich>
          </c:tx>
          <c:layout>
            <c:manualLayout>
              <c:xMode val="edge"/>
              <c:yMode val="edge"/>
              <c:x val="1.2715022451574661E-2"/>
              <c:y val="0.3361385101427141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26181088"/>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Product Distribution by Instrument</a:t>
            </a:r>
          </a:p>
        </c:rich>
      </c:tx>
      <c:layout>
        <c:manualLayout>
          <c:xMode val="edge"/>
          <c:yMode val="edge"/>
          <c:x val="0.37664022240027228"/>
          <c:y val="3.8236269006797614E-2"/>
        </c:manualLayout>
      </c:layout>
      <c:overlay val="0"/>
      <c:spPr>
        <a:noFill/>
        <a:ln w="25400">
          <a:noFill/>
        </a:ln>
      </c:spPr>
    </c:title>
    <c:autoTitleDeleted val="0"/>
    <c:plotArea>
      <c:layout>
        <c:manualLayout>
          <c:layoutTarget val="inner"/>
          <c:xMode val="edge"/>
          <c:yMode val="edge"/>
          <c:x val="8.4709116447046456E-2"/>
          <c:y val="9.795695489124838E-2"/>
          <c:w val="0.86626029057997378"/>
          <c:h val="0.72285796435743233"/>
        </c:manualLayout>
      </c:layout>
      <c:barChart>
        <c:barDir val="col"/>
        <c:grouping val="stacked"/>
        <c:varyColors val="0"/>
        <c:ser>
          <c:idx val="0"/>
          <c:order val="0"/>
          <c:tx>
            <c:strRef>
              <c:f>Distribution_Mission_Instrument!$C$17</c:f>
              <c:strCache>
                <c:ptCount val="1"/>
                <c:pt idx="0">
                  <c:v>Instrument</c:v>
                </c:pt>
              </c:strCache>
            </c:strRef>
          </c:tx>
          <c:invertIfNegative val="0"/>
          <c:cat>
            <c:strRef>
              <c:f>Distribution_Mission_Instrument!$C$18:$C$62</c:f>
              <c:strCache>
                <c:ptCount val="45"/>
                <c:pt idx="0">
                  <c:v>AIRS</c:v>
                </c:pt>
                <c:pt idx="1">
                  <c:v>AMSR-E</c:v>
                </c:pt>
                <c:pt idx="2">
                  <c:v>CERES</c:v>
                </c:pt>
                <c:pt idx="3">
                  <c:v>MODIS</c:v>
                </c:pt>
                <c:pt idx="4">
                  <c:v>OTHER</c:v>
                </c:pt>
                <c:pt idx="5">
                  <c:v>Aquarius</c:v>
                </c:pt>
                <c:pt idx="6">
                  <c:v>HIRDLS</c:v>
                </c:pt>
                <c:pt idx="7">
                  <c:v>MLS</c:v>
                </c:pt>
                <c:pt idx="8">
                  <c:v>OMI</c:v>
                </c:pt>
                <c:pt idx="9">
                  <c:v>OTHER</c:v>
                </c:pt>
                <c:pt idx="10">
                  <c:v>TES</c:v>
                </c:pt>
                <c:pt idx="11">
                  <c:v>AIRS</c:v>
                </c:pt>
                <c:pt idx="12">
                  <c:v>AMSR-E</c:v>
                </c:pt>
                <c:pt idx="13">
                  <c:v>AMSR2</c:v>
                </c:pt>
                <c:pt idx="14">
                  <c:v>ATMS</c:v>
                </c:pt>
                <c:pt idx="15">
                  <c:v>DPR</c:v>
                </c:pt>
                <c:pt idx="16">
                  <c:v>GMI</c:v>
                </c:pt>
                <c:pt idx="17">
                  <c:v>GOES-8/10</c:v>
                </c:pt>
                <c:pt idx="18">
                  <c:v>IMERG</c:v>
                </c:pt>
                <c:pt idx="19">
                  <c:v>KAPR</c:v>
                </c:pt>
                <c:pt idx="20">
                  <c:v>KUPR</c:v>
                </c:pt>
                <c:pt idx="21">
                  <c:v>MHS</c:v>
                </c:pt>
                <c:pt idx="22">
                  <c:v>MT1</c:v>
                </c:pt>
                <c:pt idx="23">
                  <c:v>SAPHIR</c:v>
                </c:pt>
                <c:pt idx="24">
                  <c:v>SSM/I</c:v>
                </c:pt>
                <c:pt idx="25">
                  <c:v>SSMIS</c:v>
                </c:pt>
                <c:pt idx="26">
                  <c:v>TMI</c:v>
                </c:pt>
                <c:pt idx="27">
                  <c:v>ASTER</c:v>
                </c:pt>
                <c:pt idx="28">
                  <c:v>CERES</c:v>
                </c:pt>
                <c:pt idx="29">
                  <c:v>MISR</c:v>
                </c:pt>
                <c:pt idx="30">
                  <c:v>MODIS</c:v>
                </c:pt>
                <c:pt idx="31">
                  <c:v>MOPITT</c:v>
                </c:pt>
                <c:pt idx="32">
                  <c:v>OTHER</c:v>
                </c:pt>
                <c:pt idx="33">
                  <c:v>SAR</c:v>
                </c:pt>
                <c:pt idx="34">
                  <c:v>MSI</c:v>
                </c:pt>
                <c:pt idx="35">
                  <c:v>OLCI</c:v>
                </c:pt>
                <c:pt idx="36">
                  <c:v>SLSTR</c:v>
                </c:pt>
                <c:pt idx="37">
                  <c:v>TROPOMI</c:v>
                </c:pt>
                <c:pt idx="38">
                  <c:v>AMR</c:v>
                </c:pt>
                <c:pt idx="39">
                  <c:v>DORIS</c:v>
                </c:pt>
                <c:pt idx="40">
                  <c:v>GNSS RECEIVER</c:v>
                </c:pt>
                <c:pt idx="41">
                  <c:v>GNSS-RO RECEIVER</c:v>
                </c:pt>
                <c:pt idx="42">
                  <c:v>Other</c:v>
                </c:pt>
                <c:pt idx="43">
                  <c:v>POSEIDON-4 RADAR ALTIMETER</c:v>
                </c:pt>
                <c:pt idx="44">
                  <c:v>RO</c:v>
                </c:pt>
              </c:strCache>
            </c:strRef>
          </c:cat>
          <c:val>
            <c:numRef>
              <c:f>Distribution_Mission_Instrument!$D$18:$D$62</c:f>
              <c:numCache>
                <c:formatCode>_(* #,##0.00_);_(* \(#,##0.00\);_(* "-"??_);_(@_)</c:formatCode>
                <c:ptCount val="45"/>
                <c:pt idx="0">
                  <c:v>49.985222</c:v>
                </c:pt>
                <c:pt idx="1">
                  <c:v>1.1400939999999999</c:v>
                </c:pt>
                <c:pt idx="2">
                  <c:v>12.794113999999999</c:v>
                </c:pt>
                <c:pt idx="3">
                  <c:v>445.13412000000005</c:v>
                </c:pt>
                <c:pt idx="4">
                  <c:v>0.31448599999999999</c:v>
                </c:pt>
                <c:pt idx="5">
                  <c:v>1.5920000000000001E-3</c:v>
                </c:pt>
                <c:pt idx="6">
                  <c:v>1.5457E-2</c:v>
                </c:pt>
                <c:pt idx="7">
                  <c:v>5.4099349999999999</c:v>
                </c:pt>
                <c:pt idx="8">
                  <c:v>19.090921000000002</c:v>
                </c:pt>
                <c:pt idx="9">
                  <c:v>9.555000000000001E-3</c:v>
                </c:pt>
                <c:pt idx="10">
                  <c:v>6.7999999999999999E-5</c:v>
                </c:pt>
                <c:pt idx="11">
                  <c:v>2.1510000000000006E-3</c:v>
                </c:pt>
                <c:pt idx="12">
                  <c:v>12.118606</c:v>
                </c:pt>
                <c:pt idx="13">
                  <c:v>0.12418499999999999</c:v>
                </c:pt>
                <c:pt idx="14">
                  <c:v>0.22116499999999997</c:v>
                </c:pt>
                <c:pt idx="15">
                  <c:v>4.0840700000000005</c:v>
                </c:pt>
                <c:pt idx="16">
                  <c:v>1.0477209999999999</c:v>
                </c:pt>
                <c:pt idx="17">
                  <c:v>6.8454140000000008</c:v>
                </c:pt>
                <c:pt idx="18">
                  <c:v>223.81825400000002</c:v>
                </c:pt>
                <c:pt idx="19">
                  <c:v>5.5209999999999999E-3</c:v>
                </c:pt>
                <c:pt idx="20">
                  <c:v>5.8449999999999995E-3</c:v>
                </c:pt>
                <c:pt idx="21">
                  <c:v>0.196913</c:v>
                </c:pt>
                <c:pt idx="22">
                  <c:v>1.7110000000000001E-3</c:v>
                </c:pt>
                <c:pt idx="23">
                  <c:v>4.66E-4</c:v>
                </c:pt>
                <c:pt idx="24">
                  <c:v>0.30066599999999999</c:v>
                </c:pt>
                <c:pt idx="25">
                  <c:v>1.5500000000000002E-3</c:v>
                </c:pt>
                <c:pt idx="26">
                  <c:v>5.6949999999999995E-3</c:v>
                </c:pt>
                <c:pt idx="27">
                  <c:v>27.177697000000002</c:v>
                </c:pt>
                <c:pt idx="28">
                  <c:v>11.803110999999999</c:v>
                </c:pt>
                <c:pt idx="29">
                  <c:v>0.57519399999999998</c:v>
                </c:pt>
                <c:pt idx="30">
                  <c:v>390.76270800000003</c:v>
                </c:pt>
                <c:pt idx="31">
                  <c:v>21.489789999999999</c:v>
                </c:pt>
                <c:pt idx="32">
                  <c:v>0.103494</c:v>
                </c:pt>
                <c:pt idx="33">
                  <c:v>54.841207000000011</c:v>
                </c:pt>
                <c:pt idx="34">
                  <c:v>810.83069899999998</c:v>
                </c:pt>
                <c:pt idx="35">
                  <c:v>3.8472420000000001</c:v>
                </c:pt>
                <c:pt idx="36">
                  <c:v>0.60719699999999999</c:v>
                </c:pt>
                <c:pt idx="37">
                  <c:v>10.699885999999998</c:v>
                </c:pt>
                <c:pt idx="38">
                  <c:v>1.3987270000000001</c:v>
                </c:pt>
                <c:pt idx="39">
                  <c:v>1.864E-3</c:v>
                </c:pt>
                <c:pt idx="40">
                  <c:v>9.8689999999999993E-3</c:v>
                </c:pt>
                <c:pt idx="41">
                  <c:v>2.8044000000000003E-2</c:v>
                </c:pt>
                <c:pt idx="42">
                  <c:v>0.41244299999999995</c:v>
                </c:pt>
                <c:pt idx="43">
                  <c:v>1.2964129999999998</c:v>
                </c:pt>
                <c:pt idx="44">
                  <c:v>9.9999999999999995E-7</c:v>
                </c:pt>
              </c:numCache>
            </c:numRef>
          </c:val>
          <c:extLst>
            <c:ext xmlns:c16="http://schemas.microsoft.com/office/drawing/2014/chart" uri="{C3380CC4-5D6E-409C-BE32-E72D297353CC}">
              <c16:uniqueId val="{00000000-09AA-D248-8768-BAC388DF3826}"/>
            </c:ext>
          </c:extLst>
        </c:ser>
        <c:dLbls>
          <c:showLegendKey val="0"/>
          <c:showVal val="0"/>
          <c:showCatName val="0"/>
          <c:showSerName val="0"/>
          <c:showPercent val="0"/>
          <c:showBubbleSize val="0"/>
        </c:dLbls>
        <c:gapWidth val="150"/>
        <c:overlap val="100"/>
        <c:axId val="-426176736"/>
        <c:axId val="-426176192"/>
      </c:barChart>
      <c:catAx>
        <c:axId val="-42617673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Instrument</a:t>
                </a:r>
              </a:p>
            </c:rich>
          </c:tx>
          <c:layout>
            <c:manualLayout>
              <c:xMode val="edge"/>
              <c:yMode val="edge"/>
              <c:x val="0.47763391233386432"/>
              <c:y val="0.9083826572451229"/>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1740000" vert="horz"/>
          <a:lstStyle/>
          <a:p>
            <a:pPr>
              <a:defRPr sz="800" b="0" i="0" u="none" strike="noStrike" baseline="0">
                <a:solidFill>
                  <a:srgbClr val="000000"/>
                </a:solidFill>
                <a:latin typeface="Arial"/>
                <a:ea typeface="Arial"/>
                <a:cs typeface="Arial"/>
              </a:defRPr>
            </a:pPr>
            <a:endParaRPr lang="en-US"/>
          </a:p>
        </c:txPr>
        <c:crossAx val="-426176192"/>
        <c:crosses val="autoZero"/>
        <c:auto val="1"/>
        <c:lblAlgn val="ctr"/>
        <c:lblOffset val="100"/>
        <c:tickLblSkip val="1"/>
        <c:tickMarkSkip val="1"/>
        <c:noMultiLvlLbl val="0"/>
      </c:catAx>
      <c:valAx>
        <c:axId val="-42617619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Files Distributed (Millions)</a:t>
                </a:r>
              </a:p>
            </c:rich>
          </c:tx>
          <c:layout>
            <c:manualLayout>
              <c:xMode val="edge"/>
              <c:yMode val="edge"/>
              <c:x val="1.8886448836703165E-2"/>
              <c:y val="0.3258474872661178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26176736"/>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Files Distributed by Mission</a:t>
            </a:r>
          </a:p>
        </c:rich>
      </c:tx>
      <c:overlay val="0"/>
      <c:spPr>
        <a:noFill/>
        <a:ln>
          <a:noFill/>
        </a:ln>
        <a:effectLst/>
      </c:spPr>
    </c:title>
    <c:autoTitleDeleted val="0"/>
    <c:plotArea>
      <c:layout/>
      <c:barChart>
        <c:barDir val="col"/>
        <c:grouping val="stacked"/>
        <c:varyColors val="0"/>
        <c:ser>
          <c:idx val="2"/>
          <c:order val="0"/>
          <c:spPr>
            <a:solidFill>
              <a:schemeClr val="accent1"/>
            </a:solidFill>
          </c:spPr>
          <c:invertIfNegative val="0"/>
          <c:cat>
            <c:strRef>
              <c:f>Distribution_Mission_Instrument!$B$4:$B$11</c:f>
              <c:strCache>
                <c:ptCount val="8"/>
                <c:pt idx="0">
                  <c:v>Aqua</c:v>
                </c:pt>
                <c:pt idx="1">
                  <c:v>Aura</c:v>
                </c:pt>
                <c:pt idx="2">
                  <c:v>Terra</c:v>
                </c:pt>
                <c:pt idx="3">
                  <c:v>Sentinel-1A/1B</c:v>
                </c:pt>
                <c:pt idx="4">
                  <c:v>Sentinel-2A/2B</c:v>
                </c:pt>
                <c:pt idx="5">
                  <c:v>Sentinel-3A/3B</c:v>
                </c:pt>
                <c:pt idx="6">
                  <c:v>Sentinel-5P</c:v>
                </c:pt>
                <c:pt idx="7">
                  <c:v>Sentinel-6/6A</c:v>
                </c:pt>
              </c:strCache>
            </c:strRef>
          </c:cat>
          <c:val>
            <c:numRef>
              <c:f>Distribution_Mission_Instrument!$C$4:$C$11</c:f>
              <c:numCache>
                <c:formatCode>_(* #,##0.00_);_(* \(#,##0.00\);_(* "-"??_);_(@_)</c:formatCode>
                <c:ptCount val="8"/>
                <c:pt idx="0">
                  <c:v>509.36803600000002</c:v>
                </c:pt>
                <c:pt idx="1">
                  <c:v>24.525935999999998</c:v>
                </c:pt>
                <c:pt idx="2">
                  <c:v>451.91199400000005</c:v>
                </c:pt>
                <c:pt idx="3">
                  <c:v>54.841207000000011</c:v>
                </c:pt>
                <c:pt idx="4">
                  <c:v>810.83069899999998</c:v>
                </c:pt>
                <c:pt idx="5">
                  <c:v>4.4544390000000007</c:v>
                </c:pt>
                <c:pt idx="6">
                  <c:v>10.699885999999998</c:v>
                </c:pt>
                <c:pt idx="7">
                  <c:v>3.1473610000000001</c:v>
                </c:pt>
              </c:numCache>
            </c:numRef>
          </c:val>
          <c:extLst>
            <c:ext xmlns:c16="http://schemas.microsoft.com/office/drawing/2014/chart" uri="{C3380CC4-5D6E-409C-BE32-E72D297353CC}">
              <c16:uniqueId val="{00000000-CCF8-1C42-A7D1-D481589FA87C}"/>
            </c:ext>
          </c:extLst>
        </c:ser>
        <c:dLbls>
          <c:showLegendKey val="0"/>
          <c:showVal val="0"/>
          <c:showCatName val="0"/>
          <c:showSerName val="0"/>
          <c:showPercent val="0"/>
          <c:showBubbleSize val="0"/>
        </c:dLbls>
        <c:gapWidth val="150"/>
        <c:overlap val="100"/>
        <c:axId val="1245447423"/>
        <c:axId val="1245429711"/>
      </c:barChart>
      <c:catAx>
        <c:axId val="1245447423"/>
        <c:scaling>
          <c:orientation val="minMax"/>
        </c:scaling>
        <c:delete val="0"/>
        <c:axPos val="b"/>
        <c:title>
          <c:tx>
            <c:rich>
              <a:bodyPr/>
              <a:lstStyle/>
              <a:p>
                <a:pPr>
                  <a:defRPr/>
                </a:pPr>
                <a:r>
                  <a:rPr lang="en-US"/>
                  <a:t>Mission</a:t>
                </a:r>
              </a:p>
            </c:rich>
          </c:tx>
          <c:overlay val="0"/>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mn-lt"/>
                <a:ea typeface="+mn-ea"/>
                <a:cs typeface="+mn-cs"/>
              </a:defRPr>
            </a:pPr>
            <a:endParaRPr lang="en-US"/>
          </a:p>
        </c:txPr>
        <c:crossAx val="1245429711"/>
        <c:crosses val="autoZero"/>
        <c:auto val="1"/>
        <c:lblAlgn val="ctr"/>
        <c:lblOffset val="100"/>
        <c:noMultiLvlLbl val="0"/>
      </c:catAx>
      <c:valAx>
        <c:axId val="1245429711"/>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US"/>
                  <a:t>Number of Files (Millions)</a:t>
                </a:r>
              </a:p>
            </c:rich>
          </c:tx>
          <c:overlay val="0"/>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245447423"/>
        <c:crosses val="autoZero"/>
        <c:crossBetween val="between"/>
      </c:valAx>
      <c:spPr>
        <a:noFill/>
        <a:ln w="12700">
          <a:solidFill>
            <a:schemeClr val="tx1"/>
          </a:solidFill>
        </a:ln>
      </c:spPr>
    </c:plotArea>
    <c:plotVisOnly val="1"/>
    <c:dispBlanksAs val="gap"/>
    <c:showDLblsOverMax val="0"/>
    <c:extLst/>
  </c:chart>
  <c:spPr>
    <a:ln w="12700"/>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Data Volume Distributed</a:t>
            </a:r>
            <a:r>
              <a:rPr lang="en-US" b="1" baseline="0"/>
              <a:t> by Mission</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solidFill>
              <a:schemeClr val="accent1"/>
            </a:solidFill>
            <a:ln>
              <a:noFill/>
            </a:ln>
            <a:effectLst/>
          </c:spPr>
          <c:invertIfNegative val="0"/>
          <c:cat>
            <c:strRef>
              <c:f>Distribution_Mission_Instrument!$B$4:$B$11</c:f>
              <c:strCache>
                <c:ptCount val="8"/>
                <c:pt idx="0">
                  <c:v>Aqua</c:v>
                </c:pt>
                <c:pt idx="1">
                  <c:v>Aura</c:v>
                </c:pt>
                <c:pt idx="2">
                  <c:v>Terra</c:v>
                </c:pt>
                <c:pt idx="3">
                  <c:v>Sentinel-1A/1B</c:v>
                </c:pt>
                <c:pt idx="4">
                  <c:v>Sentinel-2A/2B</c:v>
                </c:pt>
                <c:pt idx="5">
                  <c:v>Sentinel-3A/3B</c:v>
                </c:pt>
                <c:pt idx="6">
                  <c:v>Sentinel-5P</c:v>
                </c:pt>
                <c:pt idx="7">
                  <c:v>Sentinel-6/6A</c:v>
                </c:pt>
              </c:strCache>
            </c:strRef>
          </c:cat>
          <c:val>
            <c:numRef>
              <c:f>Distribution_Mission_Instrument!$D$4:$D$11</c:f>
              <c:numCache>
                <c:formatCode>_(* #,##0.00_);_(* \(#,##0.00\);_(* "-"??_);_(@_)</c:formatCode>
                <c:ptCount val="8"/>
                <c:pt idx="0">
                  <c:v>8080.459129754785</c:v>
                </c:pt>
                <c:pt idx="1">
                  <c:v>278.97663731055343</c:v>
                </c:pt>
                <c:pt idx="2">
                  <c:v>10244.209714583176</c:v>
                </c:pt>
                <c:pt idx="3">
                  <c:v>78198.673555153131</c:v>
                </c:pt>
                <c:pt idx="4">
                  <c:v>10232.838110385768</c:v>
                </c:pt>
                <c:pt idx="5">
                  <c:v>1305.746932715168</c:v>
                </c:pt>
                <c:pt idx="6">
                  <c:v>3135.1714488243279</c:v>
                </c:pt>
                <c:pt idx="7">
                  <c:v>186.66941760763598</c:v>
                </c:pt>
              </c:numCache>
            </c:numRef>
          </c:val>
          <c:extLst>
            <c:ext xmlns:c16="http://schemas.microsoft.com/office/drawing/2014/chart" uri="{C3380CC4-5D6E-409C-BE32-E72D297353CC}">
              <c16:uniqueId val="{00000000-FB74-864F-96E0-A72504988A9D}"/>
            </c:ext>
          </c:extLst>
        </c:ser>
        <c:dLbls>
          <c:showLegendKey val="0"/>
          <c:showVal val="0"/>
          <c:showCatName val="0"/>
          <c:showSerName val="0"/>
          <c:showPercent val="0"/>
          <c:showBubbleSize val="0"/>
        </c:dLbls>
        <c:gapWidth val="150"/>
        <c:overlap val="100"/>
        <c:axId val="1233068863"/>
        <c:axId val="1233063039"/>
      </c:barChart>
      <c:catAx>
        <c:axId val="1233068863"/>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Mission</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chemeClr val="tx1">
                    <a:lumMod val="65000"/>
                    <a:lumOff val="35000"/>
                  </a:schemeClr>
                </a:solidFill>
                <a:latin typeface="+mn-lt"/>
                <a:ea typeface="+mn-ea"/>
                <a:cs typeface="+mn-cs"/>
              </a:defRPr>
            </a:pPr>
            <a:endParaRPr lang="en-US"/>
          </a:p>
        </c:txPr>
        <c:crossAx val="1233063039"/>
        <c:crosses val="autoZero"/>
        <c:auto val="1"/>
        <c:lblAlgn val="ctr"/>
        <c:lblOffset val="100"/>
        <c:noMultiLvlLbl val="0"/>
      </c:catAx>
      <c:valAx>
        <c:axId val="1233063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Data Volume (TB)</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233068863"/>
        <c:crosses val="autoZero"/>
        <c:crossBetween val="between"/>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Distribution Volume by Domain</a:t>
            </a:r>
          </a:p>
        </c:rich>
      </c:tx>
      <c:layout>
        <c:manualLayout>
          <c:xMode val="edge"/>
          <c:yMode val="edge"/>
          <c:x val="0.32219898875429331"/>
          <c:y val="2.3893770199464079E-2"/>
        </c:manualLayout>
      </c:layout>
      <c:overlay val="0"/>
      <c:spPr>
        <a:noFill/>
        <a:ln w="25400">
          <a:noFill/>
        </a:ln>
      </c:spPr>
    </c:title>
    <c:autoTitleDeleted val="0"/>
    <c:plotArea>
      <c:layout>
        <c:manualLayout>
          <c:layoutTarget val="inner"/>
          <c:xMode val="edge"/>
          <c:yMode val="edge"/>
          <c:x val="0.11573220404595831"/>
          <c:y val="0.15132651521756041"/>
          <c:w val="0.82460968710241833"/>
          <c:h val="0.72173466614699733"/>
        </c:manualLayout>
      </c:layout>
      <c:barChart>
        <c:barDir val="col"/>
        <c:grouping val="stacked"/>
        <c:varyColors val="0"/>
        <c:ser>
          <c:idx val="0"/>
          <c:order val="0"/>
          <c:invertIfNegative val="0"/>
          <c:val>
            <c:numRef>
              <c:f>Distribution_Mission_Domain!#REF!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Distribution_Mission_Domain!#REF!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Distribution_Mission_Domain!#REF!</c15:sqref>
                        </c15:formulaRef>
                      </c:ext>
                    </c:extLst>
                  </c:multiLvlStrRef>
                </c15:cat>
              </c15:filteredCategoryTitle>
            </c:ext>
            <c:ext xmlns:c16="http://schemas.microsoft.com/office/drawing/2014/chart" uri="{C3380CC4-5D6E-409C-BE32-E72D297353CC}">
              <c16:uniqueId val="{00000000-C64B-0343-A750-D67AF110CEE6}"/>
            </c:ext>
          </c:extLst>
        </c:ser>
        <c:ser>
          <c:idx val="1"/>
          <c:order val="1"/>
          <c:invertIfNegative val="0"/>
          <c:val>
            <c:numRef>
              <c:f>Distribution_Mission_Domain!#REF!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Distribution_Mission_Domain!#REF!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Distribution_Mission_Domain!#REF!</c15:sqref>
                        </c15:formulaRef>
                      </c:ext>
                    </c:extLst>
                  </c:multiLvlStrRef>
                </c15:cat>
              </c15:filteredCategoryTitle>
            </c:ext>
            <c:ext xmlns:c16="http://schemas.microsoft.com/office/drawing/2014/chart" uri="{C3380CC4-5D6E-409C-BE32-E72D297353CC}">
              <c16:uniqueId val="{00000001-C64B-0343-A750-D67AF110CEE6}"/>
            </c:ext>
          </c:extLst>
        </c:ser>
        <c:ser>
          <c:idx val="2"/>
          <c:order val="2"/>
          <c:invertIfNegative val="0"/>
          <c:val>
            <c:numRef>
              <c:f>Distribution_Mission_Domain!#REF!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Distribution_Mission_Domain!#REF!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Distribution_Mission_Domain!#REF!</c15:sqref>
                        </c15:formulaRef>
                      </c:ext>
                    </c:extLst>
                  </c:multiLvlStrRef>
                </c15:cat>
              </c15:filteredCategoryTitle>
            </c:ext>
            <c:ext xmlns:c16="http://schemas.microsoft.com/office/drawing/2014/chart" uri="{C3380CC4-5D6E-409C-BE32-E72D297353CC}">
              <c16:uniqueId val="{00000002-C64B-0343-A750-D67AF110CEE6}"/>
            </c:ext>
          </c:extLst>
        </c:ser>
        <c:ser>
          <c:idx val="3"/>
          <c:order val="3"/>
          <c:invertIfNegative val="0"/>
          <c:val>
            <c:numRef>
              <c:f>Distribution_Mission_Domain!#REF!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Distribution_Mission_Domain!#REF!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Distribution_Mission_Domain!#REF!</c15:sqref>
                        </c15:formulaRef>
                      </c:ext>
                    </c:extLst>
                  </c:multiLvlStrRef>
                </c15:cat>
              </c15:filteredCategoryTitle>
            </c:ext>
            <c:ext xmlns:c16="http://schemas.microsoft.com/office/drawing/2014/chart" uri="{C3380CC4-5D6E-409C-BE32-E72D297353CC}">
              <c16:uniqueId val="{00000003-C64B-0343-A750-D67AF110CEE6}"/>
            </c:ext>
          </c:extLst>
        </c:ser>
        <c:ser>
          <c:idx val="4"/>
          <c:order val="4"/>
          <c:invertIfNegative val="0"/>
          <c:val>
            <c:numRef>
              <c:f>Distribution_Mission_Domain!#REF!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Distribution_Mission_Domain!#REF!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Distribution_Mission_Domain!#REF!</c15:sqref>
                        </c15:formulaRef>
                      </c:ext>
                    </c:extLst>
                  </c:multiLvlStrRef>
                </c15:cat>
              </c15:filteredCategoryTitle>
            </c:ext>
            <c:ext xmlns:c16="http://schemas.microsoft.com/office/drawing/2014/chart" uri="{C3380CC4-5D6E-409C-BE32-E72D297353CC}">
              <c16:uniqueId val="{00000004-C64B-0343-A750-D67AF110CEE6}"/>
            </c:ext>
          </c:extLst>
        </c:ser>
        <c:ser>
          <c:idx val="5"/>
          <c:order val="5"/>
          <c:invertIfNegative val="0"/>
          <c:val>
            <c:numRef>
              <c:f>Distribution_Mission_Domain!#REF!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Distribution_Mission_Domain!#REF!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Distribution_Mission_Domain!#REF!</c15:sqref>
                        </c15:formulaRef>
                      </c:ext>
                    </c:extLst>
                  </c:multiLvlStrRef>
                </c15:cat>
              </c15:filteredCategoryTitle>
            </c:ext>
            <c:ext xmlns:c16="http://schemas.microsoft.com/office/drawing/2014/chart" uri="{C3380CC4-5D6E-409C-BE32-E72D297353CC}">
              <c16:uniqueId val="{00000005-C64B-0343-A750-D67AF110CEE6}"/>
            </c:ext>
          </c:extLst>
        </c:ser>
        <c:ser>
          <c:idx val="6"/>
          <c:order val="6"/>
          <c:invertIfNegative val="0"/>
          <c:val>
            <c:numRef>
              <c:f>Distribution_Mission_Domain!#REF!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Distribution_Mission_Domain!#REF!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Distribution_Mission_Domain!#REF!</c15:sqref>
                        </c15:formulaRef>
                      </c:ext>
                    </c:extLst>
                  </c:multiLvlStrRef>
                </c15:cat>
              </c15:filteredCategoryTitle>
            </c:ext>
            <c:ext xmlns:c16="http://schemas.microsoft.com/office/drawing/2014/chart" uri="{C3380CC4-5D6E-409C-BE32-E72D297353CC}">
              <c16:uniqueId val="{00000006-C64B-0343-A750-D67AF110CEE6}"/>
            </c:ext>
          </c:extLst>
        </c:ser>
        <c:dLbls>
          <c:showLegendKey val="0"/>
          <c:showVal val="0"/>
          <c:showCatName val="0"/>
          <c:showSerName val="0"/>
          <c:showPercent val="0"/>
          <c:showBubbleSize val="0"/>
        </c:dLbls>
        <c:gapWidth val="150"/>
        <c:overlap val="100"/>
        <c:axId val="-448757856"/>
        <c:axId val="-448744800"/>
      </c:barChart>
      <c:catAx>
        <c:axId val="-44875785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Mission</a:t>
                </a:r>
              </a:p>
            </c:rich>
          </c:tx>
          <c:layout>
            <c:manualLayout>
              <c:xMode val="edge"/>
              <c:yMode val="edge"/>
              <c:x val="0.48225229666856317"/>
              <c:y val="0.935726263008311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44800"/>
        <c:crosses val="autoZero"/>
        <c:auto val="1"/>
        <c:lblAlgn val="ctr"/>
        <c:lblOffset val="100"/>
        <c:tickLblSkip val="1"/>
        <c:tickMarkSkip val="1"/>
        <c:noMultiLvlLbl val="0"/>
      </c:catAx>
      <c:valAx>
        <c:axId val="-44874480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b="1" i="0" u="none" strike="noStrike" baseline="0">
                    <a:effectLst/>
                  </a:rPr>
                  <a:t>Volume Distributed (TB</a:t>
                </a:r>
                <a:r>
                  <a:rPr lang="en-US"/>
                  <a:t>)</a:t>
                </a:r>
              </a:p>
            </c:rich>
          </c:tx>
          <c:layout>
            <c:manualLayout>
              <c:xMode val="edge"/>
              <c:yMode val="edge"/>
              <c:x val="1.0184390347921535E-2"/>
              <c:y val="0.2727161339814230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7856"/>
        <c:crosses val="autoZero"/>
        <c:crossBetween val="between"/>
      </c:valAx>
      <c:spPr>
        <a:solidFill>
          <a:srgbClr val="C0C0C0"/>
        </a:solidFill>
        <a:ln w="12700">
          <a:solidFill>
            <a:srgbClr val="808080"/>
          </a:solidFill>
          <a:prstDash val="solid"/>
        </a:ln>
      </c:spPr>
    </c:plotArea>
    <c:legend>
      <c:legendPos val="t"/>
      <c:layout>
        <c:manualLayout>
          <c:xMode val="edge"/>
          <c:yMode val="edge"/>
          <c:x val="0.11423992386527244"/>
          <c:y val="8.3018762931866844E-2"/>
          <c:w val="0.8857600335168192"/>
          <c:h val="6.075925871926751E-2"/>
        </c:manualLayout>
      </c:layout>
      <c:overlay val="0"/>
      <c:spPr>
        <a:ln>
          <a:solidFill>
            <a:srgbClr val="00000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Volume Archived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 (53,751.66 TBs)</a:t>
            </a:r>
          </a:p>
        </c:rich>
      </c:tx>
      <c:layout>
        <c:manualLayout>
          <c:xMode val="edge"/>
          <c:yMode val="edge"/>
          <c:x val="0.25420361902634703"/>
          <c:y val="3.03738491508572E-2"/>
        </c:manualLayout>
      </c:layout>
      <c:overlay val="0"/>
      <c:spPr>
        <a:noFill/>
        <a:ln w="25400">
          <a:noFill/>
        </a:ln>
      </c:spPr>
    </c:title>
    <c:autoTitleDeleted val="0"/>
    <c:plotArea>
      <c:layout>
        <c:manualLayout>
          <c:layoutTarget val="inner"/>
          <c:xMode val="edge"/>
          <c:yMode val="edge"/>
          <c:x val="0.36559216564216002"/>
          <c:y val="0.58071748878921003"/>
          <c:w val="0.25806505810033997"/>
          <c:h val="0.269058295964134"/>
        </c:manualLayout>
      </c:layout>
      <c:pieChart>
        <c:varyColors val="1"/>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solidFill>
                <a:srgbClr val="FFFF00"/>
              </a:solidFill>
              <a:ln w="25400">
                <a:noFill/>
              </a:ln>
              <a:effectLst>
                <a:outerShdw dist="35921" dir="2700000" algn="br">
                  <a:srgbClr val="000000"/>
                </a:outerShdw>
              </a:effectLst>
            </c:spPr>
            <c:extLst>
              <c:ext xmlns:c16="http://schemas.microsoft.com/office/drawing/2014/chart" uri="{C3380CC4-5D6E-409C-BE32-E72D297353CC}">
                <c16:uniqueId val="{00000001-00FB-4748-8D8E-E6B008FF8E80}"/>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00FB-4748-8D8E-E6B008FF8E80}"/>
              </c:ext>
            </c:extLst>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5-00FB-4748-8D8E-E6B008FF8E80}"/>
              </c:ext>
            </c:extLst>
          </c:dPt>
          <c:dPt>
            <c:idx val="4"/>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00FB-4748-8D8E-E6B008FF8E80}"/>
              </c:ext>
            </c:extLst>
          </c:dPt>
          <c:dPt>
            <c:idx val="5"/>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00FB-4748-8D8E-E6B008FF8E80}"/>
              </c:ext>
            </c:extLst>
          </c:dPt>
          <c:dPt>
            <c:idx val="6"/>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D-00FB-4748-8D8E-E6B008FF8E80}"/>
              </c:ext>
            </c:extLst>
          </c:dPt>
          <c:dPt>
            <c:idx val="7"/>
            <c:bubble3D val="0"/>
            <c:spPr>
              <a:gradFill rotWithShape="0">
                <a:gsLst>
                  <a:gs pos="0">
                    <a:srgbClr val="B6D1FF"/>
                  </a:gs>
                  <a:gs pos="100000">
                    <a:srgbClr val="8AA7D8"/>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F-00FB-4748-8D8E-E6B008FF8E80}"/>
              </c:ext>
            </c:extLst>
          </c:dPt>
          <c:dPt>
            <c:idx val="8"/>
            <c:bubble3D val="0"/>
            <c:spPr>
              <a:gradFill rotWithShape="0">
                <a:gsLst>
                  <a:gs pos="0">
                    <a:srgbClr val="FFB6B4"/>
                  </a:gs>
                  <a:gs pos="100000">
                    <a:srgbClr val="DA8A89"/>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F-A581-1644-9AD1-FA89B18D0784}"/>
              </c:ext>
            </c:extLst>
          </c:dPt>
          <c:dPt>
            <c:idx val="11"/>
            <c:bubble3D val="0"/>
            <c:spPr>
              <a:solidFill>
                <a:schemeClr val="tx1"/>
              </a:solidFill>
              <a:ln w="25400">
                <a:noFill/>
              </a:ln>
              <a:effectLst>
                <a:outerShdw dist="35921" dir="2700000" algn="br">
                  <a:srgbClr val="000000"/>
                </a:outerShdw>
              </a:effectLst>
            </c:spPr>
            <c:extLst>
              <c:ext xmlns:c16="http://schemas.microsoft.com/office/drawing/2014/chart" uri="{C3380CC4-5D6E-409C-BE32-E72D297353CC}">
                <c16:uniqueId val="{00000013-00FB-4748-8D8E-E6B008FF8E80}"/>
              </c:ext>
            </c:extLst>
          </c:dPt>
          <c:dLbls>
            <c:dLbl>
              <c:idx val="0"/>
              <c:layout>
                <c:manualLayout>
                  <c:x val="0.40454289668385163"/>
                  <c:y val="-0.1219582760276270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14005351976067018"/>
                      <c:h val="0.13709399204195868"/>
                    </c:manualLayout>
                  </c15:layout>
                </c:ext>
                <c:ext xmlns:c16="http://schemas.microsoft.com/office/drawing/2014/chart" uri="{C3380CC4-5D6E-409C-BE32-E72D297353CC}">
                  <c16:uniqueId val="{00000001-00FB-4748-8D8E-E6B008FF8E80}"/>
                </c:ext>
              </c:extLst>
            </c:dLbl>
            <c:dLbl>
              <c:idx val="1"/>
              <c:layout>
                <c:manualLayout>
                  <c:x val="0.21399691636459056"/>
                  <c:y val="-4.0923085306378863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0FB-4748-8D8E-E6B008FF8E80}"/>
                </c:ext>
              </c:extLst>
            </c:dLbl>
            <c:dLbl>
              <c:idx val="2"/>
              <c:layout>
                <c:manualLayout>
                  <c:x val="0.23274758270867846"/>
                  <c:y val="6.076260796120207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0FB-4748-8D8E-E6B008FF8E80}"/>
                </c:ext>
              </c:extLst>
            </c:dLbl>
            <c:dLbl>
              <c:idx val="4"/>
              <c:layout>
                <c:manualLayout>
                  <c:x val="0.17997113186033079"/>
                  <c:y val="0.1020705380577426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0FB-4748-8D8E-E6B008FF8E80}"/>
                </c:ext>
              </c:extLst>
            </c:dLbl>
            <c:dLbl>
              <c:idx val="5"/>
              <c:layout>
                <c:manualLayout>
                  <c:x val="4.0893263296337336E-2"/>
                  <c:y val="9.561614173228330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0FB-4748-8D8E-E6B008FF8E80}"/>
                </c:ext>
              </c:extLst>
            </c:dLbl>
            <c:dLbl>
              <c:idx val="6"/>
              <c:layout>
                <c:manualLayout>
                  <c:x val="-0.15148131464160672"/>
                  <c:y val="1.044291338582677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00FB-4748-8D8E-E6B008FF8E80}"/>
                </c:ext>
              </c:extLst>
            </c:dLbl>
            <c:dLbl>
              <c:idx val="7"/>
              <c:layout>
                <c:manualLayout>
                  <c:x val="-9.4408032316771195E-2"/>
                  <c:y val="-0.12784208508757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00FB-4748-8D8E-E6B008FF8E80}"/>
                </c:ext>
              </c:extLst>
            </c:dLbl>
            <c:dLbl>
              <c:idx val="8"/>
              <c:layout>
                <c:manualLayout>
                  <c:x val="-0.17264590885232994"/>
                  <c:y val="-0.1843335893988861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A581-1644-9AD1-FA89B18D0784}"/>
                </c:ext>
              </c:extLst>
            </c:dLbl>
            <c:dLbl>
              <c:idx val="9"/>
              <c:layout>
                <c:manualLayout>
                  <c:x val="-3.3647044712713438E-2"/>
                  <c:y val="-0.1573212342359644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A3F2-134B-A753-3F1AD3453C9C}"/>
                </c:ext>
              </c:extLst>
            </c:dLbl>
            <c:dLbl>
              <c:idx val="10"/>
              <c:layout>
                <c:manualLayout>
                  <c:x val="3.0462688831663032E-2"/>
                  <c:y val="-0.2730478202419819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00FB-4748-8D8E-E6B008FF8E80}"/>
                </c:ext>
              </c:extLst>
            </c:dLbl>
            <c:dLbl>
              <c:idx val="11"/>
              <c:layout>
                <c:manualLayout>
                  <c:x val="0.117026300930067"/>
                  <c:y val="-0.11989396866154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00FB-4748-8D8E-E6B008FF8E80}"/>
                </c:ext>
              </c:extLst>
            </c:dLbl>
            <c:dLbl>
              <c:idx val="12"/>
              <c:layout>
                <c:manualLayout>
                  <c:x val="0.24998330033409799"/>
                  <c:y val="-0.10645115168545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A581-1644-9AD1-FA89B18D0784}"/>
                </c:ext>
              </c:extLst>
            </c:dLbl>
            <c:numFmt formatCode="0.0%" sourceLinked="0"/>
            <c:spPr>
              <a:noFill/>
              <a:ln w="25400">
                <a:noFill/>
              </a:ln>
            </c:spPr>
            <c:txPr>
              <a:bodyPr/>
              <a:lstStyle/>
              <a:p>
                <a:pPr>
                  <a:defRPr sz="11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Archive!$A$6:$A$18</c:f>
              <c:strCache>
                <c:ptCount val="13"/>
                <c:pt idx="0">
                  <c:v>ASDC</c:v>
                </c:pt>
                <c:pt idx="1">
                  <c:v>ASF DAAC</c:v>
                </c:pt>
                <c:pt idx="2">
                  <c:v>CDDIS</c:v>
                </c:pt>
                <c:pt idx="3">
                  <c:v>CSDA</c:v>
                </c:pt>
                <c:pt idx="4">
                  <c:v>GESDISC</c:v>
                </c:pt>
                <c:pt idx="5">
                  <c:v>GHRC DAAC</c:v>
                </c:pt>
                <c:pt idx="6">
                  <c:v>LAADS DAAC</c:v>
                </c:pt>
                <c:pt idx="7">
                  <c:v>LP DAAC</c:v>
                </c:pt>
                <c:pt idx="8">
                  <c:v>NSIDC DAAC</c:v>
                </c:pt>
                <c:pt idx="9">
                  <c:v>OB.DAAC</c:v>
                </c:pt>
                <c:pt idx="10">
                  <c:v>ORNL DAAC</c:v>
                </c:pt>
                <c:pt idx="11">
                  <c:v>PO.DAAC</c:v>
                </c:pt>
                <c:pt idx="12">
                  <c:v>SEDAC</c:v>
                </c:pt>
              </c:strCache>
            </c:strRef>
          </c:cat>
          <c:val>
            <c:numRef>
              <c:f>Archive!$B$6:$B$18</c:f>
              <c:numCache>
                <c:formatCode>#,##0.00</c:formatCode>
                <c:ptCount val="13"/>
                <c:pt idx="0">
                  <c:v>980.9520410156249</c:v>
                </c:pt>
                <c:pt idx="1">
                  <c:v>10928.001787109375</c:v>
                </c:pt>
                <c:pt idx="2">
                  <c:v>29.061025390625002</c:v>
                </c:pt>
                <c:pt idx="3">
                  <c:v>8954.9492675781257</c:v>
                </c:pt>
                <c:pt idx="4">
                  <c:v>4248.5872949218756</c:v>
                </c:pt>
                <c:pt idx="5">
                  <c:v>338.80711914062499</c:v>
                </c:pt>
                <c:pt idx="6">
                  <c:v>10369.980322265626</c:v>
                </c:pt>
                <c:pt idx="7">
                  <c:v>6304.9690527343755</c:v>
                </c:pt>
                <c:pt idx="8">
                  <c:v>2850.2229882812499</c:v>
                </c:pt>
                <c:pt idx="9">
                  <c:v>938.92147460937497</c:v>
                </c:pt>
                <c:pt idx="10">
                  <c:v>326.33030273437498</c:v>
                </c:pt>
                <c:pt idx="11">
                  <c:v>7478.8904101562503</c:v>
                </c:pt>
                <c:pt idx="12">
                  <c:v>1.9879003906249999</c:v>
                </c:pt>
              </c:numCache>
            </c:numRef>
          </c:val>
          <c:extLst>
            <c:ext xmlns:c16="http://schemas.microsoft.com/office/drawing/2014/chart" uri="{C3380CC4-5D6E-409C-BE32-E72D297353CC}">
              <c16:uniqueId val="{00000014-00FB-4748-8D8E-E6B008FF8E80}"/>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99" r="0.75000000000001499"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Product Distribution by Domain</a:t>
            </a:r>
          </a:p>
        </c:rich>
      </c:tx>
      <c:layout>
        <c:manualLayout>
          <c:xMode val="edge"/>
          <c:yMode val="edge"/>
          <c:x val="0.39286014790526114"/>
          <c:y val="2.9402668427168707E-2"/>
        </c:manualLayout>
      </c:layout>
      <c:overlay val="0"/>
      <c:spPr>
        <a:noFill/>
        <a:ln w="25400">
          <a:noFill/>
        </a:ln>
      </c:spPr>
    </c:title>
    <c:autoTitleDeleted val="0"/>
    <c:plotArea>
      <c:layout>
        <c:manualLayout>
          <c:layoutTarget val="inner"/>
          <c:xMode val="edge"/>
          <c:yMode val="edge"/>
          <c:x val="0.11573220404595831"/>
          <c:y val="0.15132651521756041"/>
          <c:w val="0.82460968710241833"/>
          <c:h val="0.72173466614699733"/>
        </c:manualLayout>
      </c:layout>
      <c:barChart>
        <c:barDir val="col"/>
        <c:grouping val="stacked"/>
        <c:varyColors val="0"/>
        <c:ser>
          <c:idx val="0"/>
          <c:order val="0"/>
          <c:tx>
            <c:strRef>
              <c:f>Distribution_Mission_Domain!$B$5</c:f>
              <c:strCache>
                <c:ptCount val="1"/>
                <c:pt idx="0">
                  <c:v>Foreign</c:v>
                </c:pt>
              </c:strCache>
            </c:strRef>
          </c:tx>
          <c:invertIfNegative val="0"/>
          <c:cat>
            <c:strRef>
              <c:f>Distribution_Mission_Domain!$C$4:$L$4</c:f>
              <c:strCache>
                <c:ptCount val="10"/>
                <c:pt idx="0">
                  <c:v>Aqua</c:v>
                </c:pt>
                <c:pt idx="1">
                  <c:v>Aquarius</c:v>
                </c:pt>
                <c:pt idx="2">
                  <c:v>Aura</c:v>
                </c:pt>
                <c:pt idx="3">
                  <c:v>GPM</c:v>
                </c:pt>
                <c:pt idx="4">
                  <c:v>Terra</c:v>
                </c:pt>
                <c:pt idx="5">
                  <c:v>Sentinel-1A/1B</c:v>
                </c:pt>
                <c:pt idx="6">
                  <c:v>Sentinel-2A/2B</c:v>
                </c:pt>
                <c:pt idx="7">
                  <c:v>Sentinel-3A/3B</c:v>
                </c:pt>
                <c:pt idx="8">
                  <c:v>Sentinel-5P</c:v>
                </c:pt>
                <c:pt idx="9">
                  <c:v>Sentinel-6/6A</c:v>
                </c:pt>
              </c:strCache>
            </c:strRef>
          </c:cat>
          <c:val>
            <c:numRef>
              <c:f>Distribution_Mission_Domain!$C$5:$L$5</c:f>
              <c:numCache>
                <c:formatCode>_(* #,##0.00_);_(* \(#,##0.00\);_(* "-"??_);_(@_)</c:formatCode>
                <c:ptCount val="10"/>
                <c:pt idx="0">
                  <c:v>301.08018600000003</c:v>
                </c:pt>
                <c:pt idx="1">
                  <c:v>8.5999999999999998E-4</c:v>
                </c:pt>
                <c:pt idx="2">
                  <c:v>13.468916999999999</c:v>
                </c:pt>
                <c:pt idx="3">
                  <c:v>201.51896600000001</c:v>
                </c:pt>
                <c:pt idx="4">
                  <c:v>322.98955000000001</c:v>
                </c:pt>
                <c:pt idx="5">
                  <c:v>25.178719999999998</c:v>
                </c:pt>
                <c:pt idx="6">
                  <c:v>388.22333700000001</c:v>
                </c:pt>
                <c:pt idx="7">
                  <c:v>3.9384769999999998</c:v>
                </c:pt>
                <c:pt idx="8">
                  <c:v>7.4432729999999996</c:v>
                </c:pt>
                <c:pt idx="9">
                  <c:v>0.68750999999999995</c:v>
                </c:pt>
              </c:numCache>
            </c:numRef>
          </c:val>
          <c:extLst>
            <c:ext xmlns:c16="http://schemas.microsoft.com/office/drawing/2014/chart" uri="{C3380CC4-5D6E-409C-BE32-E72D297353CC}">
              <c16:uniqueId val="{00000000-7FA1-4B4D-913D-B3CB36AA055D}"/>
            </c:ext>
          </c:extLst>
        </c:ser>
        <c:ser>
          <c:idx val="1"/>
          <c:order val="1"/>
          <c:tx>
            <c:strRef>
              <c:f>Distribution_Mission_Domain!$B$6</c:f>
              <c:strCache>
                <c:ptCount val="1"/>
                <c:pt idx="0">
                  <c:v>US COM</c:v>
                </c:pt>
              </c:strCache>
            </c:strRef>
          </c:tx>
          <c:invertIfNegative val="0"/>
          <c:cat>
            <c:strRef>
              <c:f>Distribution_Mission_Domain!$C$4:$L$4</c:f>
              <c:strCache>
                <c:ptCount val="10"/>
                <c:pt idx="0">
                  <c:v>Aqua</c:v>
                </c:pt>
                <c:pt idx="1">
                  <c:v>Aquarius</c:v>
                </c:pt>
                <c:pt idx="2">
                  <c:v>Aura</c:v>
                </c:pt>
                <c:pt idx="3">
                  <c:v>GPM</c:v>
                </c:pt>
                <c:pt idx="4">
                  <c:v>Terra</c:v>
                </c:pt>
                <c:pt idx="5">
                  <c:v>Sentinel-1A/1B</c:v>
                </c:pt>
                <c:pt idx="6">
                  <c:v>Sentinel-2A/2B</c:v>
                </c:pt>
                <c:pt idx="7">
                  <c:v>Sentinel-3A/3B</c:v>
                </c:pt>
                <c:pt idx="8">
                  <c:v>Sentinel-5P</c:v>
                </c:pt>
                <c:pt idx="9">
                  <c:v>Sentinel-6/6A</c:v>
                </c:pt>
              </c:strCache>
            </c:strRef>
          </c:cat>
          <c:val>
            <c:numRef>
              <c:f>Distribution_Mission_Domain!$C$6:$L$6</c:f>
              <c:numCache>
                <c:formatCode>_(* #,##0.00_);_(* \(#,##0.00\);_(* "-"??_);_(@_)</c:formatCode>
                <c:ptCount val="10"/>
                <c:pt idx="0">
                  <c:v>49.144441999999998</c:v>
                </c:pt>
                <c:pt idx="1">
                  <c:v>7.1000000000000005E-5</c:v>
                </c:pt>
                <c:pt idx="2">
                  <c:v>1.4447559999999999</c:v>
                </c:pt>
                <c:pt idx="3">
                  <c:v>3.4373149999999999</c:v>
                </c:pt>
                <c:pt idx="4">
                  <c:v>38.626545999999998</c:v>
                </c:pt>
                <c:pt idx="5">
                  <c:v>1.80298</c:v>
                </c:pt>
                <c:pt idx="6">
                  <c:v>119.83142599999999</c:v>
                </c:pt>
                <c:pt idx="7">
                  <c:v>0.102059</c:v>
                </c:pt>
                <c:pt idx="8">
                  <c:v>0.12329</c:v>
                </c:pt>
                <c:pt idx="9">
                  <c:v>6.8358000000000002E-2</c:v>
                </c:pt>
              </c:numCache>
            </c:numRef>
          </c:val>
          <c:extLst>
            <c:ext xmlns:c16="http://schemas.microsoft.com/office/drawing/2014/chart" uri="{C3380CC4-5D6E-409C-BE32-E72D297353CC}">
              <c16:uniqueId val="{00000001-7FA1-4B4D-913D-B3CB36AA055D}"/>
            </c:ext>
          </c:extLst>
        </c:ser>
        <c:ser>
          <c:idx val="2"/>
          <c:order val="2"/>
          <c:tx>
            <c:strRef>
              <c:f>Distribution_Mission_Domain!$B$7</c:f>
              <c:strCache>
                <c:ptCount val="1"/>
                <c:pt idx="0">
                  <c:v>US EDU</c:v>
                </c:pt>
              </c:strCache>
            </c:strRef>
          </c:tx>
          <c:invertIfNegative val="0"/>
          <c:cat>
            <c:strRef>
              <c:f>Distribution_Mission_Domain!$C$4:$L$4</c:f>
              <c:strCache>
                <c:ptCount val="10"/>
                <c:pt idx="0">
                  <c:v>Aqua</c:v>
                </c:pt>
                <c:pt idx="1">
                  <c:v>Aquarius</c:v>
                </c:pt>
                <c:pt idx="2">
                  <c:v>Aura</c:v>
                </c:pt>
                <c:pt idx="3">
                  <c:v>GPM</c:v>
                </c:pt>
                <c:pt idx="4">
                  <c:v>Terra</c:v>
                </c:pt>
                <c:pt idx="5">
                  <c:v>Sentinel-1A/1B</c:v>
                </c:pt>
                <c:pt idx="6">
                  <c:v>Sentinel-2A/2B</c:v>
                </c:pt>
                <c:pt idx="7">
                  <c:v>Sentinel-3A/3B</c:v>
                </c:pt>
                <c:pt idx="8">
                  <c:v>Sentinel-5P</c:v>
                </c:pt>
                <c:pt idx="9">
                  <c:v>Sentinel-6/6A</c:v>
                </c:pt>
              </c:strCache>
            </c:strRef>
          </c:cat>
          <c:val>
            <c:numRef>
              <c:f>Distribution_Mission_Domain!$C$7:$L$7</c:f>
              <c:numCache>
                <c:formatCode>_(* #,##0.00_);_(* \(#,##0.00\);_(* "-"??_);_(@_)</c:formatCode>
                <c:ptCount val="10"/>
                <c:pt idx="0">
                  <c:v>49.474108000000001</c:v>
                </c:pt>
                <c:pt idx="1">
                  <c:v>7.3999999999999996E-5</c:v>
                </c:pt>
                <c:pt idx="2">
                  <c:v>1.446399</c:v>
                </c:pt>
                <c:pt idx="3">
                  <c:v>37.599392000000002</c:v>
                </c:pt>
                <c:pt idx="4">
                  <c:v>40.395740000000004</c:v>
                </c:pt>
                <c:pt idx="5">
                  <c:v>13.207392</c:v>
                </c:pt>
                <c:pt idx="6">
                  <c:v>176.39174600000001</c:v>
                </c:pt>
                <c:pt idx="7">
                  <c:v>5.6481999999999997E-2</c:v>
                </c:pt>
                <c:pt idx="8">
                  <c:v>2.0952350000000002</c:v>
                </c:pt>
                <c:pt idx="9">
                  <c:v>4.4248000000000003E-2</c:v>
                </c:pt>
              </c:numCache>
            </c:numRef>
          </c:val>
          <c:extLst>
            <c:ext xmlns:c16="http://schemas.microsoft.com/office/drawing/2014/chart" uri="{C3380CC4-5D6E-409C-BE32-E72D297353CC}">
              <c16:uniqueId val="{00000002-7FA1-4B4D-913D-B3CB36AA055D}"/>
            </c:ext>
          </c:extLst>
        </c:ser>
        <c:ser>
          <c:idx val="3"/>
          <c:order val="3"/>
          <c:tx>
            <c:strRef>
              <c:f>Distribution_Mission_Domain!$B$8</c:f>
              <c:strCache>
                <c:ptCount val="1"/>
                <c:pt idx="0">
                  <c:v>US GOV</c:v>
                </c:pt>
              </c:strCache>
            </c:strRef>
          </c:tx>
          <c:invertIfNegative val="0"/>
          <c:cat>
            <c:strRef>
              <c:f>Distribution_Mission_Domain!$C$4:$L$4</c:f>
              <c:strCache>
                <c:ptCount val="10"/>
                <c:pt idx="0">
                  <c:v>Aqua</c:v>
                </c:pt>
                <c:pt idx="1">
                  <c:v>Aquarius</c:v>
                </c:pt>
                <c:pt idx="2">
                  <c:v>Aura</c:v>
                </c:pt>
                <c:pt idx="3">
                  <c:v>GPM</c:v>
                </c:pt>
                <c:pt idx="4">
                  <c:v>Terra</c:v>
                </c:pt>
                <c:pt idx="5">
                  <c:v>Sentinel-1A/1B</c:v>
                </c:pt>
                <c:pt idx="6">
                  <c:v>Sentinel-2A/2B</c:v>
                </c:pt>
                <c:pt idx="7">
                  <c:v>Sentinel-3A/3B</c:v>
                </c:pt>
                <c:pt idx="8">
                  <c:v>Sentinel-5P</c:v>
                </c:pt>
                <c:pt idx="9">
                  <c:v>Sentinel-6/6A</c:v>
                </c:pt>
              </c:strCache>
            </c:strRef>
          </c:cat>
          <c:val>
            <c:numRef>
              <c:f>Distribution_Mission_Domain!$C$8:$L$8</c:f>
              <c:numCache>
                <c:formatCode>_(* #,##0.00_);_(* \(#,##0.00\);_(* "-"??_);_(@_)</c:formatCode>
                <c:ptCount val="10"/>
                <c:pt idx="0">
                  <c:v>74.745847999999995</c:v>
                </c:pt>
                <c:pt idx="1">
                  <c:v>5.8600000000000004E-4</c:v>
                </c:pt>
                <c:pt idx="2">
                  <c:v>8.0298770000000008</c:v>
                </c:pt>
                <c:pt idx="3">
                  <c:v>2.7042009999999999</c:v>
                </c:pt>
                <c:pt idx="4">
                  <c:v>31.750336999999998</c:v>
                </c:pt>
                <c:pt idx="5">
                  <c:v>14.262765999999999</c:v>
                </c:pt>
                <c:pt idx="6">
                  <c:v>99.471627999999995</c:v>
                </c:pt>
                <c:pt idx="7">
                  <c:v>0.30592200000000003</c:v>
                </c:pt>
                <c:pt idx="8">
                  <c:v>0.88746899999999995</c:v>
                </c:pt>
                <c:pt idx="9">
                  <c:v>2.3438029999999999</c:v>
                </c:pt>
              </c:numCache>
            </c:numRef>
          </c:val>
          <c:extLst>
            <c:ext xmlns:c16="http://schemas.microsoft.com/office/drawing/2014/chart" uri="{C3380CC4-5D6E-409C-BE32-E72D297353CC}">
              <c16:uniqueId val="{00000003-7FA1-4B4D-913D-B3CB36AA055D}"/>
            </c:ext>
          </c:extLst>
        </c:ser>
        <c:ser>
          <c:idx val="4"/>
          <c:order val="4"/>
          <c:tx>
            <c:strRef>
              <c:f>Distribution_Mission_Domain!$B$9</c:f>
              <c:strCache>
                <c:ptCount val="1"/>
                <c:pt idx="0">
                  <c:v>US ORG</c:v>
                </c:pt>
              </c:strCache>
            </c:strRef>
          </c:tx>
          <c:invertIfNegative val="0"/>
          <c:cat>
            <c:strRef>
              <c:f>Distribution_Mission_Domain!$C$4:$L$4</c:f>
              <c:strCache>
                <c:ptCount val="10"/>
                <c:pt idx="0">
                  <c:v>Aqua</c:v>
                </c:pt>
                <c:pt idx="1">
                  <c:v>Aquarius</c:v>
                </c:pt>
                <c:pt idx="2">
                  <c:v>Aura</c:v>
                </c:pt>
                <c:pt idx="3">
                  <c:v>GPM</c:v>
                </c:pt>
                <c:pt idx="4">
                  <c:v>Terra</c:v>
                </c:pt>
                <c:pt idx="5">
                  <c:v>Sentinel-1A/1B</c:v>
                </c:pt>
                <c:pt idx="6">
                  <c:v>Sentinel-2A/2B</c:v>
                </c:pt>
                <c:pt idx="7">
                  <c:v>Sentinel-3A/3B</c:v>
                </c:pt>
                <c:pt idx="8">
                  <c:v>Sentinel-5P</c:v>
                </c:pt>
                <c:pt idx="9">
                  <c:v>Sentinel-6/6A</c:v>
                </c:pt>
              </c:strCache>
            </c:strRef>
          </c:cat>
          <c:val>
            <c:numRef>
              <c:f>Distribution_Mission_Domain!$C$9:$L$9</c:f>
              <c:numCache>
                <c:formatCode>_(* #,##0.00_);_(* \(#,##0.00\);_(* "-"??_);_(@_)</c:formatCode>
                <c:ptCount val="10"/>
                <c:pt idx="0">
                  <c:v>7.4138960000000003</c:v>
                </c:pt>
                <c:pt idx="1">
                  <c:v>9.9999999999999995E-7</c:v>
                </c:pt>
                <c:pt idx="2">
                  <c:v>4.0841000000000002E-2</c:v>
                </c:pt>
                <c:pt idx="3">
                  <c:v>1.204197</c:v>
                </c:pt>
                <c:pt idx="4">
                  <c:v>9.5384229999999999</c:v>
                </c:pt>
                <c:pt idx="5">
                  <c:v>3.2163999999999998E-2</c:v>
                </c:pt>
                <c:pt idx="6">
                  <c:v>12.666007</c:v>
                </c:pt>
                <c:pt idx="7">
                  <c:v>2.3318999999999999E-2</c:v>
                </c:pt>
                <c:pt idx="8">
                  <c:v>8.0542000000000002E-2</c:v>
                </c:pt>
                <c:pt idx="9">
                  <c:v>3.4390000000000002E-3</c:v>
                </c:pt>
              </c:numCache>
            </c:numRef>
          </c:val>
          <c:extLst>
            <c:ext xmlns:c16="http://schemas.microsoft.com/office/drawing/2014/chart" uri="{C3380CC4-5D6E-409C-BE32-E72D297353CC}">
              <c16:uniqueId val="{00000004-7FA1-4B4D-913D-B3CB36AA055D}"/>
            </c:ext>
          </c:extLst>
        </c:ser>
        <c:ser>
          <c:idx val="5"/>
          <c:order val="5"/>
          <c:tx>
            <c:strRef>
              <c:f>Distribution_Mission_Domain!$B$10</c:f>
              <c:strCache>
                <c:ptCount val="1"/>
                <c:pt idx="0">
                  <c:v>US Other</c:v>
                </c:pt>
              </c:strCache>
            </c:strRef>
          </c:tx>
          <c:invertIfNegative val="0"/>
          <c:cat>
            <c:strRef>
              <c:f>Distribution_Mission_Domain!$C$4:$L$4</c:f>
              <c:strCache>
                <c:ptCount val="10"/>
                <c:pt idx="0">
                  <c:v>Aqua</c:v>
                </c:pt>
                <c:pt idx="1">
                  <c:v>Aquarius</c:v>
                </c:pt>
                <c:pt idx="2">
                  <c:v>Aura</c:v>
                </c:pt>
                <c:pt idx="3">
                  <c:v>GPM</c:v>
                </c:pt>
                <c:pt idx="4">
                  <c:v>Terra</c:v>
                </c:pt>
                <c:pt idx="5">
                  <c:v>Sentinel-1A/1B</c:v>
                </c:pt>
                <c:pt idx="6">
                  <c:v>Sentinel-2A/2B</c:v>
                </c:pt>
                <c:pt idx="7">
                  <c:v>Sentinel-3A/3B</c:v>
                </c:pt>
                <c:pt idx="8">
                  <c:v>Sentinel-5P</c:v>
                </c:pt>
                <c:pt idx="9">
                  <c:v>Sentinel-6/6A</c:v>
                </c:pt>
              </c:strCache>
            </c:strRef>
          </c:cat>
          <c:val>
            <c:numRef>
              <c:f>Distribution_Mission_Domain!$C$10:$L$10</c:f>
              <c:numCache>
                <c:formatCode>_(* #,##0.00_);_(* \(#,##0.00\);_(* "-"??_);_(@_)</c:formatCode>
                <c:ptCount val="10"/>
                <c:pt idx="0">
                  <c:v>27.359767000000002</c:v>
                </c:pt>
                <c:pt idx="1">
                  <c:v>0</c:v>
                </c:pt>
                <c:pt idx="2">
                  <c:v>8.9478000000000002E-2</c:v>
                </c:pt>
                <c:pt idx="3">
                  <c:v>2.3098200000000002</c:v>
                </c:pt>
                <c:pt idx="4">
                  <c:v>8.5629290000000005</c:v>
                </c:pt>
                <c:pt idx="5">
                  <c:v>0.31832700000000003</c:v>
                </c:pt>
                <c:pt idx="6">
                  <c:v>1.282122</c:v>
                </c:pt>
                <c:pt idx="7">
                  <c:v>2.8081999999999999E-2</c:v>
                </c:pt>
                <c:pt idx="8">
                  <c:v>7.0057999999999995E-2</c:v>
                </c:pt>
                <c:pt idx="9">
                  <c:v>3.0000000000000001E-6</c:v>
                </c:pt>
              </c:numCache>
            </c:numRef>
          </c:val>
          <c:extLst>
            <c:ext xmlns:c16="http://schemas.microsoft.com/office/drawing/2014/chart" uri="{C3380CC4-5D6E-409C-BE32-E72D297353CC}">
              <c16:uniqueId val="{00000005-7FA1-4B4D-913D-B3CB36AA055D}"/>
            </c:ext>
          </c:extLst>
        </c:ser>
        <c:ser>
          <c:idx val="6"/>
          <c:order val="6"/>
          <c:tx>
            <c:strRef>
              <c:f>Distribution_Mission_Domain!$B$11</c:f>
              <c:strCache>
                <c:ptCount val="1"/>
                <c:pt idx="0">
                  <c:v>Unknown</c:v>
                </c:pt>
              </c:strCache>
            </c:strRef>
          </c:tx>
          <c:invertIfNegative val="0"/>
          <c:cat>
            <c:strRef>
              <c:f>Distribution_Mission_Domain!$C$4:$L$4</c:f>
              <c:strCache>
                <c:ptCount val="10"/>
                <c:pt idx="0">
                  <c:v>Aqua</c:v>
                </c:pt>
                <c:pt idx="1">
                  <c:v>Aquarius</c:v>
                </c:pt>
                <c:pt idx="2">
                  <c:v>Aura</c:v>
                </c:pt>
                <c:pt idx="3">
                  <c:v>GPM</c:v>
                </c:pt>
                <c:pt idx="4">
                  <c:v>Terra</c:v>
                </c:pt>
                <c:pt idx="5">
                  <c:v>Sentinel-1A/1B</c:v>
                </c:pt>
                <c:pt idx="6">
                  <c:v>Sentinel-2A/2B</c:v>
                </c:pt>
                <c:pt idx="7">
                  <c:v>Sentinel-3A/3B</c:v>
                </c:pt>
                <c:pt idx="8">
                  <c:v>Sentinel-5P</c:v>
                </c:pt>
                <c:pt idx="9">
                  <c:v>Sentinel-6/6A</c:v>
                </c:pt>
              </c:strCache>
            </c:strRef>
          </c:cat>
          <c:val>
            <c:numRef>
              <c:f>Distribution_Mission_Domain!$C$11:$L$11</c:f>
              <c:numCache>
                <c:formatCode>_(* #,##0.00_);_(* \(#,##0.00\);_(* "-"??_);_(@_)</c:formatCode>
                <c:ptCount val="10"/>
                <c:pt idx="0">
                  <c:v>0.14978900000000001</c:v>
                </c:pt>
                <c:pt idx="1">
                  <c:v>0</c:v>
                </c:pt>
                <c:pt idx="2">
                  <c:v>5.6680000000000003E-3</c:v>
                </c:pt>
                <c:pt idx="3">
                  <c:v>6.0419999999999996E-3</c:v>
                </c:pt>
                <c:pt idx="4">
                  <c:v>4.8468999999999998E-2</c:v>
                </c:pt>
                <c:pt idx="5">
                  <c:v>3.8857999999999997E-2</c:v>
                </c:pt>
                <c:pt idx="6">
                  <c:v>12.964433</c:v>
                </c:pt>
                <c:pt idx="7">
                  <c:v>9.7999999999999997E-5</c:v>
                </c:pt>
                <c:pt idx="8">
                  <c:v>1.9000000000000001E-5</c:v>
                </c:pt>
                <c:pt idx="9">
                  <c:v>0</c:v>
                </c:pt>
              </c:numCache>
            </c:numRef>
          </c:val>
          <c:extLst>
            <c:ext xmlns:c16="http://schemas.microsoft.com/office/drawing/2014/chart" uri="{C3380CC4-5D6E-409C-BE32-E72D297353CC}">
              <c16:uniqueId val="{00000006-7FA1-4B4D-913D-B3CB36AA055D}"/>
            </c:ext>
          </c:extLst>
        </c:ser>
        <c:dLbls>
          <c:showLegendKey val="0"/>
          <c:showVal val="0"/>
          <c:showCatName val="0"/>
          <c:showSerName val="0"/>
          <c:showPercent val="0"/>
          <c:showBubbleSize val="0"/>
        </c:dLbls>
        <c:gapWidth val="150"/>
        <c:overlap val="100"/>
        <c:axId val="-448754048"/>
        <c:axId val="-448746432"/>
      </c:barChart>
      <c:catAx>
        <c:axId val="-44875404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Mission</a:t>
                </a:r>
              </a:p>
            </c:rich>
          </c:tx>
          <c:layout>
            <c:manualLayout>
              <c:xMode val="edge"/>
              <c:yMode val="edge"/>
              <c:x val="0.46394655510276206"/>
              <c:y val="0.9356533795249367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46432"/>
        <c:crosses val="autoZero"/>
        <c:auto val="1"/>
        <c:lblAlgn val="ctr"/>
        <c:lblOffset val="100"/>
        <c:tickLblSkip val="1"/>
        <c:tickMarkSkip val="1"/>
        <c:noMultiLvlLbl val="0"/>
      </c:catAx>
      <c:valAx>
        <c:axId val="-44874643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Files Distributed (Millions)</a:t>
                </a:r>
              </a:p>
            </c:rich>
          </c:tx>
          <c:layout>
            <c:manualLayout>
              <c:xMode val="edge"/>
              <c:yMode val="edge"/>
              <c:x val="1.6694395439397915E-2"/>
              <c:y val="0.2014995722770238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4048"/>
        <c:crosses val="autoZero"/>
        <c:crossBetween val="between"/>
      </c:valAx>
      <c:spPr>
        <a:solidFill>
          <a:srgbClr val="C0C0C0"/>
        </a:solidFill>
        <a:ln w="12700">
          <a:solidFill>
            <a:srgbClr val="808080"/>
          </a:solidFill>
          <a:prstDash val="solid"/>
        </a:ln>
      </c:spPr>
    </c:plotArea>
    <c:legend>
      <c:legendPos val="t"/>
      <c:layout>
        <c:manualLayout>
          <c:xMode val="edge"/>
          <c:yMode val="edge"/>
          <c:x val="0.11423992386527244"/>
          <c:y val="7.9520220336559796E-2"/>
          <c:w val="0.8281062339604226"/>
          <c:h val="5.9696447628455773E-2"/>
        </c:manualLayout>
      </c:layout>
      <c:overlay val="0"/>
      <c:spPr>
        <a:ln>
          <a:solidFill>
            <a:srgbClr val="80808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Number</a:t>
            </a:r>
            <a:r>
              <a:rPr lang="en-US" baseline="0"/>
              <a:t> </a:t>
            </a:r>
            <a:r>
              <a:rPr lang="en-US"/>
              <a:t>of Users Receiving Data by Domain</a:t>
            </a:r>
          </a:p>
        </c:rich>
      </c:tx>
      <c:layout>
        <c:manualLayout>
          <c:xMode val="edge"/>
          <c:yMode val="edge"/>
          <c:x val="0.37941674240668533"/>
          <c:y val="2.1480669931912437E-2"/>
        </c:manualLayout>
      </c:layout>
      <c:overlay val="0"/>
      <c:spPr>
        <a:noFill/>
        <a:ln w="25400">
          <a:noFill/>
        </a:ln>
      </c:spPr>
    </c:title>
    <c:autoTitleDeleted val="0"/>
    <c:plotArea>
      <c:layout>
        <c:manualLayout>
          <c:layoutTarget val="inner"/>
          <c:xMode val="edge"/>
          <c:yMode val="edge"/>
          <c:x val="0.1321200286161969"/>
          <c:y val="0.16719716607168006"/>
          <c:w val="0.80648476153750626"/>
          <c:h val="0.69082743853557649"/>
        </c:manualLayout>
      </c:layout>
      <c:barChart>
        <c:barDir val="col"/>
        <c:grouping val="stacked"/>
        <c:varyColors val="0"/>
        <c:ser>
          <c:idx val="0"/>
          <c:order val="0"/>
          <c:tx>
            <c:strRef>
              <c:f>Distribution_Mission_Domain!$B$5</c:f>
              <c:strCache>
                <c:ptCount val="1"/>
                <c:pt idx="0">
                  <c:v>Foreign</c:v>
                </c:pt>
              </c:strCache>
            </c:strRef>
          </c:tx>
          <c:invertIfNegative val="0"/>
          <c:cat>
            <c:strRef>
              <c:f>Distribution_Mission_Domain!$W$4:$AF$4</c:f>
              <c:strCache>
                <c:ptCount val="10"/>
                <c:pt idx="0">
                  <c:v>Aqua</c:v>
                </c:pt>
                <c:pt idx="1">
                  <c:v>Aquarius</c:v>
                </c:pt>
                <c:pt idx="2">
                  <c:v>Aura</c:v>
                </c:pt>
                <c:pt idx="3">
                  <c:v>GPM</c:v>
                </c:pt>
                <c:pt idx="4">
                  <c:v>Terra</c:v>
                </c:pt>
                <c:pt idx="5">
                  <c:v>Sentinel-1A/1B</c:v>
                </c:pt>
                <c:pt idx="6">
                  <c:v>Sentinel-2A/2B</c:v>
                </c:pt>
                <c:pt idx="7">
                  <c:v>Sentinel-3A/3B</c:v>
                </c:pt>
                <c:pt idx="8">
                  <c:v>Sentinel-5P</c:v>
                </c:pt>
                <c:pt idx="9">
                  <c:v>Sentinel-6/6A</c:v>
                </c:pt>
              </c:strCache>
            </c:strRef>
          </c:cat>
          <c:val>
            <c:numRef>
              <c:f>Distribution_Mission_Domain!$W$5:$AF$5</c:f>
              <c:numCache>
                <c:formatCode>_(* #,##0_);_(* \(#,##0\);_(* "-"??_);_(@_)</c:formatCode>
                <c:ptCount val="10"/>
                <c:pt idx="0">
                  <c:v>1223647</c:v>
                </c:pt>
                <c:pt idx="1">
                  <c:v>27</c:v>
                </c:pt>
                <c:pt idx="2">
                  <c:v>575911</c:v>
                </c:pt>
                <c:pt idx="3">
                  <c:v>197016</c:v>
                </c:pt>
                <c:pt idx="4">
                  <c:v>105436</c:v>
                </c:pt>
                <c:pt idx="5">
                  <c:v>120615</c:v>
                </c:pt>
                <c:pt idx="6">
                  <c:v>3603</c:v>
                </c:pt>
                <c:pt idx="7">
                  <c:v>1040</c:v>
                </c:pt>
                <c:pt idx="8">
                  <c:v>28809</c:v>
                </c:pt>
                <c:pt idx="9">
                  <c:v>251</c:v>
                </c:pt>
              </c:numCache>
            </c:numRef>
          </c:val>
          <c:extLst>
            <c:ext xmlns:c16="http://schemas.microsoft.com/office/drawing/2014/chart" uri="{C3380CC4-5D6E-409C-BE32-E72D297353CC}">
              <c16:uniqueId val="{00000000-0838-1B4F-81AF-64BFB52130AE}"/>
            </c:ext>
          </c:extLst>
        </c:ser>
        <c:ser>
          <c:idx val="1"/>
          <c:order val="1"/>
          <c:tx>
            <c:strRef>
              <c:f>Distribution_Mission_Domain!$B$6</c:f>
              <c:strCache>
                <c:ptCount val="1"/>
                <c:pt idx="0">
                  <c:v>US COM</c:v>
                </c:pt>
              </c:strCache>
            </c:strRef>
          </c:tx>
          <c:invertIfNegative val="0"/>
          <c:cat>
            <c:strRef>
              <c:f>Distribution_Mission_Domain!$W$4:$AF$4</c:f>
              <c:strCache>
                <c:ptCount val="10"/>
                <c:pt idx="0">
                  <c:v>Aqua</c:v>
                </c:pt>
                <c:pt idx="1">
                  <c:v>Aquarius</c:v>
                </c:pt>
                <c:pt idx="2">
                  <c:v>Aura</c:v>
                </c:pt>
                <c:pt idx="3">
                  <c:v>GPM</c:v>
                </c:pt>
                <c:pt idx="4">
                  <c:v>Terra</c:v>
                </c:pt>
                <c:pt idx="5">
                  <c:v>Sentinel-1A/1B</c:v>
                </c:pt>
                <c:pt idx="6">
                  <c:v>Sentinel-2A/2B</c:v>
                </c:pt>
                <c:pt idx="7">
                  <c:v>Sentinel-3A/3B</c:v>
                </c:pt>
                <c:pt idx="8">
                  <c:v>Sentinel-5P</c:v>
                </c:pt>
                <c:pt idx="9">
                  <c:v>Sentinel-6/6A</c:v>
                </c:pt>
              </c:strCache>
            </c:strRef>
          </c:cat>
          <c:val>
            <c:numRef>
              <c:f>Distribution_Mission_Domain!$W$6:$AF$6</c:f>
              <c:numCache>
                <c:formatCode>_(* #,##0_);_(* \(#,##0\);_(* "-"??_);_(@_)</c:formatCode>
                <c:ptCount val="10"/>
                <c:pt idx="0">
                  <c:v>548851</c:v>
                </c:pt>
                <c:pt idx="1">
                  <c:v>2</c:v>
                </c:pt>
                <c:pt idx="2">
                  <c:v>256469</c:v>
                </c:pt>
                <c:pt idx="3">
                  <c:v>68247</c:v>
                </c:pt>
                <c:pt idx="4">
                  <c:v>21893</c:v>
                </c:pt>
                <c:pt idx="5">
                  <c:v>3842</c:v>
                </c:pt>
                <c:pt idx="6">
                  <c:v>613</c:v>
                </c:pt>
                <c:pt idx="7">
                  <c:v>658</c:v>
                </c:pt>
                <c:pt idx="8">
                  <c:v>9105</c:v>
                </c:pt>
                <c:pt idx="9">
                  <c:v>21</c:v>
                </c:pt>
              </c:numCache>
            </c:numRef>
          </c:val>
          <c:extLst>
            <c:ext xmlns:c16="http://schemas.microsoft.com/office/drawing/2014/chart" uri="{C3380CC4-5D6E-409C-BE32-E72D297353CC}">
              <c16:uniqueId val="{00000009-081C-2247-B75C-4D32EFD494E6}"/>
            </c:ext>
          </c:extLst>
        </c:ser>
        <c:ser>
          <c:idx val="2"/>
          <c:order val="2"/>
          <c:tx>
            <c:strRef>
              <c:f>Distribution_Mission_Domain!$B$7</c:f>
              <c:strCache>
                <c:ptCount val="1"/>
                <c:pt idx="0">
                  <c:v>US EDU</c:v>
                </c:pt>
              </c:strCache>
            </c:strRef>
          </c:tx>
          <c:invertIfNegative val="0"/>
          <c:cat>
            <c:strRef>
              <c:f>Distribution_Mission_Domain!$W$4:$AF$4</c:f>
              <c:strCache>
                <c:ptCount val="10"/>
                <c:pt idx="0">
                  <c:v>Aqua</c:v>
                </c:pt>
                <c:pt idx="1">
                  <c:v>Aquarius</c:v>
                </c:pt>
                <c:pt idx="2">
                  <c:v>Aura</c:v>
                </c:pt>
                <c:pt idx="3">
                  <c:v>GPM</c:v>
                </c:pt>
                <c:pt idx="4">
                  <c:v>Terra</c:v>
                </c:pt>
                <c:pt idx="5">
                  <c:v>Sentinel-1A/1B</c:v>
                </c:pt>
                <c:pt idx="6">
                  <c:v>Sentinel-2A/2B</c:v>
                </c:pt>
                <c:pt idx="7">
                  <c:v>Sentinel-3A/3B</c:v>
                </c:pt>
                <c:pt idx="8">
                  <c:v>Sentinel-5P</c:v>
                </c:pt>
                <c:pt idx="9">
                  <c:v>Sentinel-6/6A</c:v>
                </c:pt>
              </c:strCache>
            </c:strRef>
          </c:cat>
          <c:val>
            <c:numRef>
              <c:f>Distribution_Mission_Domain!$W$7:$AF$7</c:f>
              <c:numCache>
                <c:formatCode>_(* #,##0_);_(* \(#,##0\);_(* "-"??_);_(@_)</c:formatCode>
                <c:ptCount val="10"/>
                <c:pt idx="0">
                  <c:v>4885</c:v>
                </c:pt>
                <c:pt idx="1">
                  <c:v>10</c:v>
                </c:pt>
                <c:pt idx="2">
                  <c:v>644</c:v>
                </c:pt>
                <c:pt idx="3">
                  <c:v>1132</c:v>
                </c:pt>
                <c:pt idx="4">
                  <c:v>5050</c:v>
                </c:pt>
                <c:pt idx="5">
                  <c:v>2580</c:v>
                </c:pt>
                <c:pt idx="6">
                  <c:v>492</c:v>
                </c:pt>
                <c:pt idx="7">
                  <c:v>123</c:v>
                </c:pt>
                <c:pt idx="8">
                  <c:v>307</c:v>
                </c:pt>
                <c:pt idx="9">
                  <c:v>55</c:v>
                </c:pt>
              </c:numCache>
            </c:numRef>
          </c:val>
          <c:extLst>
            <c:ext xmlns:c16="http://schemas.microsoft.com/office/drawing/2014/chart" uri="{C3380CC4-5D6E-409C-BE32-E72D297353CC}">
              <c16:uniqueId val="{0000000A-081C-2247-B75C-4D32EFD494E6}"/>
            </c:ext>
          </c:extLst>
        </c:ser>
        <c:ser>
          <c:idx val="3"/>
          <c:order val="3"/>
          <c:tx>
            <c:strRef>
              <c:f>Distribution_Mission_Domain!$B$8</c:f>
              <c:strCache>
                <c:ptCount val="1"/>
                <c:pt idx="0">
                  <c:v>US GOV</c:v>
                </c:pt>
              </c:strCache>
            </c:strRef>
          </c:tx>
          <c:invertIfNegative val="0"/>
          <c:cat>
            <c:strRef>
              <c:f>Distribution_Mission_Domain!$W$4:$AF$4</c:f>
              <c:strCache>
                <c:ptCount val="10"/>
                <c:pt idx="0">
                  <c:v>Aqua</c:v>
                </c:pt>
                <c:pt idx="1">
                  <c:v>Aquarius</c:v>
                </c:pt>
                <c:pt idx="2">
                  <c:v>Aura</c:v>
                </c:pt>
                <c:pt idx="3">
                  <c:v>GPM</c:v>
                </c:pt>
                <c:pt idx="4">
                  <c:v>Terra</c:v>
                </c:pt>
                <c:pt idx="5">
                  <c:v>Sentinel-1A/1B</c:v>
                </c:pt>
                <c:pt idx="6">
                  <c:v>Sentinel-2A/2B</c:v>
                </c:pt>
                <c:pt idx="7">
                  <c:v>Sentinel-3A/3B</c:v>
                </c:pt>
                <c:pt idx="8">
                  <c:v>Sentinel-5P</c:v>
                </c:pt>
                <c:pt idx="9">
                  <c:v>Sentinel-6/6A</c:v>
                </c:pt>
              </c:strCache>
            </c:strRef>
          </c:cat>
          <c:val>
            <c:numRef>
              <c:f>Distribution_Mission_Domain!$W$8:$AF$8</c:f>
              <c:numCache>
                <c:formatCode>_(* #,##0_);_(* \(#,##0\);_(* "-"??_);_(@_)</c:formatCode>
                <c:ptCount val="10"/>
                <c:pt idx="0">
                  <c:v>1670</c:v>
                </c:pt>
                <c:pt idx="1">
                  <c:v>7</c:v>
                </c:pt>
                <c:pt idx="2">
                  <c:v>441</c:v>
                </c:pt>
                <c:pt idx="3">
                  <c:v>524</c:v>
                </c:pt>
                <c:pt idx="4">
                  <c:v>1138</c:v>
                </c:pt>
                <c:pt idx="5">
                  <c:v>545</c:v>
                </c:pt>
                <c:pt idx="6">
                  <c:v>184</c:v>
                </c:pt>
                <c:pt idx="7">
                  <c:v>53</c:v>
                </c:pt>
                <c:pt idx="8">
                  <c:v>134</c:v>
                </c:pt>
                <c:pt idx="9">
                  <c:v>60</c:v>
                </c:pt>
              </c:numCache>
            </c:numRef>
          </c:val>
          <c:extLst>
            <c:ext xmlns:c16="http://schemas.microsoft.com/office/drawing/2014/chart" uri="{C3380CC4-5D6E-409C-BE32-E72D297353CC}">
              <c16:uniqueId val="{0000000B-081C-2247-B75C-4D32EFD494E6}"/>
            </c:ext>
          </c:extLst>
        </c:ser>
        <c:ser>
          <c:idx val="4"/>
          <c:order val="4"/>
          <c:tx>
            <c:strRef>
              <c:f>Distribution_Mission_Domain!$B$9</c:f>
              <c:strCache>
                <c:ptCount val="1"/>
                <c:pt idx="0">
                  <c:v>US ORG</c:v>
                </c:pt>
              </c:strCache>
            </c:strRef>
          </c:tx>
          <c:invertIfNegative val="0"/>
          <c:cat>
            <c:strRef>
              <c:f>Distribution_Mission_Domain!$W$4:$AF$4</c:f>
              <c:strCache>
                <c:ptCount val="10"/>
                <c:pt idx="0">
                  <c:v>Aqua</c:v>
                </c:pt>
                <c:pt idx="1">
                  <c:v>Aquarius</c:v>
                </c:pt>
                <c:pt idx="2">
                  <c:v>Aura</c:v>
                </c:pt>
                <c:pt idx="3">
                  <c:v>GPM</c:v>
                </c:pt>
                <c:pt idx="4">
                  <c:v>Terra</c:v>
                </c:pt>
                <c:pt idx="5">
                  <c:v>Sentinel-1A/1B</c:v>
                </c:pt>
                <c:pt idx="6">
                  <c:v>Sentinel-2A/2B</c:v>
                </c:pt>
                <c:pt idx="7">
                  <c:v>Sentinel-3A/3B</c:v>
                </c:pt>
                <c:pt idx="8">
                  <c:v>Sentinel-5P</c:v>
                </c:pt>
                <c:pt idx="9">
                  <c:v>Sentinel-6/6A</c:v>
                </c:pt>
              </c:strCache>
            </c:strRef>
          </c:cat>
          <c:val>
            <c:numRef>
              <c:f>Distribution_Mission_Domain!$W$9:$AF$9</c:f>
              <c:numCache>
                <c:formatCode>_(* #,##0_);_(* \(#,##0\);_(* "-"??_);_(@_)</c:formatCode>
                <c:ptCount val="10"/>
                <c:pt idx="0">
                  <c:v>659</c:v>
                </c:pt>
                <c:pt idx="1">
                  <c:v>1</c:v>
                </c:pt>
                <c:pt idx="2">
                  <c:v>145</c:v>
                </c:pt>
                <c:pt idx="3">
                  <c:v>118</c:v>
                </c:pt>
                <c:pt idx="4">
                  <c:v>403</c:v>
                </c:pt>
                <c:pt idx="5">
                  <c:v>227</c:v>
                </c:pt>
                <c:pt idx="6">
                  <c:v>37</c:v>
                </c:pt>
                <c:pt idx="7">
                  <c:v>10</c:v>
                </c:pt>
                <c:pt idx="8">
                  <c:v>23</c:v>
                </c:pt>
                <c:pt idx="9">
                  <c:v>11</c:v>
                </c:pt>
              </c:numCache>
            </c:numRef>
          </c:val>
          <c:extLst>
            <c:ext xmlns:c16="http://schemas.microsoft.com/office/drawing/2014/chart" uri="{C3380CC4-5D6E-409C-BE32-E72D297353CC}">
              <c16:uniqueId val="{0000000C-081C-2247-B75C-4D32EFD494E6}"/>
            </c:ext>
          </c:extLst>
        </c:ser>
        <c:ser>
          <c:idx val="5"/>
          <c:order val="5"/>
          <c:tx>
            <c:strRef>
              <c:f>Distribution_Mission_Domain!$B$10</c:f>
              <c:strCache>
                <c:ptCount val="1"/>
                <c:pt idx="0">
                  <c:v>US Other</c:v>
                </c:pt>
              </c:strCache>
            </c:strRef>
          </c:tx>
          <c:invertIfNegative val="0"/>
          <c:cat>
            <c:strRef>
              <c:f>Distribution_Mission_Domain!$W$4:$AF$4</c:f>
              <c:strCache>
                <c:ptCount val="10"/>
                <c:pt idx="0">
                  <c:v>Aqua</c:v>
                </c:pt>
                <c:pt idx="1">
                  <c:v>Aquarius</c:v>
                </c:pt>
                <c:pt idx="2">
                  <c:v>Aura</c:v>
                </c:pt>
                <c:pt idx="3">
                  <c:v>GPM</c:v>
                </c:pt>
                <c:pt idx="4">
                  <c:v>Terra</c:v>
                </c:pt>
                <c:pt idx="5">
                  <c:v>Sentinel-1A/1B</c:v>
                </c:pt>
                <c:pt idx="6">
                  <c:v>Sentinel-2A/2B</c:v>
                </c:pt>
                <c:pt idx="7">
                  <c:v>Sentinel-3A/3B</c:v>
                </c:pt>
                <c:pt idx="8">
                  <c:v>Sentinel-5P</c:v>
                </c:pt>
                <c:pt idx="9">
                  <c:v>Sentinel-6/6A</c:v>
                </c:pt>
              </c:strCache>
            </c:strRef>
          </c:cat>
          <c:val>
            <c:numRef>
              <c:f>Distribution_Mission_Domain!$W$10:$AF$10</c:f>
              <c:numCache>
                <c:formatCode>_(* #,##0_);_(* \(#,##0\);_(* "-"??_);_(@_)</c:formatCode>
                <c:ptCount val="10"/>
                <c:pt idx="0">
                  <c:v>230336</c:v>
                </c:pt>
                <c:pt idx="1">
                  <c:v>0</c:v>
                </c:pt>
                <c:pt idx="2">
                  <c:v>32670</c:v>
                </c:pt>
                <c:pt idx="3">
                  <c:v>15249</c:v>
                </c:pt>
                <c:pt idx="4">
                  <c:v>13614</c:v>
                </c:pt>
                <c:pt idx="5">
                  <c:v>4445</c:v>
                </c:pt>
                <c:pt idx="6">
                  <c:v>538</c:v>
                </c:pt>
                <c:pt idx="7">
                  <c:v>66</c:v>
                </c:pt>
                <c:pt idx="8">
                  <c:v>1927</c:v>
                </c:pt>
                <c:pt idx="9">
                  <c:v>7</c:v>
                </c:pt>
              </c:numCache>
            </c:numRef>
          </c:val>
          <c:extLst>
            <c:ext xmlns:c16="http://schemas.microsoft.com/office/drawing/2014/chart" uri="{C3380CC4-5D6E-409C-BE32-E72D297353CC}">
              <c16:uniqueId val="{0000000D-081C-2247-B75C-4D32EFD494E6}"/>
            </c:ext>
          </c:extLst>
        </c:ser>
        <c:ser>
          <c:idx val="6"/>
          <c:order val="6"/>
          <c:tx>
            <c:strRef>
              <c:f>Distribution_Mission_Domain!$B$11</c:f>
              <c:strCache>
                <c:ptCount val="1"/>
                <c:pt idx="0">
                  <c:v>Unknown</c:v>
                </c:pt>
              </c:strCache>
            </c:strRef>
          </c:tx>
          <c:invertIfNegative val="0"/>
          <c:cat>
            <c:strRef>
              <c:f>Distribution_Mission_Domain!$W$4:$AF$4</c:f>
              <c:strCache>
                <c:ptCount val="10"/>
                <c:pt idx="0">
                  <c:v>Aqua</c:v>
                </c:pt>
                <c:pt idx="1">
                  <c:v>Aquarius</c:v>
                </c:pt>
                <c:pt idx="2">
                  <c:v>Aura</c:v>
                </c:pt>
                <c:pt idx="3">
                  <c:v>GPM</c:v>
                </c:pt>
                <c:pt idx="4">
                  <c:v>Terra</c:v>
                </c:pt>
                <c:pt idx="5">
                  <c:v>Sentinel-1A/1B</c:v>
                </c:pt>
                <c:pt idx="6">
                  <c:v>Sentinel-2A/2B</c:v>
                </c:pt>
                <c:pt idx="7">
                  <c:v>Sentinel-3A/3B</c:v>
                </c:pt>
                <c:pt idx="8">
                  <c:v>Sentinel-5P</c:v>
                </c:pt>
                <c:pt idx="9">
                  <c:v>Sentinel-6/6A</c:v>
                </c:pt>
              </c:strCache>
            </c:strRef>
          </c:cat>
          <c:val>
            <c:numRef>
              <c:f>Distribution_Mission_Domain!$W$11:$AF$11</c:f>
              <c:numCache>
                <c:formatCode>_(* #,##0_);_(* \(#,##0\);_(* "-"??_);_(@_)</c:formatCode>
                <c:ptCount val="10"/>
                <c:pt idx="0">
                  <c:v>6339</c:v>
                </c:pt>
                <c:pt idx="1">
                  <c:v>0</c:v>
                </c:pt>
                <c:pt idx="2">
                  <c:v>5531</c:v>
                </c:pt>
                <c:pt idx="3">
                  <c:v>4919</c:v>
                </c:pt>
                <c:pt idx="4">
                  <c:v>940</c:v>
                </c:pt>
                <c:pt idx="5">
                  <c:v>590</c:v>
                </c:pt>
                <c:pt idx="6">
                  <c:v>4</c:v>
                </c:pt>
                <c:pt idx="7">
                  <c:v>72</c:v>
                </c:pt>
                <c:pt idx="8">
                  <c:v>603</c:v>
                </c:pt>
                <c:pt idx="9">
                  <c:v>0</c:v>
                </c:pt>
              </c:numCache>
            </c:numRef>
          </c:val>
          <c:extLst>
            <c:ext xmlns:c16="http://schemas.microsoft.com/office/drawing/2014/chart" uri="{C3380CC4-5D6E-409C-BE32-E72D297353CC}">
              <c16:uniqueId val="{0000000E-081C-2247-B75C-4D32EFD494E6}"/>
            </c:ext>
          </c:extLst>
        </c:ser>
        <c:dLbls>
          <c:showLegendKey val="0"/>
          <c:showVal val="0"/>
          <c:showCatName val="0"/>
          <c:showSerName val="0"/>
          <c:showPercent val="0"/>
          <c:showBubbleSize val="0"/>
        </c:dLbls>
        <c:gapWidth val="150"/>
        <c:overlap val="100"/>
        <c:axId val="-448748608"/>
        <c:axId val="-448753504"/>
      </c:barChart>
      <c:catAx>
        <c:axId val="-448748608"/>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Mission</a:t>
                </a:r>
              </a:p>
            </c:rich>
          </c:tx>
          <c:layout>
            <c:manualLayout>
              <c:xMode val="edge"/>
              <c:yMode val="edge"/>
              <c:x val="0.50230747172876355"/>
              <c:y val="0.940256970536011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3504"/>
        <c:crosses val="autoZero"/>
        <c:auto val="1"/>
        <c:lblAlgn val="ctr"/>
        <c:lblOffset val="100"/>
        <c:tickLblSkip val="1"/>
        <c:tickMarkSkip val="1"/>
        <c:noMultiLvlLbl val="0"/>
      </c:catAx>
      <c:valAx>
        <c:axId val="-448753504"/>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Number of Users</a:t>
                </a:r>
              </a:p>
            </c:rich>
          </c:tx>
          <c:layout>
            <c:manualLayout>
              <c:xMode val="edge"/>
              <c:yMode val="edge"/>
              <c:x val="4.2651260588916131E-3"/>
              <c:y val="0.3630022409308237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48608"/>
        <c:crosses val="autoZero"/>
        <c:crossBetween val="between"/>
      </c:valAx>
      <c:spPr>
        <a:solidFill>
          <a:srgbClr val="C0C0C0"/>
        </a:solidFill>
        <a:ln w="12700">
          <a:solidFill>
            <a:srgbClr val="808080"/>
          </a:solidFill>
          <a:prstDash val="solid"/>
        </a:ln>
      </c:spPr>
    </c:plotArea>
    <c:legend>
      <c:legendPos val="t"/>
      <c:layout>
        <c:manualLayout>
          <c:xMode val="edge"/>
          <c:yMode val="edge"/>
          <c:x val="0.13320949829637724"/>
          <c:y val="9.0398892693999075E-2"/>
          <c:w val="0.64770313277271696"/>
          <c:h val="4.7143219204232603E-2"/>
        </c:manualLayout>
      </c:layout>
      <c:overlay val="0"/>
      <c:spPr>
        <a:ln>
          <a:solidFill>
            <a:srgbClr val="80808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Distribution Volume by Domain</a:t>
            </a:r>
          </a:p>
        </c:rich>
      </c:tx>
      <c:layout>
        <c:manualLayout>
          <c:xMode val="edge"/>
          <c:yMode val="edge"/>
          <c:x val="0.39038557045128131"/>
          <c:y val="2.9335898155038165E-2"/>
        </c:manualLayout>
      </c:layout>
      <c:overlay val="0"/>
      <c:spPr>
        <a:noFill/>
        <a:ln w="25400">
          <a:noFill/>
        </a:ln>
      </c:spPr>
    </c:title>
    <c:autoTitleDeleted val="0"/>
    <c:plotArea>
      <c:layout>
        <c:manualLayout>
          <c:layoutTarget val="inner"/>
          <c:xMode val="edge"/>
          <c:yMode val="edge"/>
          <c:x val="0.11573220404595831"/>
          <c:y val="0.15132651521756041"/>
          <c:w val="0.82460968710241833"/>
          <c:h val="0.72173466614699733"/>
        </c:manualLayout>
      </c:layout>
      <c:barChart>
        <c:barDir val="col"/>
        <c:grouping val="stacked"/>
        <c:varyColors val="0"/>
        <c:ser>
          <c:idx val="0"/>
          <c:order val="0"/>
          <c:tx>
            <c:strRef>
              <c:f>Distribution_Mission_Domain!$B$5</c:f>
              <c:strCache>
                <c:ptCount val="1"/>
                <c:pt idx="0">
                  <c:v>Foreign</c:v>
                </c:pt>
              </c:strCache>
            </c:strRef>
          </c:tx>
          <c:invertIfNegative val="0"/>
          <c:cat>
            <c:strRef>
              <c:f>Distribution_Mission_Domain!$M$4:$V$4</c:f>
              <c:strCache>
                <c:ptCount val="10"/>
                <c:pt idx="0">
                  <c:v>Aqua</c:v>
                </c:pt>
                <c:pt idx="1">
                  <c:v>Aquarius</c:v>
                </c:pt>
                <c:pt idx="2">
                  <c:v>Aura</c:v>
                </c:pt>
                <c:pt idx="3">
                  <c:v>GPM</c:v>
                </c:pt>
                <c:pt idx="4">
                  <c:v>Terra</c:v>
                </c:pt>
                <c:pt idx="5">
                  <c:v>Sentinel-1A/1B</c:v>
                </c:pt>
                <c:pt idx="6">
                  <c:v>Sentinel-2A/2B</c:v>
                </c:pt>
                <c:pt idx="7">
                  <c:v>Sentinel-3A/3B</c:v>
                </c:pt>
                <c:pt idx="8">
                  <c:v>Sentinel-5P</c:v>
                </c:pt>
                <c:pt idx="9">
                  <c:v>Sentinel-6/6A</c:v>
                </c:pt>
              </c:strCache>
            </c:strRef>
          </c:cat>
          <c:val>
            <c:numRef>
              <c:f>Distribution_Mission_Domain!$M$5:$V$5</c:f>
              <c:numCache>
                <c:formatCode>_(* #,##0.00_);_(* \(#,##0.00\);_(* "-"??_);_(@_)</c:formatCode>
                <c:ptCount val="10"/>
                <c:pt idx="0">
                  <c:v>4815.9893286384195</c:v>
                </c:pt>
                <c:pt idx="1">
                  <c:v>1.6380446959374218E-4</c:v>
                </c:pt>
                <c:pt idx="2">
                  <c:v>216.84163438116684</c:v>
                </c:pt>
                <c:pt idx="3">
                  <c:v>1196.7671807662261</c:v>
                </c:pt>
                <c:pt idx="4">
                  <c:v>7087.7985241554461</c:v>
                </c:pt>
                <c:pt idx="5">
                  <c:v>32029.014204834923</c:v>
                </c:pt>
                <c:pt idx="6">
                  <c:v>5039.0541008610062</c:v>
                </c:pt>
                <c:pt idx="7">
                  <c:v>1185.8996190817945</c:v>
                </c:pt>
                <c:pt idx="8">
                  <c:v>1975.3591654125196</c:v>
                </c:pt>
                <c:pt idx="9">
                  <c:v>77.45487296820373</c:v>
                </c:pt>
              </c:numCache>
            </c:numRef>
          </c:val>
          <c:extLst>
            <c:ext xmlns:c16="http://schemas.microsoft.com/office/drawing/2014/chart" uri="{C3380CC4-5D6E-409C-BE32-E72D297353CC}">
              <c16:uniqueId val="{00000000-B75F-434F-8003-F591369F6BB3}"/>
            </c:ext>
          </c:extLst>
        </c:ser>
        <c:ser>
          <c:idx val="1"/>
          <c:order val="1"/>
          <c:tx>
            <c:strRef>
              <c:f>Distribution_Mission_Domain!$B$6</c:f>
              <c:strCache>
                <c:ptCount val="1"/>
                <c:pt idx="0">
                  <c:v>US COM</c:v>
                </c:pt>
              </c:strCache>
            </c:strRef>
          </c:tx>
          <c:invertIfNegative val="0"/>
          <c:cat>
            <c:strRef>
              <c:f>Distribution_Mission_Domain!$M$4:$V$4</c:f>
              <c:strCache>
                <c:ptCount val="10"/>
                <c:pt idx="0">
                  <c:v>Aqua</c:v>
                </c:pt>
                <c:pt idx="1">
                  <c:v>Aquarius</c:v>
                </c:pt>
                <c:pt idx="2">
                  <c:v>Aura</c:v>
                </c:pt>
                <c:pt idx="3">
                  <c:v>GPM</c:v>
                </c:pt>
                <c:pt idx="4">
                  <c:v>Terra</c:v>
                </c:pt>
                <c:pt idx="5">
                  <c:v>Sentinel-1A/1B</c:v>
                </c:pt>
                <c:pt idx="6">
                  <c:v>Sentinel-2A/2B</c:v>
                </c:pt>
                <c:pt idx="7">
                  <c:v>Sentinel-3A/3B</c:v>
                </c:pt>
                <c:pt idx="8">
                  <c:v>Sentinel-5P</c:v>
                </c:pt>
                <c:pt idx="9">
                  <c:v>Sentinel-6/6A</c:v>
                </c:pt>
              </c:strCache>
            </c:strRef>
          </c:cat>
          <c:val>
            <c:numRef>
              <c:f>Distribution_Mission_Domain!$M$6:$V$6</c:f>
              <c:numCache>
                <c:formatCode>_(* #,##0.00_);_(* \(#,##0.00\);_(* "-"??_);_(@_)</c:formatCode>
                <c:ptCount val="10"/>
                <c:pt idx="0">
                  <c:v>347.45889083847663</c:v>
                </c:pt>
                <c:pt idx="1">
                  <c:v>2.9546558835136232E-5</c:v>
                </c:pt>
                <c:pt idx="2">
                  <c:v>1.5711489148588884</c:v>
                </c:pt>
                <c:pt idx="3">
                  <c:v>23.120451767885164</c:v>
                </c:pt>
                <c:pt idx="4">
                  <c:v>464.97848751804651</c:v>
                </c:pt>
                <c:pt idx="5">
                  <c:v>4885.2121840864957</c:v>
                </c:pt>
                <c:pt idx="6">
                  <c:v>1885.6635575555176</c:v>
                </c:pt>
                <c:pt idx="7">
                  <c:v>13.944132097322829</c:v>
                </c:pt>
                <c:pt idx="8">
                  <c:v>17.427322726347462</c:v>
                </c:pt>
                <c:pt idx="9">
                  <c:v>0.96124245990449564</c:v>
                </c:pt>
              </c:numCache>
            </c:numRef>
          </c:val>
          <c:extLst>
            <c:ext xmlns:c16="http://schemas.microsoft.com/office/drawing/2014/chart" uri="{C3380CC4-5D6E-409C-BE32-E72D297353CC}">
              <c16:uniqueId val="{00000027-4EE7-4D4B-B4F5-F43B2C81AEC8}"/>
            </c:ext>
          </c:extLst>
        </c:ser>
        <c:ser>
          <c:idx val="2"/>
          <c:order val="2"/>
          <c:tx>
            <c:strRef>
              <c:f>Distribution_Mission_Domain!$B$7</c:f>
              <c:strCache>
                <c:ptCount val="1"/>
                <c:pt idx="0">
                  <c:v>US EDU</c:v>
                </c:pt>
              </c:strCache>
            </c:strRef>
          </c:tx>
          <c:invertIfNegative val="0"/>
          <c:cat>
            <c:strRef>
              <c:f>Distribution_Mission_Domain!$M$4:$V$4</c:f>
              <c:strCache>
                <c:ptCount val="10"/>
                <c:pt idx="0">
                  <c:v>Aqua</c:v>
                </c:pt>
                <c:pt idx="1">
                  <c:v>Aquarius</c:v>
                </c:pt>
                <c:pt idx="2">
                  <c:v>Aura</c:v>
                </c:pt>
                <c:pt idx="3">
                  <c:v>GPM</c:v>
                </c:pt>
                <c:pt idx="4">
                  <c:v>Terra</c:v>
                </c:pt>
                <c:pt idx="5">
                  <c:v>Sentinel-1A/1B</c:v>
                </c:pt>
                <c:pt idx="6">
                  <c:v>Sentinel-2A/2B</c:v>
                </c:pt>
                <c:pt idx="7">
                  <c:v>Sentinel-3A/3B</c:v>
                </c:pt>
                <c:pt idx="8">
                  <c:v>Sentinel-5P</c:v>
                </c:pt>
                <c:pt idx="9">
                  <c:v>Sentinel-6/6A</c:v>
                </c:pt>
              </c:strCache>
            </c:strRef>
          </c:cat>
          <c:val>
            <c:numRef>
              <c:f>Distribution_Mission_Domain!$M$7:$V$7</c:f>
              <c:numCache>
                <c:formatCode>_(* #,##0.00_);_(* \(#,##0.00\);_(* "-"??_);_(@_)</c:formatCode>
                <c:ptCount val="10"/>
                <c:pt idx="0">
                  <c:v>1281.4883873680228</c:v>
                </c:pt>
                <c:pt idx="1">
                  <c:v>1.8145743524655662E-5</c:v>
                </c:pt>
                <c:pt idx="2">
                  <c:v>24.791651369085155</c:v>
                </c:pt>
                <c:pt idx="3">
                  <c:v>153.95548375064459</c:v>
                </c:pt>
                <c:pt idx="4">
                  <c:v>1661.6900878613883</c:v>
                </c:pt>
                <c:pt idx="5">
                  <c:v>12229.353358803299</c:v>
                </c:pt>
                <c:pt idx="6">
                  <c:v>1905.044135764248</c:v>
                </c:pt>
                <c:pt idx="7">
                  <c:v>27.269570570438127</c:v>
                </c:pt>
                <c:pt idx="8">
                  <c:v>786.03217522189743</c:v>
                </c:pt>
                <c:pt idx="9">
                  <c:v>1.5160651762043862</c:v>
                </c:pt>
              </c:numCache>
            </c:numRef>
          </c:val>
          <c:extLst>
            <c:ext xmlns:c16="http://schemas.microsoft.com/office/drawing/2014/chart" uri="{C3380CC4-5D6E-409C-BE32-E72D297353CC}">
              <c16:uniqueId val="{00000028-4EE7-4D4B-B4F5-F43B2C81AEC8}"/>
            </c:ext>
          </c:extLst>
        </c:ser>
        <c:ser>
          <c:idx val="3"/>
          <c:order val="3"/>
          <c:tx>
            <c:strRef>
              <c:f>Distribution_Mission_Domain!$B$8</c:f>
              <c:strCache>
                <c:ptCount val="1"/>
                <c:pt idx="0">
                  <c:v>US GOV</c:v>
                </c:pt>
              </c:strCache>
            </c:strRef>
          </c:tx>
          <c:invertIfNegative val="0"/>
          <c:cat>
            <c:strRef>
              <c:f>Distribution_Mission_Domain!$M$4:$V$4</c:f>
              <c:strCache>
                <c:ptCount val="10"/>
                <c:pt idx="0">
                  <c:v>Aqua</c:v>
                </c:pt>
                <c:pt idx="1">
                  <c:v>Aquarius</c:v>
                </c:pt>
                <c:pt idx="2">
                  <c:v>Aura</c:v>
                </c:pt>
                <c:pt idx="3">
                  <c:v>GPM</c:v>
                </c:pt>
                <c:pt idx="4">
                  <c:v>Terra</c:v>
                </c:pt>
                <c:pt idx="5">
                  <c:v>Sentinel-1A/1B</c:v>
                </c:pt>
                <c:pt idx="6">
                  <c:v>Sentinel-2A/2B</c:v>
                </c:pt>
                <c:pt idx="7">
                  <c:v>Sentinel-3A/3B</c:v>
                </c:pt>
                <c:pt idx="8">
                  <c:v>Sentinel-5P</c:v>
                </c:pt>
                <c:pt idx="9">
                  <c:v>Sentinel-6/6A</c:v>
                </c:pt>
              </c:strCache>
            </c:strRef>
          </c:cat>
          <c:val>
            <c:numRef>
              <c:f>Distribution_Mission_Domain!$M$8:$V$8</c:f>
              <c:numCache>
                <c:formatCode>_(* #,##0.00_);_(* \(#,##0.00\);_(* "-"??_);_(@_)</c:formatCode>
                <c:ptCount val="10"/>
                <c:pt idx="0">
                  <c:v>1441.4596767216181</c:v>
                </c:pt>
                <c:pt idx="1">
                  <c:v>1.1632659525275782E-3</c:v>
                </c:pt>
                <c:pt idx="2">
                  <c:v>34.941292840668069</c:v>
                </c:pt>
                <c:pt idx="3">
                  <c:v>38.827029738630628</c:v>
                </c:pt>
                <c:pt idx="4">
                  <c:v>916.43050579726992</c:v>
                </c:pt>
                <c:pt idx="5">
                  <c:v>28970.109731460892</c:v>
                </c:pt>
                <c:pt idx="6">
                  <c:v>856.70138050688377</c:v>
                </c:pt>
                <c:pt idx="7">
                  <c:v>78.329549316666913</c:v>
                </c:pt>
                <c:pt idx="8">
                  <c:v>347.01150452481443</c:v>
                </c:pt>
                <c:pt idx="9">
                  <c:v>106.09702855998189</c:v>
                </c:pt>
              </c:numCache>
            </c:numRef>
          </c:val>
          <c:extLst>
            <c:ext xmlns:c16="http://schemas.microsoft.com/office/drawing/2014/chart" uri="{C3380CC4-5D6E-409C-BE32-E72D297353CC}">
              <c16:uniqueId val="{00000029-4EE7-4D4B-B4F5-F43B2C81AEC8}"/>
            </c:ext>
          </c:extLst>
        </c:ser>
        <c:ser>
          <c:idx val="4"/>
          <c:order val="4"/>
          <c:tx>
            <c:strRef>
              <c:f>Distribution_Mission_Domain!$B$9</c:f>
              <c:strCache>
                <c:ptCount val="1"/>
                <c:pt idx="0">
                  <c:v>US ORG</c:v>
                </c:pt>
              </c:strCache>
            </c:strRef>
          </c:tx>
          <c:invertIfNegative val="0"/>
          <c:cat>
            <c:strRef>
              <c:f>Distribution_Mission_Domain!$M$4:$V$4</c:f>
              <c:strCache>
                <c:ptCount val="10"/>
                <c:pt idx="0">
                  <c:v>Aqua</c:v>
                </c:pt>
                <c:pt idx="1">
                  <c:v>Aquarius</c:v>
                </c:pt>
                <c:pt idx="2">
                  <c:v>Aura</c:v>
                </c:pt>
                <c:pt idx="3">
                  <c:v>GPM</c:v>
                </c:pt>
                <c:pt idx="4">
                  <c:v>Terra</c:v>
                </c:pt>
                <c:pt idx="5">
                  <c:v>Sentinel-1A/1B</c:v>
                </c:pt>
                <c:pt idx="6">
                  <c:v>Sentinel-2A/2B</c:v>
                </c:pt>
                <c:pt idx="7">
                  <c:v>Sentinel-3A/3B</c:v>
                </c:pt>
                <c:pt idx="8">
                  <c:v>Sentinel-5P</c:v>
                </c:pt>
                <c:pt idx="9">
                  <c:v>Sentinel-6/6A</c:v>
                </c:pt>
              </c:strCache>
            </c:strRef>
          </c:cat>
          <c:val>
            <c:numRef>
              <c:f>Distribution_Mission_Domain!$M$9:$V$9</c:f>
              <c:numCache>
                <c:formatCode>_(* #,##0.00_);_(* \(#,##0.00\);_(* "-"??_);_(@_)</c:formatCode>
                <c:ptCount val="10"/>
                <c:pt idx="0">
                  <c:v>81.620698544911562</c:v>
                </c:pt>
                <c:pt idx="1">
                  <c:v>2.4462497094646096E-7</c:v>
                </c:pt>
                <c:pt idx="2">
                  <c:v>0.45158467173587169</c:v>
                </c:pt>
                <c:pt idx="3">
                  <c:v>58.390825228506316</c:v>
                </c:pt>
                <c:pt idx="4">
                  <c:v>95.193080118902714</c:v>
                </c:pt>
                <c:pt idx="5">
                  <c:v>30.061053218978433</c:v>
                </c:pt>
                <c:pt idx="6">
                  <c:v>337.51509563539844</c:v>
                </c:pt>
                <c:pt idx="7">
                  <c:v>0.22898058817372569</c:v>
                </c:pt>
                <c:pt idx="8">
                  <c:v>5.4357491715427342</c:v>
                </c:pt>
                <c:pt idx="9">
                  <c:v>0.64011990707604083</c:v>
                </c:pt>
              </c:numCache>
            </c:numRef>
          </c:val>
          <c:extLst>
            <c:ext xmlns:c16="http://schemas.microsoft.com/office/drawing/2014/chart" uri="{C3380CC4-5D6E-409C-BE32-E72D297353CC}">
              <c16:uniqueId val="{0000002A-4EE7-4D4B-B4F5-F43B2C81AEC8}"/>
            </c:ext>
          </c:extLst>
        </c:ser>
        <c:ser>
          <c:idx val="5"/>
          <c:order val="5"/>
          <c:tx>
            <c:strRef>
              <c:f>Distribution_Mission_Domain!$B$10</c:f>
              <c:strCache>
                <c:ptCount val="1"/>
                <c:pt idx="0">
                  <c:v>US Other</c:v>
                </c:pt>
              </c:strCache>
            </c:strRef>
          </c:tx>
          <c:invertIfNegative val="0"/>
          <c:cat>
            <c:strRef>
              <c:f>Distribution_Mission_Domain!$M$4:$V$4</c:f>
              <c:strCache>
                <c:ptCount val="10"/>
                <c:pt idx="0">
                  <c:v>Aqua</c:v>
                </c:pt>
                <c:pt idx="1">
                  <c:v>Aquarius</c:v>
                </c:pt>
                <c:pt idx="2">
                  <c:v>Aura</c:v>
                </c:pt>
                <c:pt idx="3">
                  <c:v>GPM</c:v>
                </c:pt>
                <c:pt idx="4">
                  <c:v>Terra</c:v>
                </c:pt>
                <c:pt idx="5">
                  <c:v>Sentinel-1A/1B</c:v>
                </c:pt>
                <c:pt idx="6">
                  <c:v>Sentinel-2A/2B</c:v>
                </c:pt>
                <c:pt idx="7">
                  <c:v>Sentinel-3A/3B</c:v>
                </c:pt>
                <c:pt idx="8">
                  <c:v>Sentinel-5P</c:v>
                </c:pt>
                <c:pt idx="9">
                  <c:v>Sentinel-6/6A</c:v>
                </c:pt>
              </c:strCache>
            </c:strRef>
          </c:cat>
          <c:val>
            <c:numRef>
              <c:f>Distribution_Mission_Domain!$M$10:$V$10</c:f>
              <c:numCache>
                <c:formatCode>_(* #,##0.00_);_(* \(#,##0.00\);_(* "-"??_);_(@_)</c:formatCode>
                <c:ptCount val="10"/>
                <c:pt idx="0">
                  <c:v>112.18198079885755</c:v>
                </c:pt>
                <c:pt idx="1">
                  <c:v>0</c:v>
                </c:pt>
                <c:pt idx="2">
                  <c:v>0.37707687877627849</c:v>
                </c:pt>
                <c:pt idx="3">
                  <c:v>13.35186938414607</c:v>
                </c:pt>
                <c:pt idx="4">
                  <c:v>17.050490107822942</c:v>
                </c:pt>
                <c:pt idx="5">
                  <c:v>54.862777071372832</c:v>
                </c:pt>
                <c:pt idx="6">
                  <c:v>18.23432580111875</c:v>
                </c:pt>
                <c:pt idx="7">
                  <c:v>7.5078278242471985E-2</c:v>
                </c:pt>
                <c:pt idx="8">
                  <c:v>3.9033680244656348</c:v>
                </c:pt>
                <c:pt idx="9">
                  <c:v>8.8536265138827649E-5</c:v>
                </c:pt>
              </c:numCache>
            </c:numRef>
          </c:val>
          <c:extLst>
            <c:ext xmlns:c16="http://schemas.microsoft.com/office/drawing/2014/chart" uri="{C3380CC4-5D6E-409C-BE32-E72D297353CC}">
              <c16:uniqueId val="{0000002B-4EE7-4D4B-B4F5-F43B2C81AEC8}"/>
            </c:ext>
          </c:extLst>
        </c:ser>
        <c:ser>
          <c:idx val="6"/>
          <c:order val="6"/>
          <c:tx>
            <c:strRef>
              <c:f>Distribution_Mission_Domain!$B$11</c:f>
              <c:strCache>
                <c:ptCount val="1"/>
                <c:pt idx="0">
                  <c:v>Unknown</c:v>
                </c:pt>
              </c:strCache>
            </c:strRef>
          </c:tx>
          <c:invertIfNegative val="0"/>
          <c:cat>
            <c:strRef>
              <c:f>Distribution_Mission_Domain!$M$4:$V$4</c:f>
              <c:strCache>
                <c:ptCount val="10"/>
                <c:pt idx="0">
                  <c:v>Aqua</c:v>
                </c:pt>
                <c:pt idx="1">
                  <c:v>Aquarius</c:v>
                </c:pt>
                <c:pt idx="2">
                  <c:v>Aura</c:v>
                </c:pt>
                <c:pt idx="3">
                  <c:v>GPM</c:v>
                </c:pt>
                <c:pt idx="4">
                  <c:v>Terra</c:v>
                </c:pt>
                <c:pt idx="5">
                  <c:v>Sentinel-1A/1B</c:v>
                </c:pt>
                <c:pt idx="6">
                  <c:v>Sentinel-2A/2B</c:v>
                </c:pt>
                <c:pt idx="7">
                  <c:v>Sentinel-3A/3B</c:v>
                </c:pt>
                <c:pt idx="8">
                  <c:v>Sentinel-5P</c:v>
                </c:pt>
                <c:pt idx="9">
                  <c:v>Sentinel-6/6A</c:v>
                </c:pt>
              </c:strCache>
            </c:strRef>
          </c:cat>
          <c:val>
            <c:numRef>
              <c:f>Distribution_Mission_Domain!$M$11:$V$11</c:f>
              <c:numCache>
                <c:formatCode>_(* #,##0.00_);_(* \(#,##0.00\);_(* "-"??_);_(@_)</c:formatCode>
                <c:ptCount val="10"/>
                <c:pt idx="0">
                  <c:v>0.26016684448768479</c:v>
                </c:pt>
                <c:pt idx="1">
                  <c:v>0</c:v>
                </c:pt>
                <c:pt idx="2">
                  <c:v>2.2482542617581138E-3</c:v>
                </c:pt>
                <c:pt idx="3">
                  <c:v>1.0504575811864916E-3</c:v>
                </c:pt>
                <c:pt idx="4">
                  <c:v>1.0685390243006569</c:v>
                </c:pt>
                <c:pt idx="5">
                  <c:v>6.0245677123930329E-2</c:v>
                </c:pt>
                <c:pt idx="6">
                  <c:v>190.62551426159473</c:v>
                </c:pt>
                <c:pt idx="7">
                  <c:v>2.7825299184769299E-6</c:v>
                </c:pt>
                <c:pt idx="8">
                  <c:v>2.1637427425957811E-3</c:v>
                </c:pt>
                <c:pt idx="9">
                  <c:v>0</c:v>
                </c:pt>
              </c:numCache>
            </c:numRef>
          </c:val>
          <c:extLst>
            <c:ext xmlns:c16="http://schemas.microsoft.com/office/drawing/2014/chart" uri="{C3380CC4-5D6E-409C-BE32-E72D297353CC}">
              <c16:uniqueId val="{0000002C-4EE7-4D4B-B4F5-F43B2C81AEC8}"/>
            </c:ext>
          </c:extLst>
        </c:ser>
        <c:dLbls>
          <c:showLegendKey val="0"/>
          <c:showVal val="0"/>
          <c:showCatName val="0"/>
          <c:showSerName val="0"/>
          <c:showPercent val="0"/>
          <c:showBubbleSize val="0"/>
        </c:dLbls>
        <c:gapWidth val="150"/>
        <c:overlap val="100"/>
        <c:axId val="-448757856"/>
        <c:axId val="-448744800"/>
      </c:barChart>
      <c:catAx>
        <c:axId val="-44875785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Mission</a:t>
                </a:r>
              </a:p>
            </c:rich>
          </c:tx>
          <c:layout>
            <c:manualLayout>
              <c:xMode val="edge"/>
              <c:yMode val="edge"/>
              <c:x val="0.50245578136938929"/>
              <c:y val="0.952052717970385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44800"/>
        <c:crosses val="autoZero"/>
        <c:auto val="1"/>
        <c:lblAlgn val="ctr"/>
        <c:lblOffset val="100"/>
        <c:tickLblSkip val="1"/>
        <c:tickMarkSkip val="1"/>
        <c:noMultiLvlLbl val="0"/>
      </c:catAx>
      <c:valAx>
        <c:axId val="-448744800"/>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b="1" i="0" u="none" strike="noStrike" baseline="0">
                    <a:effectLst/>
                  </a:rPr>
                  <a:t>Volume Distributed (TB</a:t>
                </a:r>
                <a:r>
                  <a:rPr lang="en-US"/>
                  <a:t>)</a:t>
                </a:r>
              </a:p>
            </c:rich>
          </c:tx>
          <c:layout>
            <c:manualLayout>
              <c:xMode val="edge"/>
              <c:yMode val="edge"/>
              <c:x val="1.0184390347921535E-2"/>
              <c:y val="0.2727161339814230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7856"/>
        <c:crosses val="autoZero"/>
        <c:crossBetween val="between"/>
      </c:valAx>
      <c:spPr>
        <a:solidFill>
          <a:srgbClr val="C0C0C0"/>
        </a:solidFill>
        <a:ln w="12700">
          <a:solidFill>
            <a:srgbClr val="808080"/>
          </a:solidFill>
          <a:prstDash val="solid"/>
        </a:ln>
      </c:spPr>
    </c:plotArea>
    <c:legend>
      <c:legendPos val="t"/>
      <c:layout>
        <c:manualLayout>
          <c:xMode val="edge"/>
          <c:yMode val="edge"/>
          <c:x val="0.11423992386527244"/>
          <c:y val="8.3018762931866844E-2"/>
          <c:w val="0.64601255110592493"/>
          <c:h val="4.5875739225331016E-2"/>
        </c:manualLayout>
      </c:layout>
      <c:overlay val="0"/>
      <c:spPr>
        <a:ln>
          <a:solidFill>
            <a:srgbClr val="00000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Product Distribution by Product</a:t>
            </a:r>
            <a:r>
              <a:rPr lang="en-US" baseline="0"/>
              <a:t> Level</a:t>
            </a:r>
            <a:endParaRPr lang="en-US"/>
          </a:p>
        </c:rich>
      </c:tx>
      <c:layout>
        <c:manualLayout>
          <c:xMode val="edge"/>
          <c:yMode val="edge"/>
          <c:x val="0.35838916639332363"/>
          <c:y val="2.3893658422887175E-2"/>
        </c:manualLayout>
      </c:layout>
      <c:overlay val="0"/>
      <c:spPr>
        <a:noFill/>
        <a:ln w="25400">
          <a:noFill/>
        </a:ln>
      </c:spPr>
    </c:title>
    <c:autoTitleDeleted val="0"/>
    <c:plotArea>
      <c:layout>
        <c:manualLayout>
          <c:layoutTarget val="inner"/>
          <c:xMode val="edge"/>
          <c:yMode val="edge"/>
          <c:x val="0.11573220404595831"/>
          <c:y val="0.15132651521756041"/>
          <c:w val="0.82460968710241833"/>
          <c:h val="0.72173466614699733"/>
        </c:manualLayout>
      </c:layout>
      <c:barChart>
        <c:barDir val="col"/>
        <c:grouping val="stacked"/>
        <c:varyColors val="0"/>
        <c:ser>
          <c:idx val="1"/>
          <c:order val="0"/>
          <c:tx>
            <c:strRef>
              <c:f>Distribution_Mission_Level!$B$6</c:f>
              <c:strCache>
                <c:ptCount val="1"/>
                <c:pt idx="0">
                  <c:v> Level 1 </c:v>
                </c:pt>
              </c:strCache>
            </c:strRef>
          </c:tx>
          <c:invertIfNegative val="0"/>
          <c:cat>
            <c:strRef>
              <c:f>Distribution_Mission_Level!$C$4:$L$4</c:f>
              <c:strCache>
                <c:ptCount val="10"/>
                <c:pt idx="0">
                  <c:v>Aqua</c:v>
                </c:pt>
                <c:pt idx="1">
                  <c:v>Aquarius</c:v>
                </c:pt>
                <c:pt idx="2">
                  <c:v>Aura</c:v>
                </c:pt>
                <c:pt idx="3">
                  <c:v>GPM</c:v>
                </c:pt>
                <c:pt idx="4">
                  <c:v>Terra</c:v>
                </c:pt>
                <c:pt idx="5">
                  <c:v>Sentinel-1A/1B</c:v>
                </c:pt>
                <c:pt idx="6">
                  <c:v>Sentinel-2A/2B</c:v>
                </c:pt>
                <c:pt idx="7">
                  <c:v>Sentinel-3A/3B</c:v>
                </c:pt>
                <c:pt idx="8">
                  <c:v>Sentinel-5P</c:v>
                </c:pt>
                <c:pt idx="9">
                  <c:v>Sentinel-6/6A</c:v>
                </c:pt>
              </c:strCache>
            </c:strRef>
          </c:cat>
          <c:val>
            <c:numRef>
              <c:f>Distribution_Mission_Level!$C$6:$L$6</c:f>
              <c:numCache>
                <c:formatCode>_(* #,##0.00_);_(* \(#,##0.00\);_(* "-"??_);_(@_)</c:formatCode>
                <c:ptCount val="10"/>
                <c:pt idx="0">
                  <c:v>92.236503999999996</c:v>
                </c:pt>
                <c:pt idx="1">
                  <c:v>0</c:v>
                </c:pt>
                <c:pt idx="2">
                  <c:v>0.54508699999999999</c:v>
                </c:pt>
                <c:pt idx="3">
                  <c:v>1.3630610000000001</c:v>
                </c:pt>
                <c:pt idx="4">
                  <c:v>71.228627000000003</c:v>
                </c:pt>
                <c:pt idx="5">
                  <c:v>22.751681000000001</c:v>
                </c:pt>
                <c:pt idx="6">
                  <c:v>0</c:v>
                </c:pt>
                <c:pt idx="7">
                  <c:v>3.33812</c:v>
                </c:pt>
                <c:pt idx="8">
                  <c:v>0.31094500000000003</c:v>
                </c:pt>
                <c:pt idx="9">
                  <c:v>0.33554299999999998</c:v>
                </c:pt>
              </c:numCache>
            </c:numRef>
          </c:val>
          <c:extLst>
            <c:ext xmlns:c16="http://schemas.microsoft.com/office/drawing/2014/chart" uri="{C3380CC4-5D6E-409C-BE32-E72D297353CC}">
              <c16:uniqueId val="{00000000-D76B-0F44-9F09-DE123B192E18}"/>
            </c:ext>
          </c:extLst>
        </c:ser>
        <c:ser>
          <c:idx val="0"/>
          <c:order val="1"/>
          <c:tx>
            <c:strRef>
              <c:f>Distribution_Mission_Level!$B$7</c:f>
              <c:strCache>
                <c:ptCount val="1"/>
                <c:pt idx="0">
                  <c:v> Level 2 </c:v>
                </c:pt>
              </c:strCache>
            </c:strRef>
          </c:tx>
          <c:spPr>
            <a:solidFill>
              <a:schemeClr val="accent5">
                <a:lumMod val="75000"/>
              </a:schemeClr>
            </a:solidFill>
          </c:spPr>
          <c:invertIfNegative val="0"/>
          <c:cat>
            <c:strRef>
              <c:f>Distribution_Mission_Level!$C$4:$L$4</c:f>
              <c:strCache>
                <c:ptCount val="10"/>
                <c:pt idx="0">
                  <c:v>Aqua</c:v>
                </c:pt>
                <c:pt idx="1">
                  <c:v>Aquarius</c:v>
                </c:pt>
                <c:pt idx="2">
                  <c:v>Aura</c:v>
                </c:pt>
                <c:pt idx="3">
                  <c:v>GPM</c:v>
                </c:pt>
                <c:pt idx="4">
                  <c:v>Terra</c:v>
                </c:pt>
                <c:pt idx="5">
                  <c:v>Sentinel-1A/1B</c:v>
                </c:pt>
                <c:pt idx="6">
                  <c:v>Sentinel-2A/2B</c:v>
                </c:pt>
                <c:pt idx="7">
                  <c:v>Sentinel-3A/3B</c:v>
                </c:pt>
                <c:pt idx="8">
                  <c:v>Sentinel-5P</c:v>
                </c:pt>
                <c:pt idx="9">
                  <c:v>Sentinel-6/6A</c:v>
                </c:pt>
              </c:strCache>
            </c:strRef>
          </c:cat>
          <c:val>
            <c:numRef>
              <c:f>Distribution_Mission_Level!$C$7:$L$7</c:f>
              <c:numCache>
                <c:formatCode>_(* #,##0.00_);_(* \(#,##0.00\);_(* "-"??_);_(@_)</c:formatCode>
                <c:ptCount val="10"/>
                <c:pt idx="0">
                  <c:v>247.99903699999999</c:v>
                </c:pt>
                <c:pt idx="1">
                  <c:v>1.6899999999999999E-4</c:v>
                </c:pt>
                <c:pt idx="2">
                  <c:v>18.202107000000002</c:v>
                </c:pt>
                <c:pt idx="3">
                  <c:v>4.3781319999999999</c:v>
                </c:pt>
                <c:pt idx="4">
                  <c:v>201.839967</c:v>
                </c:pt>
                <c:pt idx="5">
                  <c:v>31.921862000000001</c:v>
                </c:pt>
                <c:pt idx="6">
                  <c:v>0</c:v>
                </c:pt>
                <c:pt idx="7">
                  <c:v>0.45664900000000003</c:v>
                </c:pt>
                <c:pt idx="8">
                  <c:v>10.376455999999999</c:v>
                </c:pt>
                <c:pt idx="9">
                  <c:v>2.7879779999999998</c:v>
                </c:pt>
              </c:numCache>
            </c:numRef>
          </c:val>
          <c:extLst>
            <c:ext xmlns:c16="http://schemas.microsoft.com/office/drawing/2014/chart" uri="{C3380CC4-5D6E-409C-BE32-E72D297353CC}">
              <c16:uniqueId val="{00000005-D76B-0F44-9F09-DE123B192E18}"/>
            </c:ext>
          </c:extLst>
        </c:ser>
        <c:ser>
          <c:idx val="2"/>
          <c:order val="2"/>
          <c:tx>
            <c:strRef>
              <c:f>Distribution_Mission_Level!$B$8</c:f>
              <c:strCache>
                <c:ptCount val="1"/>
                <c:pt idx="0">
                  <c:v> Level 3 </c:v>
                </c:pt>
              </c:strCache>
            </c:strRef>
          </c:tx>
          <c:invertIfNegative val="0"/>
          <c:cat>
            <c:strRef>
              <c:f>Distribution_Mission_Level!$C$4:$L$4</c:f>
              <c:strCache>
                <c:ptCount val="10"/>
                <c:pt idx="0">
                  <c:v>Aqua</c:v>
                </c:pt>
                <c:pt idx="1">
                  <c:v>Aquarius</c:v>
                </c:pt>
                <c:pt idx="2">
                  <c:v>Aura</c:v>
                </c:pt>
                <c:pt idx="3">
                  <c:v>GPM</c:v>
                </c:pt>
                <c:pt idx="4">
                  <c:v>Terra</c:v>
                </c:pt>
                <c:pt idx="5">
                  <c:v>Sentinel-1A/1B</c:v>
                </c:pt>
                <c:pt idx="6">
                  <c:v>Sentinel-2A/2B</c:v>
                </c:pt>
                <c:pt idx="7">
                  <c:v>Sentinel-3A/3B</c:v>
                </c:pt>
                <c:pt idx="8">
                  <c:v>Sentinel-5P</c:v>
                </c:pt>
                <c:pt idx="9">
                  <c:v>Sentinel-6/6A</c:v>
                </c:pt>
              </c:strCache>
            </c:strRef>
          </c:cat>
          <c:val>
            <c:numRef>
              <c:f>Distribution_Mission_Level!$C$8:$L$8</c:f>
              <c:numCache>
                <c:formatCode>_(* #,##0.00_);_(* \(#,##0.00\);_(* "-"??_);_(@_)</c:formatCode>
                <c:ptCount val="10"/>
                <c:pt idx="0">
                  <c:v>147.905036</c:v>
                </c:pt>
                <c:pt idx="1">
                  <c:v>1.423E-3</c:v>
                </c:pt>
                <c:pt idx="2">
                  <c:v>5.5548789999999997</c:v>
                </c:pt>
                <c:pt idx="3">
                  <c:v>243.037632</c:v>
                </c:pt>
                <c:pt idx="4">
                  <c:v>139.554304</c:v>
                </c:pt>
                <c:pt idx="5">
                  <c:v>7.5599999999999999E-3</c:v>
                </c:pt>
                <c:pt idx="6">
                  <c:v>810.82340599999998</c:v>
                </c:pt>
                <c:pt idx="7">
                  <c:v>0.48600399999999999</c:v>
                </c:pt>
                <c:pt idx="8">
                  <c:v>3.3869999999999998E-3</c:v>
                </c:pt>
                <c:pt idx="9">
                  <c:v>9.7999999999999997E-5</c:v>
                </c:pt>
              </c:numCache>
            </c:numRef>
          </c:val>
          <c:extLst>
            <c:ext xmlns:c16="http://schemas.microsoft.com/office/drawing/2014/chart" uri="{C3380CC4-5D6E-409C-BE32-E72D297353CC}">
              <c16:uniqueId val="{00000006-D76B-0F44-9F09-DE123B192E18}"/>
            </c:ext>
          </c:extLst>
        </c:ser>
        <c:ser>
          <c:idx val="3"/>
          <c:order val="3"/>
          <c:tx>
            <c:strRef>
              <c:f>Distribution_Mission_Level!$B$9</c:f>
              <c:strCache>
                <c:ptCount val="1"/>
                <c:pt idx="0">
                  <c:v> Level 4 </c:v>
                </c:pt>
              </c:strCache>
            </c:strRef>
          </c:tx>
          <c:spPr>
            <a:solidFill>
              <a:schemeClr val="accent6">
                <a:lumMod val="75000"/>
              </a:schemeClr>
            </a:solidFill>
          </c:spPr>
          <c:invertIfNegative val="0"/>
          <c:cat>
            <c:strRef>
              <c:f>Distribution_Mission_Level!$C$4:$L$4</c:f>
              <c:strCache>
                <c:ptCount val="10"/>
                <c:pt idx="0">
                  <c:v>Aqua</c:v>
                </c:pt>
                <c:pt idx="1">
                  <c:v>Aquarius</c:v>
                </c:pt>
                <c:pt idx="2">
                  <c:v>Aura</c:v>
                </c:pt>
                <c:pt idx="3">
                  <c:v>GPM</c:v>
                </c:pt>
                <c:pt idx="4">
                  <c:v>Terra</c:v>
                </c:pt>
                <c:pt idx="5">
                  <c:v>Sentinel-1A/1B</c:v>
                </c:pt>
                <c:pt idx="6">
                  <c:v>Sentinel-2A/2B</c:v>
                </c:pt>
                <c:pt idx="7">
                  <c:v>Sentinel-3A/3B</c:v>
                </c:pt>
                <c:pt idx="8">
                  <c:v>Sentinel-5P</c:v>
                </c:pt>
                <c:pt idx="9">
                  <c:v>Sentinel-6/6A</c:v>
                </c:pt>
              </c:strCache>
            </c:strRef>
          </c:cat>
          <c:val>
            <c:numRef>
              <c:f>Distribution_Mission_Level!$C$9:$L$9</c:f>
              <c:numCache>
                <c:formatCode>_(* #,##0.00_);_(* \(#,##0.00\);_(* "-"??_);_(@_)</c:formatCode>
                <c:ptCount val="10"/>
                <c:pt idx="0">
                  <c:v>18.776698</c:v>
                </c:pt>
                <c:pt idx="1">
                  <c:v>0</c:v>
                </c:pt>
                <c:pt idx="2">
                  <c:v>1.4799999999999999E-4</c:v>
                </c:pt>
                <c:pt idx="3">
                  <c:v>1.108E-3</c:v>
                </c:pt>
                <c:pt idx="4">
                  <c:v>37.334764</c:v>
                </c:pt>
                <c:pt idx="5">
                  <c:v>0</c:v>
                </c:pt>
                <c:pt idx="6">
                  <c:v>7.2480000000000001E-3</c:v>
                </c:pt>
                <c:pt idx="7">
                  <c:v>0</c:v>
                </c:pt>
                <c:pt idx="8">
                  <c:v>9.0980000000000002E-3</c:v>
                </c:pt>
                <c:pt idx="9">
                  <c:v>0</c:v>
                </c:pt>
              </c:numCache>
            </c:numRef>
          </c:val>
          <c:extLst>
            <c:ext xmlns:c16="http://schemas.microsoft.com/office/drawing/2014/chart" uri="{C3380CC4-5D6E-409C-BE32-E72D297353CC}">
              <c16:uniqueId val="{00000007-D76B-0F44-9F09-DE123B192E18}"/>
            </c:ext>
          </c:extLst>
        </c:ser>
        <c:ser>
          <c:idx val="4"/>
          <c:order val="4"/>
          <c:tx>
            <c:strRef>
              <c:f>Distribution_Mission_Level!$B$10</c:f>
              <c:strCache>
                <c:ptCount val="1"/>
                <c:pt idx="0">
                  <c:v> Other* </c:v>
                </c:pt>
              </c:strCache>
            </c:strRef>
          </c:tx>
          <c:spPr>
            <a:solidFill>
              <a:schemeClr val="accent3">
                <a:lumMod val="75000"/>
              </a:schemeClr>
            </a:solidFill>
          </c:spPr>
          <c:invertIfNegative val="0"/>
          <c:cat>
            <c:strRef>
              <c:f>Distribution_Mission_Level!$C$4:$L$4</c:f>
              <c:strCache>
                <c:ptCount val="10"/>
                <c:pt idx="0">
                  <c:v>Aqua</c:v>
                </c:pt>
                <c:pt idx="1">
                  <c:v>Aquarius</c:v>
                </c:pt>
                <c:pt idx="2">
                  <c:v>Aura</c:v>
                </c:pt>
                <c:pt idx="3">
                  <c:v>GPM</c:v>
                </c:pt>
                <c:pt idx="4">
                  <c:v>Terra</c:v>
                </c:pt>
                <c:pt idx="5">
                  <c:v>Sentinel-1A/1B</c:v>
                </c:pt>
                <c:pt idx="6">
                  <c:v>Sentinel-2A/2B</c:v>
                </c:pt>
                <c:pt idx="7">
                  <c:v>Sentinel-3A/3B</c:v>
                </c:pt>
                <c:pt idx="8">
                  <c:v>Sentinel-5P</c:v>
                </c:pt>
                <c:pt idx="9">
                  <c:v>Sentinel-6/6A</c:v>
                </c:pt>
              </c:strCache>
            </c:strRef>
          </c:cat>
          <c:val>
            <c:numRef>
              <c:f>Distribution_Mission_Level!$C$10:$L$10</c:f>
              <c:numCache>
                <c:formatCode>_(* #,##0.00_);_(* \(#,##0.00\);_(* "-"??_);_(@_)</c:formatCode>
                <c:ptCount val="10"/>
                <c:pt idx="0">
                  <c:v>2.450761</c:v>
                </c:pt>
                <c:pt idx="1">
                  <c:v>0</c:v>
                </c:pt>
                <c:pt idx="2">
                  <c:v>0.223715</c:v>
                </c:pt>
                <c:pt idx="3">
                  <c:v>0</c:v>
                </c:pt>
                <c:pt idx="4">
                  <c:v>1.954332</c:v>
                </c:pt>
                <c:pt idx="5">
                  <c:v>0.160104</c:v>
                </c:pt>
                <c:pt idx="6">
                  <c:v>4.5000000000000003E-5</c:v>
                </c:pt>
                <c:pt idx="7">
                  <c:v>0.17366599999999999</c:v>
                </c:pt>
                <c:pt idx="8">
                  <c:v>0</c:v>
                </c:pt>
                <c:pt idx="9">
                  <c:v>2.3741999999999999E-2</c:v>
                </c:pt>
              </c:numCache>
            </c:numRef>
          </c:val>
          <c:extLst>
            <c:ext xmlns:c16="http://schemas.microsoft.com/office/drawing/2014/chart" uri="{C3380CC4-5D6E-409C-BE32-E72D297353CC}">
              <c16:uniqueId val="{00000008-D76B-0F44-9F09-DE123B192E18}"/>
            </c:ext>
          </c:extLst>
        </c:ser>
        <c:dLbls>
          <c:showLegendKey val="0"/>
          <c:showVal val="0"/>
          <c:showCatName val="0"/>
          <c:showSerName val="0"/>
          <c:showPercent val="0"/>
          <c:showBubbleSize val="0"/>
        </c:dLbls>
        <c:gapWidth val="150"/>
        <c:overlap val="100"/>
        <c:axId val="-448758400"/>
        <c:axId val="-448751872"/>
      </c:barChart>
      <c:catAx>
        <c:axId val="-44875840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Mission</a:t>
                </a:r>
              </a:p>
            </c:rich>
          </c:tx>
          <c:layout>
            <c:manualLayout>
              <c:xMode val="edge"/>
              <c:yMode val="edge"/>
              <c:x val="0.47437527739792362"/>
              <c:y val="0.9476863596920305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1872"/>
        <c:crosses val="autoZero"/>
        <c:auto val="1"/>
        <c:lblAlgn val="ctr"/>
        <c:lblOffset val="100"/>
        <c:tickLblSkip val="1"/>
        <c:tickMarkSkip val="1"/>
        <c:noMultiLvlLbl val="0"/>
      </c:catAx>
      <c:valAx>
        <c:axId val="-44875187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Files Distributed (Millions)</a:t>
                </a:r>
              </a:p>
            </c:rich>
          </c:tx>
          <c:layout>
            <c:manualLayout>
              <c:xMode val="edge"/>
              <c:yMode val="edge"/>
              <c:x val="4.3720593613741324E-2"/>
              <c:y val="0.2658599146351263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8400"/>
        <c:crosses val="autoZero"/>
        <c:crossBetween val="between"/>
      </c:valAx>
      <c:spPr>
        <a:noFill/>
        <a:ln w="12700">
          <a:solidFill>
            <a:srgbClr val="808080"/>
          </a:solidFill>
          <a:prstDash val="solid"/>
        </a:ln>
      </c:spPr>
    </c:plotArea>
    <c:legend>
      <c:legendPos val="t"/>
      <c:layout>
        <c:manualLayout>
          <c:xMode val="edge"/>
          <c:yMode val="edge"/>
          <c:x val="0.25943669715116296"/>
          <c:y val="7.952004087162988E-2"/>
          <c:w val="0.30613181199317668"/>
          <c:h val="5.2744000909316378E-2"/>
        </c:manualLayout>
      </c:layout>
      <c:overlay val="0"/>
      <c:spPr>
        <a:ln>
          <a:solidFill>
            <a:srgbClr val="80808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Number</a:t>
            </a:r>
            <a:r>
              <a:rPr lang="en-US" baseline="0"/>
              <a:t> </a:t>
            </a:r>
            <a:r>
              <a:rPr lang="en-US"/>
              <a:t>of Users Receiving Data by Product</a:t>
            </a:r>
            <a:r>
              <a:rPr lang="en-US" baseline="0"/>
              <a:t> Level</a:t>
            </a:r>
            <a:endParaRPr lang="en-US"/>
          </a:p>
        </c:rich>
      </c:tx>
      <c:layout>
        <c:manualLayout>
          <c:xMode val="edge"/>
          <c:yMode val="edge"/>
          <c:x val="0.32887486723039566"/>
          <c:y val="2.0641727204299409E-2"/>
        </c:manualLayout>
      </c:layout>
      <c:overlay val="0"/>
      <c:spPr>
        <a:noFill/>
        <a:ln w="25400">
          <a:noFill/>
        </a:ln>
      </c:spPr>
    </c:title>
    <c:autoTitleDeleted val="0"/>
    <c:plotArea>
      <c:layout>
        <c:manualLayout>
          <c:layoutTarget val="inner"/>
          <c:xMode val="edge"/>
          <c:yMode val="edge"/>
          <c:x val="0.1321200286161969"/>
          <c:y val="0.16719716607168006"/>
          <c:w val="0.80648476153750626"/>
          <c:h val="0.69082743853557649"/>
        </c:manualLayout>
      </c:layout>
      <c:barChart>
        <c:barDir val="col"/>
        <c:grouping val="stacked"/>
        <c:varyColors val="0"/>
        <c:ser>
          <c:idx val="1"/>
          <c:order val="0"/>
          <c:tx>
            <c:strRef>
              <c:f>Distribution_Mission_Level!$B$6</c:f>
              <c:strCache>
                <c:ptCount val="1"/>
                <c:pt idx="0">
                  <c:v> Level 1 </c:v>
                </c:pt>
              </c:strCache>
            </c:strRef>
          </c:tx>
          <c:invertIfNegative val="0"/>
          <c:cat>
            <c:strRef>
              <c:f>Distribution_Mission_Level!$W$4:$AF$4</c:f>
              <c:strCache>
                <c:ptCount val="10"/>
                <c:pt idx="0">
                  <c:v>Aqua</c:v>
                </c:pt>
                <c:pt idx="1">
                  <c:v>Aquarius</c:v>
                </c:pt>
                <c:pt idx="2">
                  <c:v>Aura</c:v>
                </c:pt>
                <c:pt idx="3">
                  <c:v>GPM</c:v>
                </c:pt>
                <c:pt idx="4">
                  <c:v>Terra</c:v>
                </c:pt>
                <c:pt idx="5">
                  <c:v>Sentinel-1A/1B</c:v>
                </c:pt>
                <c:pt idx="6">
                  <c:v>Sentinel-2A/2B</c:v>
                </c:pt>
                <c:pt idx="7">
                  <c:v>Sentinel-3A/3B</c:v>
                </c:pt>
                <c:pt idx="8">
                  <c:v>Sentinel-5P</c:v>
                </c:pt>
                <c:pt idx="9">
                  <c:v>Sentinel-6/6A</c:v>
                </c:pt>
              </c:strCache>
            </c:strRef>
          </c:cat>
          <c:val>
            <c:numRef>
              <c:f>Distribution_Mission_Level!$W$6:$AF$6</c:f>
              <c:numCache>
                <c:formatCode>_(* #,##0_);_(* \(#,##0\);_(* "-"??_);_(@_)</c:formatCode>
                <c:ptCount val="10"/>
                <c:pt idx="0">
                  <c:v>681878</c:v>
                </c:pt>
                <c:pt idx="1">
                  <c:v>0</c:v>
                </c:pt>
                <c:pt idx="2">
                  <c:v>33876</c:v>
                </c:pt>
                <c:pt idx="3">
                  <c:v>10503</c:v>
                </c:pt>
                <c:pt idx="4">
                  <c:v>35926</c:v>
                </c:pt>
                <c:pt idx="5">
                  <c:v>34229</c:v>
                </c:pt>
                <c:pt idx="6">
                  <c:v>0</c:v>
                </c:pt>
                <c:pt idx="7">
                  <c:v>2384</c:v>
                </c:pt>
                <c:pt idx="8">
                  <c:v>21104</c:v>
                </c:pt>
                <c:pt idx="9">
                  <c:v>117</c:v>
                </c:pt>
              </c:numCache>
            </c:numRef>
          </c:val>
          <c:extLst>
            <c:ext xmlns:c16="http://schemas.microsoft.com/office/drawing/2014/chart" uri="{C3380CC4-5D6E-409C-BE32-E72D297353CC}">
              <c16:uniqueId val="{00000000-E337-BA47-B07A-790561083BA2}"/>
            </c:ext>
          </c:extLst>
        </c:ser>
        <c:ser>
          <c:idx val="0"/>
          <c:order val="1"/>
          <c:tx>
            <c:strRef>
              <c:f>Distribution_Mission_Level!$B$7</c:f>
              <c:strCache>
                <c:ptCount val="1"/>
                <c:pt idx="0">
                  <c:v> Level 2 </c:v>
                </c:pt>
              </c:strCache>
            </c:strRef>
          </c:tx>
          <c:spPr>
            <a:solidFill>
              <a:schemeClr val="accent5">
                <a:lumMod val="75000"/>
              </a:schemeClr>
            </a:solidFill>
          </c:spPr>
          <c:invertIfNegative val="0"/>
          <c:cat>
            <c:strRef>
              <c:f>Distribution_Mission_Level!$W$4:$AF$4</c:f>
              <c:strCache>
                <c:ptCount val="10"/>
                <c:pt idx="0">
                  <c:v>Aqua</c:v>
                </c:pt>
                <c:pt idx="1">
                  <c:v>Aquarius</c:v>
                </c:pt>
                <c:pt idx="2">
                  <c:v>Aura</c:v>
                </c:pt>
                <c:pt idx="3">
                  <c:v>GPM</c:v>
                </c:pt>
                <c:pt idx="4">
                  <c:v>Terra</c:v>
                </c:pt>
                <c:pt idx="5">
                  <c:v>Sentinel-1A/1B</c:v>
                </c:pt>
                <c:pt idx="6">
                  <c:v>Sentinel-2A/2B</c:v>
                </c:pt>
                <c:pt idx="7">
                  <c:v>Sentinel-3A/3B</c:v>
                </c:pt>
                <c:pt idx="8">
                  <c:v>Sentinel-5P</c:v>
                </c:pt>
                <c:pt idx="9">
                  <c:v>Sentinel-6/6A</c:v>
                </c:pt>
              </c:strCache>
            </c:strRef>
          </c:cat>
          <c:val>
            <c:numRef>
              <c:f>Distribution_Mission_Level!$W$7:$AF$7</c:f>
              <c:numCache>
                <c:formatCode>_(* #,##0_);_(* \(#,##0\);_(* "-"??_);_(@_)</c:formatCode>
                <c:ptCount val="10"/>
                <c:pt idx="0">
                  <c:v>1053934</c:v>
                </c:pt>
                <c:pt idx="1">
                  <c:v>11</c:v>
                </c:pt>
                <c:pt idx="2">
                  <c:v>750996</c:v>
                </c:pt>
                <c:pt idx="3">
                  <c:v>93383</c:v>
                </c:pt>
                <c:pt idx="4">
                  <c:v>26230</c:v>
                </c:pt>
                <c:pt idx="5">
                  <c:v>121045</c:v>
                </c:pt>
                <c:pt idx="6">
                  <c:v>0</c:v>
                </c:pt>
                <c:pt idx="7">
                  <c:v>438</c:v>
                </c:pt>
                <c:pt idx="8">
                  <c:v>25121</c:v>
                </c:pt>
                <c:pt idx="9">
                  <c:v>307</c:v>
                </c:pt>
              </c:numCache>
            </c:numRef>
          </c:val>
          <c:extLst>
            <c:ext xmlns:c16="http://schemas.microsoft.com/office/drawing/2014/chart" uri="{C3380CC4-5D6E-409C-BE32-E72D297353CC}">
              <c16:uniqueId val="{00000009-E337-BA47-B07A-790561083BA2}"/>
            </c:ext>
          </c:extLst>
        </c:ser>
        <c:ser>
          <c:idx val="2"/>
          <c:order val="2"/>
          <c:tx>
            <c:strRef>
              <c:f>Distribution_Mission_Level!$B$8</c:f>
              <c:strCache>
                <c:ptCount val="1"/>
                <c:pt idx="0">
                  <c:v> Level 3 </c:v>
                </c:pt>
              </c:strCache>
            </c:strRef>
          </c:tx>
          <c:invertIfNegative val="0"/>
          <c:cat>
            <c:strRef>
              <c:f>Distribution_Mission_Level!$W$4:$AF$4</c:f>
              <c:strCache>
                <c:ptCount val="10"/>
                <c:pt idx="0">
                  <c:v>Aqua</c:v>
                </c:pt>
                <c:pt idx="1">
                  <c:v>Aquarius</c:v>
                </c:pt>
                <c:pt idx="2">
                  <c:v>Aura</c:v>
                </c:pt>
                <c:pt idx="3">
                  <c:v>GPM</c:v>
                </c:pt>
                <c:pt idx="4">
                  <c:v>Terra</c:v>
                </c:pt>
                <c:pt idx="5">
                  <c:v>Sentinel-1A/1B</c:v>
                </c:pt>
                <c:pt idx="6">
                  <c:v>Sentinel-2A/2B</c:v>
                </c:pt>
                <c:pt idx="7">
                  <c:v>Sentinel-3A/3B</c:v>
                </c:pt>
                <c:pt idx="8">
                  <c:v>Sentinel-5P</c:v>
                </c:pt>
                <c:pt idx="9">
                  <c:v>Sentinel-6/6A</c:v>
                </c:pt>
              </c:strCache>
            </c:strRef>
          </c:cat>
          <c:val>
            <c:numRef>
              <c:f>Distribution_Mission_Level!$W$8:$AF$8</c:f>
              <c:numCache>
                <c:formatCode>_(* #,##0_);_(* \(#,##0\);_(* "-"??_);_(@_)</c:formatCode>
                <c:ptCount val="10"/>
                <c:pt idx="0">
                  <c:v>415352</c:v>
                </c:pt>
                <c:pt idx="1">
                  <c:v>40</c:v>
                </c:pt>
                <c:pt idx="2">
                  <c:v>166083</c:v>
                </c:pt>
                <c:pt idx="3">
                  <c:v>183550</c:v>
                </c:pt>
                <c:pt idx="4">
                  <c:v>85077</c:v>
                </c:pt>
                <c:pt idx="5">
                  <c:v>219</c:v>
                </c:pt>
                <c:pt idx="6">
                  <c:v>5385</c:v>
                </c:pt>
                <c:pt idx="7">
                  <c:v>352</c:v>
                </c:pt>
                <c:pt idx="8">
                  <c:v>883</c:v>
                </c:pt>
                <c:pt idx="9">
                  <c:v>5</c:v>
                </c:pt>
              </c:numCache>
            </c:numRef>
          </c:val>
          <c:extLst>
            <c:ext xmlns:c16="http://schemas.microsoft.com/office/drawing/2014/chart" uri="{C3380CC4-5D6E-409C-BE32-E72D297353CC}">
              <c16:uniqueId val="{0000000A-E337-BA47-B07A-790561083BA2}"/>
            </c:ext>
          </c:extLst>
        </c:ser>
        <c:ser>
          <c:idx val="3"/>
          <c:order val="3"/>
          <c:tx>
            <c:strRef>
              <c:f>Distribution_Mission_Level!$B$9</c:f>
              <c:strCache>
                <c:ptCount val="1"/>
                <c:pt idx="0">
                  <c:v> Level 4 </c:v>
                </c:pt>
              </c:strCache>
            </c:strRef>
          </c:tx>
          <c:spPr>
            <a:solidFill>
              <a:schemeClr val="accent6">
                <a:lumMod val="75000"/>
              </a:schemeClr>
            </a:solidFill>
          </c:spPr>
          <c:invertIfNegative val="0"/>
          <c:cat>
            <c:strRef>
              <c:f>Distribution_Mission_Level!$W$4:$AF$4</c:f>
              <c:strCache>
                <c:ptCount val="10"/>
                <c:pt idx="0">
                  <c:v>Aqua</c:v>
                </c:pt>
                <c:pt idx="1">
                  <c:v>Aquarius</c:v>
                </c:pt>
                <c:pt idx="2">
                  <c:v>Aura</c:v>
                </c:pt>
                <c:pt idx="3">
                  <c:v>GPM</c:v>
                </c:pt>
                <c:pt idx="4">
                  <c:v>Terra</c:v>
                </c:pt>
                <c:pt idx="5">
                  <c:v>Sentinel-1A/1B</c:v>
                </c:pt>
                <c:pt idx="6">
                  <c:v>Sentinel-2A/2B</c:v>
                </c:pt>
                <c:pt idx="7">
                  <c:v>Sentinel-3A/3B</c:v>
                </c:pt>
                <c:pt idx="8">
                  <c:v>Sentinel-5P</c:v>
                </c:pt>
                <c:pt idx="9">
                  <c:v>Sentinel-6/6A</c:v>
                </c:pt>
              </c:strCache>
            </c:strRef>
          </c:cat>
          <c:val>
            <c:numRef>
              <c:f>Distribution_Mission_Level!$W$9:$AF$9</c:f>
              <c:numCache>
                <c:formatCode>_(* #,##0_);_(* \(#,##0\);_(* "-"??_);_(@_)</c:formatCode>
                <c:ptCount val="10"/>
                <c:pt idx="0">
                  <c:v>10177</c:v>
                </c:pt>
                <c:pt idx="1">
                  <c:v>0</c:v>
                </c:pt>
                <c:pt idx="2">
                  <c:v>109</c:v>
                </c:pt>
                <c:pt idx="3">
                  <c:v>59</c:v>
                </c:pt>
                <c:pt idx="4">
                  <c:v>14288</c:v>
                </c:pt>
                <c:pt idx="5">
                  <c:v>0</c:v>
                </c:pt>
                <c:pt idx="6">
                  <c:v>89</c:v>
                </c:pt>
                <c:pt idx="7">
                  <c:v>0</c:v>
                </c:pt>
                <c:pt idx="8">
                  <c:v>159</c:v>
                </c:pt>
                <c:pt idx="9">
                  <c:v>0</c:v>
                </c:pt>
              </c:numCache>
            </c:numRef>
          </c:val>
          <c:extLst>
            <c:ext xmlns:c16="http://schemas.microsoft.com/office/drawing/2014/chart" uri="{C3380CC4-5D6E-409C-BE32-E72D297353CC}">
              <c16:uniqueId val="{0000000B-E337-BA47-B07A-790561083BA2}"/>
            </c:ext>
          </c:extLst>
        </c:ser>
        <c:ser>
          <c:idx val="4"/>
          <c:order val="4"/>
          <c:tx>
            <c:strRef>
              <c:f>Distribution_Mission_Level!$B$10</c:f>
              <c:strCache>
                <c:ptCount val="1"/>
                <c:pt idx="0">
                  <c:v> Other* </c:v>
                </c:pt>
              </c:strCache>
            </c:strRef>
          </c:tx>
          <c:spPr>
            <a:solidFill>
              <a:schemeClr val="accent3">
                <a:lumMod val="75000"/>
              </a:schemeClr>
            </a:solidFill>
          </c:spPr>
          <c:invertIfNegative val="0"/>
          <c:cat>
            <c:strRef>
              <c:f>Distribution_Mission_Level!$W$4:$AF$4</c:f>
              <c:strCache>
                <c:ptCount val="10"/>
                <c:pt idx="0">
                  <c:v>Aqua</c:v>
                </c:pt>
                <c:pt idx="1">
                  <c:v>Aquarius</c:v>
                </c:pt>
                <c:pt idx="2">
                  <c:v>Aura</c:v>
                </c:pt>
                <c:pt idx="3">
                  <c:v>GPM</c:v>
                </c:pt>
                <c:pt idx="4">
                  <c:v>Terra</c:v>
                </c:pt>
                <c:pt idx="5">
                  <c:v>Sentinel-1A/1B</c:v>
                </c:pt>
                <c:pt idx="6">
                  <c:v>Sentinel-2A/2B</c:v>
                </c:pt>
                <c:pt idx="7">
                  <c:v>Sentinel-3A/3B</c:v>
                </c:pt>
                <c:pt idx="8">
                  <c:v>Sentinel-5P</c:v>
                </c:pt>
                <c:pt idx="9">
                  <c:v>Sentinel-6/6A</c:v>
                </c:pt>
              </c:strCache>
            </c:strRef>
          </c:cat>
          <c:val>
            <c:numRef>
              <c:f>Distribution_Mission_Level!$W$10:$AF$10</c:f>
              <c:numCache>
                <c:formatCode>_(* #,##0_);_(* \(#,##0\);_(* "-"??_);_(@_)</c:formatCode>
                <c:ptCount val="10"/>
                <c:pt idx="0">
                  <c:v>8356</c:v>
                </c:pt>
                <c:pt idx="1">
                  <c:v>0</c:v>
                </c:pt>
                <c:pt idx="2">
                  <c:v>4121</c:v>
                </c:pt>
                <c:pt idx="3">
                  <c:v>0</c:v>
                </c:pt>
                <c:pt idx="4">
                  <c:v>14800</c:v>
                </c:pt>
                <c:pt idx="5">
                  <c:v>5052</c:v>
                </c:pt>
                <c:pt idx="6">
                  <c:v>27</c:v>
                </c:pt>
                <c:pt idx="7">
                  <c:v>1</c:v>
                </c:pt>
                <c:pt idx="8">
                  <c:v>0</c:v>
                </c:pt>
                <c:pt idx="9">
                  <c:v>9</c:v>
                </c:pt>
              </c:numCache>
            </c:numRef>
          </c:val>
          <c:extLst>
            <c:ext xmlns:c16="http://schemas.microsoft.com/office/drawing/2014/chart" uri="{C3380CC4-5D6E-409C-BE32-E72D297353CC}">
              <c16:uniqueId val="{0000000C-E337-BA47-B07A-790561083BA2}"/>
            </c:ext>
          </c:extLst>
        </c:ser>
        <c:dLbls>
          <c:showLegendKey val="0"/>
          <c:showVal val="0"/>
          <c:showCatName val="0"/>
          <c:showSerName val="0"/>
          <c:showPercent val="0"/>
          <c:showBubbleSize val="0"/>
        </c:dLbls>
        <c:gapWidth val="150"/>
        <c:overlap val="100"/>
        <c:axId val="-448747520"/>
        <c:axId val="-448751328"/>
      </c:barChart>
      <c:catAx>
        <c:axId val="-448747520"/>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a:t>Mission</a:t>
                </a:r>
              </a:p>
            </c:rich>
          </c:tx>
          <c:layout>
            <c:manualLayout>
              <c:xMode val="edge"/>
              <c:yMode val="edge"/>
              <c:x val="0.50266096213098965"/>
              <c:y val="0.9435000139025555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1328"/>
        <c:crosses val="autoZero"/>
        <c:auto val="1"/>
        <c:lblAlgn val="ctr"/>
        <c:lblOffset val="100"/>
        <c:tickLblSkip val="1"/>
        <c:tickMarkSkip val="1"/>
        <c:noMultiLvlLbl val="0"/>
      </c:catAx>
      <c:valAx>
        <c:axId val="-44875132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Number of Users</a:t>
                </a:r>
              </a:p>
            </c:rich>
          </c:tx>
          <c:layout>
            <c:manualLayout>
              <c:xMode val="edge"/>
              <c:yMode val="edge"/>
              <c:x val="2.8984530900905279E-2"/>
              <c:y val="0.3672768225441598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47520"/>
        <c:crosses val="autoZero"/>
        <c:crossBetween val="between"/>
      </c:valAx>
      <c:spPr>
        <a:noFill/>
        <a:ln w="12700">
          <a:solidFill>
            <a:srgbClr val="808080"/>
          </a:solidFill>
          <a:prstDash val="solid"/>
        </a:ln>
      </c:spPr>
    </c:plotArea>
    <c:legend>
      <c:legendPos val="t"/>
      <c:layout>
        <c:manualLayout>
          <c:xMode val="edge"/>
          <c:yMode val="edge"/>
          <c:x val="0.23953874765956862"/>
          <c:y val="9.5029996301674136E-2"/>
          <c:w val="0.30470917214024223"/>
          <c:h val="4.712021620639021E-2"/>
        </c:manualLayout>
      </c:layout>
      <c:overlay val="0"/>
      <c:spPr>
        <a:ln>
          <a:solidFill>
            <a:srgbClr val="80808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Distribution Volume by Product Level</a:t>
            </a:r>
          </a:p>
        </c:rich>
      </c:tx>
      <c:layout>
        <c:manualLayout>
          <c:xMode val="edge"/>
          <c:yMode val="edge"/>
          <c:x val="0.36473386045768619"/>
          <c:y val="2.3893662927842799E-2"/>
        </c:manualLayout>
      </c:layout>
      <c:overlay val="0"/>
      <c:spPr>
        <a:noFill/>
        <a:ln w="25400">
          <a:noFill/>
        </a:ln>
      </c:spPr>
    </c:title>
    <c:autoTitleDeleted val="0"/>
    <c:plotArea>
      <c:layout>
        <c:manualLayout>
          <c:layoutTarget val="inner"/>
          <c:xMode val="edge"/>
          <c:yMode val="edge"/>
          <c:x val="0.11573220404595831"/>
          <c:y val="0.15132651521756041"/>
          <c:w val="0.82460968710241833"/>
          <c:h val="0.72173466614699733"/>
        </c:manualLayout>
      </c:layout>
      <c:barChart>
        <c:barDir val="col"/>
        <c:grouping val="stacked"/>
        <c:varyColors val="0"/>
        <c:ser>
          <c:idx val="1"/>
          <c:order val="0"/>
          <c:tx>
            <c:strRef>
              <c:f>Distribution_Mission_Level!$B$6</c:f>
              <c:strCache>
                <c:ptCount val="1"/>
                <c:pt idx="0">
                  <c:v> Level 1 </c:v>
                </c:pt>
              </c:strCache>
            </c:strRef>
          </c:tx>
          <c:invertIfNegative val="0"/>
          <c:cat>
            <c:strRef>
              <c:f>Distribution_Mission_Level!$M$4:$V$4</c:f>
              <c:strCache>
                <c:ptCount val="10"/>
                <c:pt idx="0">
                  <c:v>Aqua</c:v>
                </c:pt>
                <c:pt idx="1">
                  <c:v>Aquarius</c:v>
                </c:pt>
                <c:pt idx="2">
                  <c:v>Aura</c:v>
                </c:pt>
                <c:pt idx="3">
                  <c:v>GPM</c:v>
                </c:pt>
                <c:pt idx="4">
                  <c:v>Terra</c:v>
                </c:pt>
                <c:pt idx="5">
                  <c:v>Sentinel-1A/1B</c:v>
                </c:pt>
                <c:pt idx="6">
                  <c:v>Sentinel-2A/2B</c:v>
                </c:pt>
                <c:pt idx="7">
                  <c:v>Sentinel-3A/3B</c:v>
                </c:pt>
                <c:pt idx="8">
                  <c:v>Sentinel-5P</c:v>
                </c:pt>
                <c:pt idx="9">
                  <c:v>Sentinel-6/6A</c:v>
                </c:pt>
              </c:strCache>
            </c:strRef>
          </c:cat>
          <c:val>
            <c:numRef>
              <c:f>Distribution_Mission_Level!$M$6:$V$6</c:f>
              <c:numCache>
                <c:formatCode>_(* #,##0.00_);_(* \(#,##0.00\);_(* "-"??_);_(@_)</c:formatCode>
                <c:ptCount val="10"/>
                <c:pt idx="0">
                  <c:v>3193.4791190419328</c:v>
                </c:pt>
                <c:pt idx="1">
                  <c:v>0</c:v>
                </c:pt>
                <c:pt idx="2">
                  <c:v>97.633645847063107</c:v>
                </c:pt>
                <c:pt idx="3">
                  <c:v>47.127062154939189</c:v>
                </c:pt>
                <c:pt idx="4">
                  <c:v>2308.9187060485278</c:v>
                </c:pt>
                <c:pt idx="5">
                  <c:v>77718.577133465325</c:v>
                </c:pt>
                <c:pt idx="6">
                  <c:v>0</c:v>
                </c:pt>
                <c:pt idx="7">
                  <c:v>1255.3644401219824</c:v>
                </c:pt>
                <c:pt idx="8">
                  <c:v>678.1954871830078</c:v>
                </c:pt>
                <c:pt idx="9">
                  <c:v>169.48983672851242</c:v>
                </c:pt>
              </c:numCache>
            </c:numRef>
          </c:val>
          <c:extLst>
            <c:ext xmlns:c16="http://schemas.microsoft.com/office/drawing/2014/chart" uri="{C3380CC4-5D6E-409C-BE32-E72D297353CC}">
              <c16:uniqueId val="{00000000-C072-0A42-A4A5-6BF462ADCF41}"/>
            </c:ext>
          </c:extLst>
        </c:ser>
        <c:ser>
          <c:idx val="0"/>
          <c:order val="1"/>
          <c:tx>
            <c:strRef>
              <c:f>Distribution_Mission_Level!$B$7</c:f>
              <c:strCache>
                <c:ptCount val="1"/>
                <c:pt idx="0">
                  <c:v> Level 2 </c:v>
                </c:pt>
              </c:strCache>
            </c:strRef>
          </c:tx>
          <c:spPr>
            <a:solidFill>
              <a:schemeClr val="accent5">
                <a:lumMod val="75000"/>
              </a:schemeClr>
            </a:solidFill>
          </c:spPr>
          <c:invertIfNegative val="0"/>
          <c:cat>
            <c:strRef>
              <c:f>Distribution_Mission_Level!$M$4:$V$4</c:f>
              <c:strCache>
                <c:ptCount val="10"/>
                <c:pt idx="0">
                  <c:v>Aqua</c:v>
                </c:pt>
                <c:pt idx="1">
                  <c:v>Aquarius</c:v>
                </c:pt>
                <c:pt idx="2">
                  <c:v>Aura</c:v>
                </c:pt>
                <c:pt idx="3">
                  <c:v>GPM</c:v>
                </c:pt>
                <c:pt idx="4">
                  <c:v>Terra</c:v>
                </c:pt>
                <c:pt idx="5">
                  <c:v>Sentinel-1A/1B</c:v>
                </c:pt>
                <c:pt idx="6">
                  <c:v>Sentinel-2A/2B</c:v>
                </c:pt>
                <c:pt idx="7">
                  <c:v>Sentinel-3A/3B</c:v>
                </c:pt>
                <c:pt idx="8">
                  <c:v>Sentinel-5P</c:v>
                </c:pt>
                <c:pt idx="9">
                  <c:v>Sentinel-6/6A</c:v>
                </c:pt>
              </c:strCache>
            </c:strRef>
          </c:cat>
          <c:val>
            <c:numRef>
              <c:f>Distribution_Mission_Level!$M$7:$V$7</c:f>
              <c:numCache>
                <c:formatCode>_(* #,##0.00_);_(* \(#,##0.00\);_(* "-"??_);_(@_)</c:formatCode>
                <c:ptCount val="10"/>
                <c:pt idx="0">
                  <c:v>2814.6532328916101</c:v>
                </c:pt>
                <c:pt idx="1">
                  <c:v>1.7856851718533984E-4</c:v>
                </c:pt>
                <c:pt idx="2">
                  <c:v>145.30275412222184</c:v>
                </c:pt>
                <c:pt idx="3">
                  <c:v>769.80223702394221</c:v>
                </c:pt>
                <c:pt idx="4">
                  <c:v>3203.6433304808961</c:v>
                </c:pt>
                <c:pt idx="5">
                  <c:v>306.26974981203313</c:v>
                </c:pt>
                <c:pt idx="6">
                  <c:v>0</c:v>
                </c:pt>
                <c:pt idx="7">
                  <c:v>43.788431793234665</c:v>
                </c:pt>
                <c:pt idx="8">
                  <c:v>2453.686197697617</c:v>
                </c:pt>
                <c:pt idx="9">
                  <c:v>17.064038339024542</c:v>
                </c:pt>
              </c:numCache>
            </c:numRef>
          </c:val>
          <c:extLst>
            <c:ext xmlns:c16="http://schemas.microsoft.com/office/drawing/2014/chart" uri="{C3380CC4-5D6E-409C-BE32-E72D297353CC}">
              <c16:uniqueId val="{00000037-C072-0A42-A4A5-6BF462ADCF41}"/>
            </c:ext>
          </c:extLst>
        </c:ser>
        <c:ser>
          <c:idx val="2"/>
          <c:order val="2"/>
          <c:tx>
            <c:strRef>
              <c:f>Distribution_Mission_Level!$B$8</c:f>
              <c:strCache>
                <c:ptCount val="1"/>
                <c:pt idx="0">
                  <c:v> Level 3 </c:v>
                </c:pt>
              </c:strCache>
            </c:strRef>
          </c:tx>
          <c:invertIfNegative val="0"/>
          <c:cat>
            <c:strRef>
              <c:f>Distribution_Mission_Level!$M$4:$V$4</c:f>
              <c:strCache>
                <c:ptCount val="10"/>
                <c:pt idx="0">
                  <c:v>Aqua</c:v>
                </c:pt>
                <c:pt idx="1">
                  <c:v>Aquarius</c:v>
                </c:pt>
                <c:pt idx="2">
                  <c:v>Aura</c:v>
                </c:pt>
                <c:pt idx="3">
                  <c:v>GPM</c:v>
                </c:pt>
                <c:pt idx="4">
                  <c:v>Terra</c:v>
                </c:pt>
                <c:pt idx="5">
                  <c:v>Sentinel-1A/1B</c:v>
                </c:pt>
                <c:pt idx="6">
                  <c:v>Sentinel-2A/2B</c:v>
                </c:pt>
                <c:pt idx="7">
                  <c:v>Sentinel-3A/3B</c:v>
                </c:pt>
                <c:pt idx="8">
                  <c:v>Sentinel-5P</c:v>
                </c:pt>
                <c:pt idx="9">
                  <c:v>Sentinel-6/6A</c:v>
                </c:pt>
              </c:strCache>
            </c:strRef>
          </c:cat>
          <c:val>
            <c:numRef>
              <c:f>Distribution_Mission_Level!$M$8:$V$8</c:f>
              <c:numCache>
                <c:formatCode>_(* #,##0.00_);_(* \(#,##0.00\);_(* "-"??_);_(@_)</c:formatCode>
                <c:ptCount val="10"/>
                <c:pt idx="0">
                  <c:v>1929.3037457691885</c:v>
                </c:pt>
                <c:pt idx="1">
                  <c:v>1.1964388322667188E-3</c:v>
                </c:pt>
                <c:pt idx="2">
                  <c:v>32.649700102074263</c:v>
                </c:pt>
                <c:pt idx="3">
                  <c:v>667.4831046565439</c:v>
                </c:pt>
                <c:pt idx="4">
                  <c:v>4414.6458934239563</c:v>
                </c:pt>
                <c:pt idx="5">
                  <c:v>0.12247040277725293</c:v>
                </c:pt>
                <c:pt idx="6">
                  <c:v>10232.56809859082</c:v>
                </c:pt>
                <c:pt idx="7">
                  <c:v>2.2835925616536739</c:v>
                </c:pt>
                <c:pt idx="8">
                  <c:v>0.49757148056596584</c:v>
                </c:pt>
                <c:pt idx="9">
                  <c:v>9.7902513516600592E-5</c:v>
                </c:pt>
              </c:numCache>
            </c:numRef>
          </c:val>
          <c:extLst>
            <c:ext xmlns:c16="http://schemas.microsoft.com/office/drawing/2014/chart" uri="{C3380CC4-5D6E-409C-BE32-E72D297353CC}">
              <c16:uniqueId val="{00000038-C072-0A42-A4A5-6BF462ADCF41}"/>
            </c:ext>
          </c:extLst>
        </c:ser>
        <c:ser>
          <c:idx val="3"/>
          <c:order val="3"/>
          <c:tx>
            <c:strRef>
              <c:f>Distribution_Mission_Level!$B$9</c:f>
              <c:strCache>
                <c:ptCount val="1"/>
                <c:pt idx="0">
                  <c:v> Level 4 </c:v>
                </c:pt>
              </c:strCache>
            </c:strRef>
          </c:tx>
          <c:spPr>
            <a:solidFill>
              <a:schemeClr val="accent6">
                <a:lumMod val="75000"/>
              </a:schemeClr>
            </a:solidFill>
          </c:spPr>
          <c:invertIfNegative val="0"/>
          <c:cat>
            <c:strRef>
              <c:f>Distribution_Mission_Level!$M$4:$V$4</c:f>
              <c:strCache>
                <c:ptCount val="10"/>
                <c:pt idx="0">
                  <c:v>Aqua</c:v>
                </c:pt>
                <c:pt idx="1">
                  <c:v>Aquarius</c:v>
                </c:pt>
                <c:pt idx="2">
                  <c:v>Aura</c:v>
                </c:pt>
                <c:pt idx="3">
                  <c:v>GPM</c:v>
                </c:pt>
                <c:pt idx="4">
                  <c:v>Terra</c:v>
                </c:pt>
                <c:pt idx="5">
                  <c:v>Sentinel-1A/1B</c:v>
                </c:pt>
                <c:pt idx="6">
                  <c:v>Sentinel-2A/2B</c:v>
                </c:pt>
                <c:pt idx="7">
                  <c:v>Sentinel-3A/3B</c:v>
                </c:pt>
                <c:pt idx="8">
                  <c:v>Sentinel-5P</c:v>
                </c:pt>
                <c:pt idx="9">
                  <c:v>Sentinel-6/6A</c:v>
                </c:pt>
              </c:strCache>
            </c:strRef>
          </c:cat>
          <c:val>
            <c:numRef>
              <c:f>Distribution_Mission_Level!$M$9:$V$9</c:f>
              <c:numCache>
                <c:formatCode>_(* #,##0.00_);_(* \(#,##0.00\);_(* "-"??_);_(@_)</c:formatCode>
                <c:ptCount val="10"/>
                <c:pt idx="0">
                  <c:v>79.970485019809459</c:v>
                </c:pt>
                <c:pt idx="1">
                  <c:v>0</c:v>
                </c:pt>
                <c:pt idx="2">
                  <c:v>1.9719144984264845E-4</c:v>
                </c:pt>
                <c:pt idx="3">
                  <c:v>1.4872581959934868E-3</c:v>
                </c:pt>
                <c:pt idx="4">
                  <c:v>246.5329946922883</c:v>
                </c:pt>
                <c:pt idx="5">
                  <c:v>0</c:v>
                </c:pt>
                <c:pt idx="6">
                  <c:v>0.20904156415144826</c:v>
                </c:pt>
                <c:pt idx="7">
                  <c:v>0</c:v>
                </c:pt>
                <c:pt idx="8">
                  <c:v>2.7921924631373241</c:v>
                </c:pt>
                <c:pt idx="9">
                  <c:v>0</c:v>
                </c:pt>
              </c:numCache>
            </c:numRef>
          </c:val>
          <c:extLst>
            <c:ext xmlns:c16="http://schemas.microsoft.com/office/drawing/2014/chart" uri="{C3380CC4-5D6E-409C-BE32-E72D297353CC}">
              <c16:uniqueId val="{00000039-C072-0A42-A4A5-6BF462ADCF41}"/>
            </c:ext>
          </c:extLst>
        </c:ser>
        <c:ser>
          <c:idx val="4"/>
          <c:order val="4"/>
          <c:tx>
            <c:strRef>
              <c:f>Distribution_Mission_Level!$B$10</c:f>
              <c:strCache>
                <c:ptCount val="1"/>
                <c:pt idx="0">
                  <c:v> Other* </c:v>
                </c:pt>
              </c:strCache>
            </c:strRef>
          </c:tx>
          <c:spPr>
            <a:solidFill>
              <a:schemeClr val="accent3">
                <a:lumMod val="75000"/>
              </a:schemeClr>
            </a:solidFill>
          </c:spPr>
          <c:invertIfNegative val="0"/>
          <c:cat>
            <c:strRef>
              <c:f>Distribution_Mission_Level!$M$4:$V$4</c:f>
              <c:strCache>
                <c:ptCount val="10"/>
                <c:pt idx="0">
                  <c:v>Aqua</c:v>
                </c:pt>
                <c:pt idx="1">
                  <c:v>Aquarius</c:v>
                </c:pt>
                <c:pt idx="2">
                  <c:v>Aura</c:v>
                </c:pt>
                <c:pt idx="3">
                  <c:v>GPM</c:v>
                </c:pt>
                <c:pt idx="4">
                  <c:v>Terra</c:v>
                </c:pt>
                <c:pt idx="5">
                  <c:v>Sentinel-1A/1B</c:v>
                </c:pt>
                <c:pt idx="6">
                  <c:v>Sentinel-2A/2B</c:v>
                </c:pt>
                <c:pt idx="7">
                  <c:v>Sentinel-3A/3B</c:v>
                </c:pt>
                <c:pt idx="8">
                  <c:v>Sentinel-5P</c:v>
                </c:pt>
                <c:pt idx="9">
                  <c:v>Sentinel-6/6A</c:v>
                </c:pt>
              </c:strCache>
            </c:strRef>
          </c:cat>
          <c:val>
            <c:numRef>
              <c:f>Distribution_Mission_Level!$M$10:$V$10</c:f>
              <c:numCache>
                <c:formatCode>_(* #,##0.00_);_(* \(#,##0.00\);_(* "-"??_);_(@_)</c:formatCode>
                <c:ptCount val="10"/>
                <c:pt idx="0">
                  <c:v>63.052547032237179</c:v>
                </c:pt>
                <c:pt idx="1">
                  <c:v>0</c:v>
                </c:pt>
                <c:pt idx="2">
                  <c:v>3.3903400477438437</c:v>
                </c:pt>
                <c:pt idx="3">
                  <c:v>0</c:v>
                </c:pt>
                <c:pt idx="4">
                  <c:v>70.468789937496652</c:v>
                </c:pt>
                <c:pt idx="5">
                  <c:v>173.70420147297364</c:v>
                </c:pt>
                <c:pt idx="6">
                  <c:v>6.0970230792008792E-2</c:v>
                </c:pt>
                <c:pt idx="7">
                  <c:v>4.3104682382972754</c:v>
                </c:pt>
                <c:pt idx="8">
                  <c:v>0</c:v>
                </c:pt>
                <c:pt idx="9">
                  <c:v>0.11544463758491465</c:v>
                </c:pt>
              </c:numCache>
            </c:numRef>
          </c:val>
          <c:extLst>
            <c:ext xmlns:c16="http://schemas.microsoft.com/office/drawing/2014/chart" uri="{C3380CC4-5D6E-409C-BE32-E72D297353CC}">
              <c16:uniqueId val="{0000003A-C072-0A42-A4A5-6BF462ADCF41}"/>
            </c:ext>
          </c:extLst>
        </c:ser>
        <c:dLbls>
          <c:showLegendKey val="0"/>
          <c:showVal val="0"/>
          <c:showCatName val="0"/>
          <c:showSerName val="0"/>
          <c:showPercent val="0"/>
          <c:showBubbleSize val="0"/>
        </c:dLbls>
        <c:gapWidth val="150"/>
        <c:overlap val="100"/>
        <c:axId val="-448757312"/>
        <c:axId val="-448745888"/>
      </c:barChart>
      <c:catAx>
        <c:axId val="-44875731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US" baseline="0"/>
                  <a:t>Mission</a:t>
                </a:r>
              </a:p>
            </c:rich>
          </c:tx>
          <c:layout>
            <c:manualLayout>
              <c:xMode val="edge"/>
              <c:yMode val="edge"/>
              <c:x val="0.49514167291597971"/>
              <c:y val="0.9503842353069900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45888"/>
        <c:crosses val="autoZero"/>
        <c:auto val="1"/>
        <c:lblAlgn val="ctr"/>
        <c:lblOffset val="100"/>
        <c:tickLblSkip val="1"/>
        <c:tickMarkSkip val="1"/>
        <c:noMultiLvlLbl val="0"/>
      </c:catAx>
      <c:valAx>
        <c:axId val="-448745888"/>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sz="1000" b="1" i="0" u="none" strike="noStrike" baseline="0">
                    <a:effectLst/>
                  </a:rPr>
                  <a:t>Volume Distributed (TB</a:t>
                </a:r>
                <a:r>
                  <a:rPr lang="en-US"/>
                  <a:t>)</a:t>
                </a:r>
              </a:p>
            </c:rich>
          </c:tx>
          <c:layout>
            <c:manualLayout>
              <c:xMode val="edge"/>
              <c:yMode val="edge"/>
              <c:x val="3.2238666699725638E-2"/>
              <c:y val="0.2811725994846581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48757312"/>
        <c:crosses val="autoZero"/>
        <c:crossBetween val="between"/>
      </c:valAx>
      <c:spPr>
        <a:noFill/>
        <a:ln w="12700">
          <a:solidFill>
            <a:srgbClr val="000000"/>
          </a:solidFill>
        </a:ln>
      </c:spPr>
    </c:plotArea>
    <c:legend>
      <c:legendPos val="t"/>
      <c:layout>
        <c:manualLayout>
          <c:xMode val="edge"/>
          <c:yMode val="edge"/>
          <c:x val="0.2139285744370569"/>
          <c:y val="7.847352018450128E-2"/>
          <c:w val="0.30532992290341626"/>
          <c:h val="5.2863712308292413E-2"/>
        </c:manualLayout>
      </c:layout>
      <c:overlay val="0"/>
      <c:spPr>
        <a:ln>
          <a:solidFill>
            <a:srgbClr val="000000"/>
          </a:solidFill>
        </a:ln>
      </c:sp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Distribution of NRT Products </a:t>
            </a:r>
          </a:p>
        </c:rich>
      </c:tx>
      <c:layout>
        <c:manualLayout>
          <c:xMode val="edge"/>
          <c:yMode val="edge"/>
          <c:x val="0.23353432393030291"/>
          <c:y val="1.3476655143713883E-2"/>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8.7667401274300713E-2"/>
          <c:y val="0.28728656214772325"/>
          <c:w val="0.82466519745140165"/>
          <c:h val="0.65441788454715788"/>
        </c:manualLayout>
      </c:layout>
      <c:pie3DChart>
        <c:varyColors val="1"/>
        <c:ser>
          <c:idx val="1"/>
          <c:order val="0"/>
          <c:tx>
            <c:strRef>
              <c:f>NRT!$C$53</c:f>
              <c:strCache>
                <c:ptCount val="1"/>
                <c:pt idx="0">
                  <c:v># of Files *</c:v>
                </c:pt>
              </c:strCache>
            </c:strRef>
          </c:tx>
          <c:explosion val="23"/>
          <c:dLbls>
            <c:dLbl>
              <c:idx val="0"/>
              <c:layout>
                <c:manualLayout>
                  <c:x val="4.572448135763843E-2"/>
                  <c:y val="-0.11670743259336488"/>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E66-7345-A351-00A6A944AB38}"/>
                </c:ext>
              </c:extLst>
            </c:dLbl>
            <c:dLbl>
              <c:idx val="1"/>
              <c:layout>
                <c:manualLayout>
                  <c:x val="0.18332110883399841"/>
                  <c:y val="-9.753692764392164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E66-7345-A351-00A6A944AB38}"/>
                </c:ext>
              </c:extLst>
            </c:dLbl>
            <c:dLbl>
              <c:idx val="2"/>
              <c:layout>
                <c:manualLayout>
                  <c:x val="0.20592068972287864"/>
                  <c:y val="-3.1717305044191506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E66-7345-A351-00A6A944AB38}"/>
                </c:ext>
              </c:extLst>
            </c:dLbl>
            <c:dLbl>
              <c:idx val="3"/>
              <c:layout>
                <c:manualLayout>
                  <c:x val="0.1989447873640309"/>
                  <c:y val="3.509982062459979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E66-7345-A351-00A6A944AB38}"/>
                </c:ext>
              </c:extLst>
            </c:dLbl>
            <c:dLbl>
              <c:idx val="4"/>
              <c:layout>
                <c:manualLayout>
                  <c:x val="-4.3379083140759347E-2"/>
                  <c:y val="-5.9011335842144096E-2"/>
                </c:manualLayout>
              </c:layout>
              <c:tx>
                <c:rich>
                  <a:bodyPr wrap="square" lIns="38100" tIns="19050" rIns="38100" bIns="19050" anchor="ctr">
                    <a:noAutofit/>
                  </a:bodyPr>
                  <a:lstStyle/>
                  <a:p>
                    <a:pPr>
                      <a:defRPr>
                        <a:solidFill>
                          <a:schemeClr val="bg1"/>
                        </a:solidFill>
                      </a:defRPr>
                    </a:pPr>
                    <a:fld id="{C4A1FED0-D167-9848-BAE7-B4519BE52171}" type="CATEGORYNAME">
                      <a:rPr lang="en-US">
                        <a:solidFill>
                          <a:schemeClr val="tx1"/>
                        </a:solidFill>
                      </a:rPr>
                      <a:pPr>
                        <a:defRPr>
                          <a:solidFill>
                            <a:schemeClr val="bg1"/>
                          </a:solidFill>
                        </a:defRPr>
                      </a:pPr>
                      <a:t>[CATEGORY NAME]</a:t>
                    </a:fld>
                    <a:r>
                      <a:rPr lang="en-US" baseline="0">
                        <a:solidFill>
                          <a:schemeClr val="tx1"/>
                        </a:solidFill>
                      </a:rPr>
                      <a:t>, </a:t>
                    </a:r>
                    <a:fld id="{E8334CC4-B51D-0740-9D81-56404B7F41AA}" type="VALUE">
                      <a:rPr lang="en-US" baseline="0">
                        <a:solidFill>
                          <a:schemeClr val="tx1"/>
                        </a:solidFill>
                      </a:rPr>
                      <a:pPr>
                        <a:defRPr>
                          <a:solidFill>
                            <a:schemeClr val="bg1"/>
                          </a:solidFill>
                        </a:defRPr>
                      </a:pPr>
                      <a:t>[VALUE]</a:t>
                    </a:fld>
                    <a:r>
                      <a:rPr lang="en-US" baseline="0">
                        <a:solidFill>
                          <a:schemeClr val="tx1"/>
                        </a:solidFill>
                      </a:rPr>
                      <a:t>, </a:t>
                    </a:r>
                    <a:fld id="{10677B65-8E6A-E641-84E7-F6AEADBDF17F}" type="PERCENTAGE">
                      <a:rPr lang="en-US" baseline="0">
                        <a:solidFill>
                          <a:schemeClr val="tx1"/>
                        </a:solidFill>
                      </a:rPr>
                      <a:pPr>
                        <a:defRPr>
                          <a:solidFill>
                            <a:schemeClr val="bg1"/>
                          </a:solidFill>
                        </a:defRPr>
                      </a:pPr>
                      <a:t>[PERCENTAGE]</a:t>
                    </a:fld>
                    <a:endParaRPr lang="en-US" baseline="0">
                      <a:solidFill>
                        <a:schemeClr val="tx1"/>
                      </a:solidFill>
                    </a:endParaRPr>
                  </a:p>
                </c:rich>
              </c:tx>
              <c:spPr>
                <a:solidFill>
                  <a:sysClr val="window" lastClr="FFFFFF"/>
                </a:solidFill>
                <a:ln>
                  <a:noFill/>
                </a:ln>
                <a:effectLst/>
              </c:spPr>
              <c:showLegendKey val="0"/>
              <c:showVal val="1"/>
              <c:showCatName val="1"/>
              <c:showSerName val="0"/>
              <c:showPercent val="1"/>
              <c:showBubbleSize val="0"/>
              <c:extLst>
                <c:ext xmlns:c15="http://schemas.microsoft.com/office/drawing/2012/chart" uri="{CE6537A1-D6FC-4f65-9D91-7224C49458BB}">
                  <c15:layout>
                    <c:manualLayout>
                      <c:w val="0.17232157624132599"/>
                      <c:h val="0.13593767735256021"/>
                    </c:manualLayout>
                  </c15:layout>
                  <c15:dlblFieldTable/>
                  <c15:showDataLabelsRange val="0"/>
                </c:ext>
                <c:ext xmlns:c16="http://schemas.microsoft.com/office/drawing/2014/chart" uri="{C3380CC4-5D6E-409C-BE32-E72D297353CC}">
                  <c16:uniqueId val="{00000000-9C2D-594C-973B-942C3A05221C}"/>
                </c:ext>
              </c:extLst>
            </c:dLbl>
            <c:dLbl>
              <c:idx val="5"/>
              <c:layout>
                <c:manualLayout>
                  <c:x val="-6.9605568445477335E-3"/>
                  <c:y val="0.2205124640634889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E66-7345-A351-00A6A944AB38}"/>
                </c:ext>
              </c:extLst>
            </c:dLbl>
            <c:dLbl>
              <c:idx val="6"/>
              <c:layout>
                <c:manualLayout>
                  <c:x val="-1.1332470427497932E-2"/>
                  <c:y val="-6.8506626833200482E-2"/>
                </c:manualLayout>
              </c:layout>
              <c:spPr>
                <a:noFill/>
                <a:ln>
                  <a:noFill/>
                </a:ln>
                <a:effectLst/>
              </c:spPr>
              <c:txPr>
                <a:bodyPr wrap="square" lIns="38100" tIns="19050" rIns="38100" bIns="19050" anchor="ctr">
                  <a:noAutofit/>
                </a:bodyPr>
                <a:lstStyle/>
                <a:p>
                  <a:pPr>
                    <a:defRPr/>
                  </a:pPr>
                  <a:endParaRPr lang="en-US"/>
                </a:p>
              </c:txPr>
              <c:showLegendKey val="0"/>
              <c:showVal val="1"/>
              <c:showCatName val="1"/>
              <c:showSerName val="0"/>
              <c:showPercent val="1"/>
              <c:showBubbleSize val="0"/>
              <c:extLst>
                <c:ext xmlns:c15="http://schemas.microsoft.com/office/drawing/2012/chart" uri="{CE6537A1-D6FC-4f65-9D91-7224C49458BB}">
                  <c15:layout>
                    <c:manualLayout>
                      <c:w val="0.10095890410958903"/>
                      <c:h val="0.16958495637305587"/>
                    </c:manualLayout>
                  </c15:layout>
                </c:ext>
                <c:ext xmlns:c16="http://schemas.microsoft.com/office/drawing/2014/chart" uri="{C3380CC4-5D6E-409C-BE32-E72D297353CC}">
                  <c16:uniqueId val="{00000001-28F4-B24B-9AB3-3C5C2486FF3E}"/>
                </c:ext>
              </c:extLst>
            </c:dLbl>
            <c:dLbl>
              <c:idx val="7"/>
              <c:layout>
                <c:manualLayout>
                  <c:x val="-1.2801567612267644E-2"/>
                  <c:y val="-0.21489474494867442"/>
                </c:manualLayout>
              </c:layout>
              <c:spPr>
                <a:noFill/>
                <a:ln>
                  <a:noFill/>
                </a:ln>
                <a:effectLst/>
              </c:spPr>
              <c:txPr>
                <a:bodyPr wrap="square" lIns="38100" tIns="19050" rIns="38100" bIns="19050" anchor="ctr">
                  <a:noAutofit/>
                </a:bodyPr>
                <a:lstStyle/>
                <a:p>
                  <a:pPr>
                    <a:defRPr/>
                  </a:pPr>
                  <a:endParaRPr lang="en-US"/>
                </a:p>
              </c:txPr>
              <c:showLegendKey val="0"/>
              <c:showVal val="1"/>
              <c:showCatName val="1"/>
              <c:showSerName val="0"/>
              <c:showPercent val="1"/>
              <c:showBubbleSize val="0"/>
              <c:extLst>
                <c:ext xmlns:c15="http://schemas.microsoft.com/office/drawing/2012/chart" uri="{CE6537A1-D6FC-4f65-9D91-7224C49458BB}">
                  <c15:layout>
                    <c:manualLayout>
                      <c:w val="0.10012566066228025"/>
                      <c:h val="0.14581812240894809"/>
                    </c:manualLayout>
                  </c15:layout>
                </c:ext>
                <c:ext xmlns:c16="http://schemas.microsoft.com/office/drawing/2014/chart" uri="{C3380CC4-5D6E-409C-BE32-E72D297353CC}">
                  <c16:uniqueId val="{00000006-5E66-7345-A351-00A6A944AB38}"/>
                </c:ext>
              </c:extLst>
            </c:dLbl>
            <c:dLbl>
              <c:idx val="8"/>
              <c:layout>
                <c:manualLayout>
                  <c:x val="6.8494049545176714E-3"/>
                  <c:y val="0.11862157401931259"/>
                </c:manualLayout>
              </c:layout>
              <c:spPr>
                <a:noFill/>
                <a:ln>
                  <a:noFill/>
                </a:ln>
                <a:effectLst/>
              </c:spPr>
              <c:txPr>
                <a:bodyPr wrap="square" lIns="38100" tIns="19050" rIns="38100" bIns="19050" anchor="ctr">
                  <a:noAutofit/>
                </a:bodyPr>
                <a:lstStyle/>
                <a:p>
                  <a:pPr>
                    <a:defRPr/>
                  </a:pPr>
                  <a:endParaRPr lang="en-US"/>
                </a:p>
              </c:txPr>
              <c:showLegendKey val="0"/>
              <c:showVal val="1"/>
              <c:showCatName val="1"/>
              <c:showSerName val="0"/>
              <c:showPercent val="1"/>
              <c:showBubbleSize val="0"/>
              <c:extLst>
                <c:ext xmlns:c15="http://schemas.microsoft.com/office/drawing/2012/chart" uri="{CE6537A1-D6FC-4f65-9D91-7224C49458BB}">
                  <c15:layout>
                    <c:manualLayout>
                      <c:w val="0.11081826135369442"/>
                      <c:h val="0.10186571838663215"/>
                    </c:manualLayout>
                  </c15:layout>
                </c:ext>
                <c:ext xmlns:c16="http://schemas.microsoft.com/office/drawing/2014/chart" uri="{C3380CC4-5D6E-409C-BE32-E72D297353CC}">
                  <c16:uniqueId val="{00000007-5E66-7345-A351-00A6A944AB38}"/>
                </c:ext>
              </c:extLst>
            </c:dLbl>
            <c:dLbl>
              <c:idx val="9"/>
              <c:layout>
                <c:manualLayout>
                  <c:x val="8.0808080808080808E-3"/>
                  <c:y val="-0.1150765019006861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8F4-B24B-9AB3-3C5C2486FF3E}"/>
                </c:ext>
              </c:extLst>
            </c:dLbl>
            <c:dLbl>
              <c:idx val="10"/>
              <c:layout>
                <c:manualLayout>
                  <c:x val="-9.7927408046596914E-2"/>
                  <c:y val="-8.997075086966878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8F4-B24B-9AB3-3C5C2486FF3E}"/>
                </c:ext>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NRT!$A$54:$A$64</c:f>
              <c:strCache>
                <c:ptCount val="11"/>
                <c:pt idx="0">
                  <c:v>AIRS/AMSU-A</c:v>
                </c:pt>
                <c:pt idx="1">
                  <c:v>AMSR2</c:v>
                </c:pt>
                <c:pt idx="2">
                  <c:v>MLS</c:v>
                </c:pt>
                <c:pt idx="3">
                  <c:v>MODIS - Aqua</c:v>
                </c:pt>
                <c:pt idx="4">
                  <c:v>MODIS - Terra</c:v>
                </c:pt>
                <c:pt idx="5">
                  <c:v>MOPITT</c:v>
                </c:pt>
                <c:pt idx="6">
                  <c:v>OMI</c:v>
                </c:pt>
                <c:pt idx="7">
                  <c:v>OMPS</c:v>
                </c:pt>
                <c:pt idx="8">
                  <c:v>SMAP L-BAND RADIOMETER</c:v>
                </c:pt>
                <c:pt idx="9">
                  <c:v>VIIRS</c:v>
                </c:pt>
                <c:pt idx="10">
                  <c:v>Other1</c:v>
                </c:pt>
              </c:strCache>
            </c:strRef>
          </c:cat>
          <c:val>
            <c:numRef>
              <c:f>NRT!$C$54:$C$64</c:f>
              <c:numCache>
                <c:formatCode>_(* #,##0_);_(* \(#,##0\);_(* "-"??_);_(@_)</c:formatCode>
                <c:ptCount val="11"/>
                <c:pt idx="0">
                  <c:v>7260485</c:v>
                </c:pt>
                <c:pt idx="1">
                  <c:v>3881682</c:v>
                </c:pt>
                <c:pt idx="2">
                  <c:v>1603900</c:v>
                </c:pt>
                <c:pt idx="3">
                  <c:v>114580832</c:v>
                </c:pt>
                <c:pt idx="4">
                  <c:v>59079431</c:v>
                </c:pt>
                <c:pt idx="5">
                  <c:v>21358633</c:v>
                </c:pt>
                <c:pt idx="6">
                  <c:v>7237507</c:v>
                </c:pt>
                <c:pt idx="7">
                  <c:v>8214</c:v>
                </c:pt>
                <c:pt idx="8">
                  <c:v>163147</c:v>
                </c:pt>
                <c:pt idx="9">
                  <c:v>69976558</c:v>
                </c:pt>
                <c:pt idx="10">
                  <c:v>337295</c:v>
                </c:pt>
              </c:numCache>
            </c:numRef>
          </c:val>
          <c:extLst>
            <c:ext xmlns:c16="http://schemas.microsoft.com/office/drawing/2014/chart" uri="{C3380CC4-5D6E-409C-BE32-E72D297353CC}">
              <c16:uniqueId val="{00000009-5E66-7345-A351-00A6A944AB38}"/>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Distribution Volume (GBs) of NRT Products </a:t>
            </a:r>
          </a:p>
        </c:rich>
      </c:tx>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8.5340227885673012E-2"/>
          <c:y val="0.31275876340629138"/>
          <c:w val="0.82475147167472218"/>
          <c:h val="0.65173184413546781"/>
        </c:manualLayout>
      </c:layout>
      <c:pie3DChart>
        <c:varyColors val="1"/>
        <c:ser>
          <c:idx val="2"/>
          <c:order val="0"/>
          <c:tx>
            <c:strRef>
              <c:f>NRT!$D$53</c:f>
              <c:strCache>
                <c:ptCount val="1"/>
                <c:pt idx="0">
                  <c:v>Vol (GB)</c:v>
                </c:pt>
              </c:strCache>
            </c:strRef>
          </c:tx>
          <c:dLbls>
            <c:dLbl>
              <c:idx val="0"/>
              <c:layout>
                <c:manualLayout>
                  <c:x val="-4.8188625896915201E-2"/>
                  <c:y val="-0.12083313616886482"/>
                </c:manualLayout>
              </c:layout>
              <c:tx>
                <c:rich>
                  <a:bodyPr wrap="square" lIns="38100" tIns="19050" rIns="38100" bIns="19050" anchor="ctr">
                    <a:noAutofit/>
                  </a:bodyPr>
                  <a:lstStyle/>
                  <a:p>
                    <a:pPr>
                      <a:defRPr/>
                    </a:pPr>
                    <a:r>
                      <a:rPr lang="en-US"/>
                      <a:t>AIRS/AMSU-A</a:t>
                    </a:r>
                    <a:fld id="{ADB17ED2-2F1A-42ED-9BF4-B25D8DEEA924}" type="VALUE">
                      <a:rPr lang="en-US"/>
                      <a:pPr>
                        <a:defRPr/>
                      </a:pPr>
                      <a:t>[VALUE]</a:t>
                    </a:fld>
                    <a:endParaRPr lang="en-US"/>
                  </a:p>
                </c:rich>
              </c:tx>
              <c:spPr>
                <a:noFill/>
                <a:ln>
                  <a:noFill/>
                </a:ln>
                <a:effectLst/>
              </c:spPr>
              <c:dLblPos val="bestFit"/>
              <c:showLegendKey val="0"/>
              <c:showVal val="1"/>
              <c:showCatName val="1"/>
              <c:showSerName val="1"/>
              <c:showPercent val="1"/>
              <c:showBubbleSize val="0"/>
              <c:extLst>
                <c:ext xmlns:c15="http://schemas.microsoft.com/office/drawing/2012/chart" uri="{CE6537A1-D6FC-4f65-9D91-7224C49458BB}">
                  <c15:layout>
                    <c:manualLayout>
                      <c:w val="0.27908784943083514"/>
                      <c:h val="8.1952202510463784E-2"/>
                    </c:manualLayout>
                  </c15:layout>
                  <c15:dlblFieldTable/>
                  <c15:showDataLabelsRange val="0"/>
                </c:ext>
                <c:ext xmlns:c16="http://schemas.microsoft.com/office/drawing/2014/chart" uri="{C3380CC4-5D6E-409C-BE32-E72D297353CC}">
                  <c16:uniqueId val="{00000000-DAB7-264B-BFC5-C371F98DF865}"/>
                </c:ext>
              </c:extLst>
            </c:dLbl>
            <c:dLbl>
              <c:idx val="1"/>
              <c:layout>
                <c:manualLayout>
                  <c:x val="0.16912886075990272"/>
                  <c:y val="-0.10180468028764213"/>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1"/>
              <c:showPercent val="1"/>
              <c:showBubbleSize val="0"/>
              <c:extLst>
                <c:ext xmlns:c15="http://schemas.microsoft.com/office/drawing/2012/chart" uri="{CE6537A1-D6FC-4f65-9D91-7224C49458BB}">
                  <c15:layout>
                    <c:manualLayout>
                      <c:w val="0.2145383267111981"/>
                      <c:h val="9.7263216524562573E-2"/>
                    </c:manualLayout>
                  </c15:layout>
                </c:ext>
                <c:ext xmlns:c16="http://schemas.microsoft.com/office/drawing/2014/chart" uri="{C3380CC4-5D6E-409C-BE32-E72D297353CC}">
                  <c16:uniqueId val="{00000001-DAB7-264B-BFC5-C371F98DF865}"/>
                </c:ext>
              </c:extLst>
            </c:dLbl>
            <c:dLbl>
              <c:idx val="2"/>
              <c:layout>
                <c:manualLayout>
                  <c:x val="0.22279464222064155"/>
                  <c:y val="-4.0955154100232288E-2"/>
                </c:manualLayout>
              </c:layout>
              <c:spPr>
                <a:noFill/>
                <a:ln>
                  <a:noFill/>
                </a:ln>
                <a:effectLst/>
              </c:spPr>
              <c:txPr>
                <a:bodyPr vertOverflow="overflow" horzOverflow="overflow" wrap="square" lIns="38100" tIns="19050" rIns="38100" bIns="19050" anchor="ctr">
                  <a:spAutoFit/>
                </a:bodyPr>
                <a:lstStyle/>
                <a:p>
                  <a:pPr>
                    <a:defRPr/>
                  </a:pPr>
                  <a:endParaRPr lang="en-US"/>
                </a:p>
              </c:txPr>
              <c:dLblPos val="bestFit"/>
              <c:showLegendKey val="0"/>
              <c:showVal val="1"/>
              <c:showCatName val="1"/>
              <c:showSerName val="1"/>
              <c:showPercent val="1"/>
              <c:showBubbleSize val="0"/>
              <c:extLst>
                <c:ext xmlns:c15="http://schemas.microsoft.com/office/drawing/2012/chart" uri="{CE6537A1-D6FC-4f65-9D91-7224C49458BB}"/>
                <c:ext xmlns:c16="http://schemas.microsoft.com/office/drawing/2014/chart" uri="{C3380CC4-5D6E-409C-BE32-E72D297353CC}">
                  <c16:uniqueId val="{00000002-DAB7-264B-BFC5-C371F98DF865}"/>
                </c:ext>
              </c:extLst>
            </c:dLbl>
            <c:dLbl>
              <c:idx val="3"/>
              <c:layout>
                <c:manualLayout>
                  <c:x val="0.26151702951490485"/>
                  <c:y val="4.2033857233233461E-2"/>
                </c:manualLayout>
              </c:layout>
              <c:dLblPos val="bestFit"/>
              <c:showLegendKey val="0"/>
              <c:showVal val="1"/>
              <c:showCatName val="1"/>
              <c:showSerName val="1"/>
              <c:showPercent val="1"/>
              <c:showBubbleSize val="0"/>
              <c:extLst>
                <c:ext xmlns:c15="http://schemas.microsoft.com/office/drawing/2012/chart" uri="{CE6537A1-D6FC-4f65-9D91-7224C49458BB}"/>
                <c:ext xmlns:c16="http://schemas.microsoft.com/office/drawing/2014/chart" uri="{C3380CC4-5D6E-409C-BE32-E72D297353CC}">
                  <c16:uniqueId val="{00000003-DAB7-264B-BFC5-C371F98DF865}"/>
                </c:ext>
              </c:extLst>
            </c:dLbl>
            <c:dLbl>
              <c:idx val="4"/>
              <c:layout>
                <c:manualLayout>
                  <c:x val="0.20135979658327535"/>
                  <c:y val="9.7105668874653536E-2"/>
                </c:manualLayout>
              </c:layout>
              <c:dLblPos val="bestFit"/>
              <c:showLegendKey val="0"/>
              <c:showVal val="1"/>
              <c:showCatName val="1"/>
              <c:showSerName val="1"/>
              <c:showPercent val="1"/>
              <c:showBubbleSize val="0"/>
              <c:extLst>
                <c:ext xmlns:c15="http://schemas.microsoft.com/office/drawing/2012/chart" uri="{CE6537A1-D6FC-4f65-9D91-7224C49458BB}"/>
                <c:ext xmlns:c16="http://schemas.microsoft.com/office/drawing/2014/chart" uri="{C3380CC4-5D6E-409C-BE32-E72D297353CC}">
                  <c16:uniqueId val="{00000004-DAB7-264B-BFC5-C371F98DF865}"/>
                </c:ext>
              </c:extLst>
            </c:dLbl>
            <c:dLbl>
              <c:idx val="5"/>
              <c:layout>
                <c:manualLayout>
                  <c:x val="-0.22792703617077706"/>
                  <c:y val="8.4826156882791201E-2"/>
                </c:manualLayout>
              </c:layout>
              <c:dLblPos val="bestFit"/>
              <c:showLegendKey val="0"/>
              <c:showVal val="1"/>
              <c:showCatName val="1"/>
              <c:showSerName val="1"/>
              <c:showPercent val="1"/>
              <c:showBubbleSize val="0"/>
              <c:extLst>
                <c:ext xmlns:c15="http://schemas.microsoft.com/office/drawing/2012/chart" uri="{CE6537A1-D6FC-4f65-9D91-7224C49458BB}"/>
                <c:ext xmlns:c16="http://schemas.microsoft.com/office/drawing/2014/chart" uri="{C3380CC4-5D6E-409C-BE32-E72D297353CC}">
                  <c16:uniqueId val="{00000005-DAB7-264B-BFC5-C371F98DF865}"/>
                </c:ext>
              </c:extLst>
            </c:dLbl>
            <c:dLbl>
              <c:idx val="6"/>
              <c:layout>
                <c:manualLayout>
                  <c:x val="2.0790278381073342E-3"/>
                  <c:y val="-0.34414487836032309"/>
                </c:manualLayout>
              </c:layout>
              <c:dLblPos val="bestFit"/>
              <c:showLegendKey val="0"/>
              <c:showVal val="1"/>
              <c:showCatName val="1"/>
              <c:showSerName val="1"/>
              <c:showPercent val="1"/>
              <c:showBubbleSize val="0"/>
              <c:extLst>
                <c:ext xmlns:c15="http://schemas.microsoft.com/office/drawing/2012/chart" uri="{CE6537A1-D6FC-4f65-9D91-7224C49458BB}"/>
                <c:ext xmlns:c16="http://schemas.microsoft.com/office/drawing/2014/chart" uri="{C3380CC4-5D6E-409C-BE32-E72D297353CC}">
                  <c16:uniqueId val="{00000006-DAB7-264B-BFC5-C371F98DF865}"/>
                </c:ext>
              </c:extLst>
            </c:dLbl>
            <c:dLbl>
              <c:idx val="7"/>
              <c:layout>
                <c:manualLayout>
                  <c:x val="-9.1220084795174128E-3"/>
                  <c:y val="7.8115859166399682E-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1"/>
              <c:showPercent val="1"/>
              <c:showBubbleSize val="0"/>
              <c:extLst>
                <c:ext xmlns:c15="http://schemas.microsoft.com/office/drawing/2012/chart" uri="{CE6537A1-D6FC-4f65-9D91-7224C49458BB}">
                  <c15:layout>
                    <c:manualLayout>
                      <c:w val="0.14453822435795335"/>
                      <c:h val="0.11944519877644501"/>
                    </c:manualLayout>
                  </c15:layout>
                </c:ext>
                <c:ext xmlns:c16="http://schemas.microsoft.com/office/drawing/2014/chart" uri="{C3380CC4-5D6E-409C-BE32-E72D297353CC}">
                  <c16:uniqueId val="{00000007-DAB7-264B-BFC5-C371F98DF865}"/>
                </c:ext>
              </c:extLst>
            </c:dLbl>
            <c:dLbl>
              <c:idx val="8"/>
              <c:layout>
                <c:manualLayout>
                  <c:x val="-2.7432734614736103E-2"/>
                  <c:y val="-5.463259142227566E-2"/>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1"/>
              <c:showPercent val="1"/>
              <c:showBubbleSize val="0"/>
              <c:extLst>
                <c:ext xmlns:c15="http://schemas.microsoft.com/office/drawing/2012/chart" uri="{CE6537A1-D6FC-4f65-9D91-7224C49458BB}">
                  <c15:layout>
                    <c:manualLayout>
                      <c:w val="0.13891687641599876"/>
                      <c:h val="0.11561744527292034"/>
                    </c:manualLayout>
                  </c15:layout>
                </c:ext>
                <c:ext xmlns:c16="http://schemas.microsoft.com/office/drawing/2014/chart" uri="{C3380CC4-5D6E-409C-BE32-E72D297353CC}">
                  <c16:uniqueId val="{00000008-DAB7-264B-BFC5-C371F98DF865}"/>
                </c:ext>
              </c:extLst>
            </c:dLbl>
            <c:dLbl>
              <c:idx val="9"/>
              <c:layout>
                <c:manualLayout>
                  <c:x val="5.5229451733172646E-3"/>
                  <c:y val="-0.12147812770410446"/>
                </c:manualLayout>
              </c:layout>
              <c:spPr>
                <a:noFill/>
                <a:ln>
                  <a:noFill/>
                </a:ln>
                <a:effectLst/>
              </c:spPr>
              <c:txPr>
                <a:bodyPr wrap="square" lIns="38100" tIns="19050" rIns="38100" bIns="19050" anchor="ctr">
                  <a:noAutofit/>
                </a:bodyPr>
                <a:lstStyle/>
                <a:p>
                  <a:pPr>
                    <a:defRPr/>
                  </a:pPr>
                  <a:endParaRPr lang="en-US"/>
                </a:p>
              </c:txPr>
              <c:dLblPos val="bestFit"/>
              <c:showLegendKey val="0"/>
              <c:showVal val="1"/>
              <c:showCatName val="1"/>
              <c:showSerName val="1"/>
              <c:showPercent val="1"/>
              <c:showBubbleSize val="0"/>
              <c:extLst>
                <c:ext xmlns:c15="http://schemas.microsoft.com/office/drawing/2012/chart" uri="{CE6537A1-D6FC-4f65-9D91-7224C49458BB}">
                  <c15:layout>
                    <c:manualLayout>
                      <c:w val="0.2430902132520876"/>
                      <c:h val="0.16155048731521671"/>
                    </c:manualLayout>
                  </c15:layout>
                </c:ext>
                <c:ext xmlns:c16="http://schemas.microsoft.com/office/drawing/2014/chart" uri="{C3380CC4-5D6E-409C-BE32-E72D297353CC}">
                  <c16:uniqueId val="{00000009-DAB7-264B-BFC5-C371F98DF865}"/>
                </c:ext>
              </c:extLst>
            </c:dLbl>
            <c:dLbl>
              <c:idx val="10"/>
              <c:layout>
                <c:manualLayout>
                  <c:x val="-0.19440705957264109"/>
                  <c:y val="-5.4375499001920811E-2"/>
                </c:manualLayout>
              </c:layout>
              <c:dLblPos val="bestFit"/>
              <c:showLegendKey val="0"/>
              <c:showVal val="1"/>
              <c:showCatName val="1"/>
              <c:showSerName val="1"/>
              <c:showPercent val="1"/>
              <c:showBubbleSize val="0"/>
              <c:extLst>
                <c:ext xmlns:c15="http://schemas.microsoft.com/office/drawing/2012/chart" uri="{CE6537A1-D6FC-4f65-9D91-7224C49458BB}"/>
                <c:ext xmlns:c16="http://schemas.microsoft.com/office/drawing/2014/chart" uri="{C3380CC4-5D6E-409C-BE32-E72D297353CC}">
                  <c16:uniqueId val="{0000000A-DAB7-264B-BFC5-C371F98DF865}"/>
                </c:ext>
              </c:extLst>
            </c:dLbl>
            <c:spPr>
              <a:noFill/>
              <a:ln>
                <a:noFill/>
              </a:ln>
              <a:effectLst/>
            </c:spPr>
            <c:showLegendKey val="0"/>
            <c:showVal val="1"/>
            <c:showCatName val="1"/>
            <c:showSerName val="1"/>
            <c:showPercent val="1"/>
            <c:showBubbleSize val="0"/>
            <c:showLeaderLines val="1"/>
            <c:extLst>
              <c:ext xmlns:c15="http://schemas.microsoft.com/office/drawing/2012/chart" uri="{CE6537A1-D6FC-4f65-9D91-7224C49458BB}"/>
            </c:extLst>
          </c:dLbls>
          <c:cat>
            <c:strRef>
              <c:f>NRT!$A$54:$A$64</c:f>
              <c:strCache>
                <c:ptCount val="11"/>
                <c:pt idx="0">
                  <c:v>AIRS/AMSU-A</c:v>
                </c:pt>
                <c:pt idx="1">
                  <c:v>AMSR2</c:v>
                </c:pt>
                <c:pt idx="2">
                  <c:v>MLS</c:v>
                </c:pt>
                <c:pt idx="3">
                  <c:v>MODIS - Aqua</c:v>
                </c:pt>
                <c:pt idx="4">
                  <c:v>MODIS - Terra</c:v>
                </c:pt>
                <c:pt idx="5">
                  <c:v>MOPITT</c:v>
                </c:pt>
                <c:pt idx="6">
                  <c:v>OMI</c:v>
                </c:pt>
                <c:pt idx="7">
                  <c:v>OMPS</c:v>
                </c:pt>
                <c:pt idx="8">
                  <c:v>SMAP L-BAND RADIOMETER</c:v>
                </c:pt>
                <c:pt idx="9">
                  <c:v>VIIRS</c:v>
                </c:pt>
                <c:pt idx="10">
                  <c:v>Other1</c:v>
                </c:pt>
              </c:strCache>
            </c:strRef>
          </c:cat>
          <c:val>
            <c:numRef>
              <c:f>NRT!$D$54:$D$64</c:f>
              <c:numCache>
                <c:formatCode>_(* #,##0.00_);_(* \(#,##0.00\);_(* "-"??_);_(@_)</c:formatCode>
                <c:ptCount val="11"/>
                <c:pt idx="0">
                  <c:v>62425.721433961611</c:v>
                </c:pt>
                <c:pt idx="1">
                  <c:v>1954.2962609650463</c:v>
                </c:pt>
                <c:pt idx="2">
                  <c:v>434.46608664747254</c:v>
                </c:pt>
                <c:pt idx="3">
                  <c:v>902462.51728393813</c:v>
                </c:pt>
                <c:pt idx="4">
                  <c:v>681632.33638954931</c:v>
                </c:pt>
                <c:pt idx="5">
                  <c:v>190215.05880941023</c:v>
                </c:pt>
                <c:pt idx="6">
                  <c:v>12010.532792828033</c:v>
                </c:pt>
                <c:pt idx="7">
                  <c:v>80.771014846861277</c:v>
                </c:pt>
                <c:pt idx="8">
                  <c:v>3092.5314678214418</c:v>
                </c:pt>
                <c:pt idx="9">
                  <c:v>812745.49989497231</c:v>
                </c:pt>
                <c:pt idx="10">
                  <c:v>636.29818544443481</c:v>
                </c:pt>
              </c:numCache>
            </c:numRef>
          </c:val>
          <c:extLst>
            <c:ext xmlns:c16="http://schemas.microsoft.com/office/drawing/2014/chart" uri="{C3380CC4-5D6E-409C-BE32-E72D297353CC}">
              <c16:uniqueId val="{0000000C-DAB7-264B-BFC5-C371F98DF865}"/>
            </c:ext>
          </c:extLst>
        </c:ser>
        <c:dLbls>
          <c:showLegendKey val="0"/>
          <c:showVal val="1"/>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Number of NRT Registered Users</a:t>
            </a:r>
          </a:p>
        </c:rich>
      </c:tx>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9.8830537345440228E-2"/>
          <c:y val="0.28310095613048375"/>
          <c:w val="0.82024465574952765"/>
          <c:h val="0.65589485067963127"/>
        </c:manualLayout>
      </c:layout>
      <c:pie3DChart>
        <c:varyColors val="1"/>
        <c:ser>
          <c:idx val="3"/>
          <c:order val="0"/>
          <c:tx>
            <c:strRef>
              <c:f>NRT!$E$53</c:f>
              <c:strCache>
                <c:ptCount val="1"/>
                <c:pt idx="0">
                  <c:v>Number of
Registered
Users ***</c:v>
                </c:pt>
              </c:strCache>
            </c:strRef>
          </c:tx>
          <c:dLbls>
            <c:dLbl>
              <c:idx val="0"/>
              <c:layout>
                <c:manualLayout>
                  <c:x val="-0.17627399656910073"/>
                  <c:y val="-7.3391105441428767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9DD-B243-833E-71DE5D36FFDF}"/>
                </c:ext>
              </c:extLst>
            </c:dLbl>
            <c:dLbl>
              <c:idx val="1"/>
              <c:layout>
                <c:manualLayout>
                  <c:x val="-8.7836477999674645E-2"/>
                  <c:y val="-9.5519435768852912E-2"/>
                </c:manualLayout>
              </c:layout>
              <c:spPr>
                <a:noFill/>
                <a:ln>
                  <a:noFill/>
                </a:ln>
                <a:effectLst/>
              </c:spPr>
              <c:txPr>
                <a:bodyPr wrap="square" lIns="38100" tIns="19050" rIns="38100" bIns="19050" anchor="ctr">
                  <a:noAutofit/>
                </a:bodyPr>
                <a:lstStyle/>
                <a:p>
                  <a:pPr>
                    <a:defRPr/>
                  </a:pPr>
                  <a:endParaRPr lang="en-US"/>
                </a:p>
              </c:txPr>
              <c:showLegendKey val="0"/>
              <c:showVal val="1"/>
              <c:showCatName val="1"/>
              <c:showSerName val="0"/>
              <c:showPercent val="1"/>
              <c:showBubbleSize val="0"/>
              <c:extLst>
                <c:ext xmlns:c15="http://schemas.microsoft.com/office/drawing/2012/chart" uri="{CE6537A1-D6FC-4f65-9D91-7224C49458BB}">
                  <c15:layout>
                    <c:manualLayout>
                      <c:w val="0.21636583790607986"/>
                      <c:h val="8.3264857255971478E-2"/>
                    </c:manualLayout>
                  </c15:layout>
                </c:ext>
                <c:ext xmlns:c16="http://schemas.microsoft.com/office/drawing/2014/chart" uri="{C3380CC4-5D6E-409C-BE32-E72D297353CC}">
                  <c16:uniqueId val="{00000001-F9DD-B243-833E-71DE5D36FFDF}"/>
                </c:ext>
              </c:extLst>
            </c:dLbl>
            <c:dLbl>
              <c:idx val="2"/>
              <c:layout>
                <c:manualLayout>
                  <c:x val="0.16656285647209634"/>
                  <c:y val="-0.10452851214827197"/>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9DD-B243-833E-71DE5D36FFDF}"/>
                </c:ext>
              </c:extLst>
            </c:dLbl>
            <c:dLbl>
              <c:idx val="3"/>
              <c:layout>
                <c:manualLayout>
                  <c:x val="0.15369532795676405"/>
                  <c:y val="-3.0796639246909778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9DD-B243-833E-71DE5D36FFDF}"/>
                </c:ext>
              </c:extLst>
            </c:dLbl>
            <c:dLbl>
              <c:idx val="4"/>
              <c:layout>
                <c:manualLayout>
                  <c:x val="-5.036271872957363E-4"/>
                  <c:y val="-7.2872036246865793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9DD-B243-833E-71DE5D36FFDF}"/>
                </c:ext>
              </c:extLst>
            </c:dLbl>
            <c:dLbl>
              <c:idx val="5"/>
              <c:layout>
                <c:manualLayout>
                  <c:x val="8.4076905917181088E-2"/>
                  <c:y val="-8.7093945659027255E-2"/>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9DD-B243-833E-71DE5D36FFDF}"/>
                </c:ext>
              </c:extLst>
            </c:dLbl>
            <c:dLbl>
              <c:idx val="6"/>
              <c:layout>
                <c:manualLayout>
                  <c:x val="0.14030352061705534"/>
                  <c:y val="-2.854118095573248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9DD-B243-833E-71DE5D36FFDF}"/>
                </c:ext>
              </c:extLst>
            </c:dLbl>
            <c:dLbl>
              <c:idx val="7"/>
              <c:layout>
                <c:manualLayout>
                  <c:x val="-4.8499231980131787E-3"/>
                  <c:y val="2.090722369995624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9DD-B243-833E-71DE5D36FFDF}"/>
                </c:ext>
              </c:extLst>
            </c:dLbl>
            <c:dLbl>
              <c:idx val="9"/>
              <c:layout>
                <c:manualLayout>
                  <c:x val="2.4390362699246899E-2"/>
                  <c:y val="-8.50912769981964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DAB-AE47-AB12-3CC2F904609A}"/>
                </c:ext>
              </c:extLst>
            </c:dLbl>
            <c:dLbl>
              <c:idx val="10"/>
              <c:layout>
                <c:manualLayout>
                  <c:x val="-0.30062743959639687"/>
                  <c:y val="2.5205354917227508E-2"/>
                </c:manualLayout>
              </c:layout>
              <c:spPr>
                <a:noFill/>
                <a:ln>
                  <a:noFill/>
                </a:ln>
                <a:effectLst/>
              </c:spPr>
              <c:txPr>
                <a:bodyPr wrap="square" lIns="38100" tIns="19050" rIns="38100" bIns="19050" anchor="ctr">
                  <a:noAutofit/>
                </a:bodyPr>
                <a:lstStyle/>
                <a:p>
                  <a:pPr>
                    <a:defRPr>
                      <a:solidFill>
                        <a:schemeClr val="tx1"/>
                      </a:solidFill>
                    </a:defRPr>
                  </a:pPr>
                  <a:endParaRPr lang="en-US"/>
                </a:p>
              </c:txPr>
              <c:showLegendKey val="0"/>
              <c:showVal val="1"/>
              <c:showCatName val="1"/>
              <c:showSerName val="0"/>
              <c:showPercent val="1"/>
              <c:showBubbleSize val="0"/>
              <c:extLst>
                <c:ext xmlns:c15="http://schemas.microsoft.com/office/drawing/2012/chart" uri="{CE6537A1-D6FC-4f65-9D91-7224C49458BB}">
                  <c15:layout>
                    <c:manualLayout>
                      <c:w val="0.16887096915600072"/>
                      <c:h val="0.13035381750465549"/>
                    </c:manualLayout>
                  </c15:layout>
                </c:ext>
                <c:ext xmlns:c16="http://schemas.microsoft.com/office/drawing/2014/chart" uri="{C3380CC4-5D6E-409C-BE32-E72D297353CC}">
                  <c16:uniqueId val="{00000000-F1B5-4584-BAD7-C7F63E3A2B8A}"/>
                </c:ext>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NRT!$A$54:$A$64</c:f>
              <c:strCache>
                <c:ptCount val="11"/>
                <c:pt idx="0">
                  <c:v>AIRS/AMSU-A</c:v>
                </c:pt>
                <c:pt idx="1">
                  <c:v>AMSR2</c:v>
                </c:pt>
                <c:pt idx="2">
                  <c:v>MLS</c:v>
                </c:pt>
                <c:pt idx="3">
                  <c:v>MODIS - Aqua</c:v>
                </c:pt>
                <c:pt idx="4">
                  <c:v>MODIS - Terra</c:v>
                </c:pt>
                <c:pt idx="5">
                  <c:v>MOPITT</c:v>
                </c:pt>
                <c:pt idx="6">
                  <c:v>OMI</c:v>
                </c:pt>
                <c:pt idx="7">
                  <c:v>OMPS</c:v>
                </c:pt>
                <c:pt idx="8">
                  <c:v>SMAP L-BAND RADIOMETER</c:v>
                </c:pt>
                <c:pt idx="9">
                  <c:v>VIIRS</c:v>
                </c:pt>
                <c:pt idx="10">
                  <c:v>Other1</c:v>
                </c:pt>
              </c:strCache>
            </c:strRef>
          </c:cat>
          <c:val>
            <c:numRef>
              <c:f>NRT!$E$54:$E$64</c:f>
              <c:numCache>
                <c:formatCode>_(* #,##0_);_(* \(#,##0\);_(* "-"??_);_(@_)</c:formatCode>
                <c:ptCount val="11"/>
                <c:pt idx="0">
                  <c:v>98</c:v>
                </c:pt>
                <c:pt idx="1">
                  <c:v>168</c:v>
                </c:pt>
                <c:pt idx="2">
                  <c:v>42</c:v>
                </c:pt>
                <c:pt idx="3">
                  <c:v>1657</c:v>
                </c:pt>
                <c:pt idx="4">
                  <c:v>933</c:v>
                </c:pt>
                <c:pt idx="5">
                  <c:v>66</c:v>
                </c:pt>
                <c:pt idx="6">
                  <c:v>150</c:v>
                </c:pt>
                <c:pt idx="7">
                  <c:v>29</c:v>
                </c:pt>
                <c:pt idx="8">
                  <c:v>70</c:v>
                </c:pt>
                <c:pt idx="9">
                  <c:v>2449</c:v>
                </c:pt>
                <c:pt idx="10">
                  <c:v>26</c:v>
                </c:pt>
              </c:numCache>
            </c:numRef>
          </c:val>
          <c:extLst>
            <c:ext xmlns:c16="http://schemas.microsoft.com/office/drawing/2014/chart" uri="{C3380CC4-5D6E-409C-BE32-E72D297353CC}">
              <c16:uniqueId val="{00000008-F9DD-B243-833E-71DE5D36FFDF}"/>
            </c:ext>
          </c:extLst>
        </c:ser>
        <c:dLbls>
          <c:showLegendKey val="0"/>
          <c:showVal val="1"/>
          <c:showCatName val="0"/>
          <c:showSerName val="0"/>
          <c:showPercent val="0"/>
          <c:showBubbleSize val="0"/>
          <c:showLeaderLines val="1"/>
        </c:dLbls>
      </c:pie3DChart>
    </c:plotArea>
    <c:plotVisOnly val="1"/>
    <c:dispBlanksAs val="gap"/>
    <c:showDLblsOverMax val="0"/>
  </c:chart>
  <c:printSettings>
    <c:headerFooter/>
    <c:pageMargins b="0.75000000000001321" l="0.70000000000000062" r="0.70000000000000062" t="0.75000000000001321"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Production Volume (TBs) of  NRT Products</a:t>
            </a:r>
          </a:p>
        </c:rich>
      </c:tx>
      <c:layout>
        <c:manualLayout>
          <c:xMode val="edge"/>
          <c:yMode val="edge"/>
          <c:x val="0.16408844674466844"/>
          <c:y val="3.1429809137935418E-3"/>
        </c:manualLayout>
      </c:layout>
      <c:overlay val="1"/>
    </c:title>
    <c:autoTitleDeleted val="0"/>
    <c:view3D>
      <c:rotX val="30"/>
      <c:rotY val="0"/>
      <c:rAngAx val="0"/>
    </c:view3D>
    <c:floor>
      <c:thickness val="0"/>
    </c:floor>
    <c:sideWall>
      <c:thickness val="0"/>
    </c:sideWall>
    <c:backWall>
      <c:thickness val="0"/>
    </c:backWall>
    <c:plotArea>
      <c:layout>
        <c:manualLayout>
          <c:layoutTarget val="inner"/>
          <c:xMode val="edge"/>
          <c:yMode val="edge"/>
          <c:x val="0.17117796061028528"/>
          <c:y val="0.20634810354588029"/>
          <c:w val="0.74057788599367735"/>
          <c:h val="0.79365189645411971"/>
        </c:manualLayout>
      </c:layout>
      <c:pie3DChart>
        <c:varyColors val="1"/>
        <c:ser>
          <c:idx val="0"/>
          <c:order val="0"/>
          <c:tx>
            <c:strRef>
              <c:f>NRT!$C$6</c:f>
              <c:strCache>
                <c:ptCount val="1"/>
                <c:pt idx="0">
                  <c:v>Volume (TB)</c:v>
                </c:pt>
              </c:strCache>
            </c:strRef>
          </c:tx>
          <c:dLbls>
            <c:dLbl>
              <c:idx val="0"/>
              <c:layout>
                <c:manualLayout>
                  <c:x val="0.10584218587389793"/>
                  <c:y val="-0.20326694457310485"/>
                </c:manualLayout>
              </c:layout>
              <c:showLegendKey val="0"/>
              <c:showVal val="1"/>
              <c:showCatName val="1"/>
              <c:showSerName val="0"/>
              <c:showPercent val="0"/>
              <c:showBubbleSize val="0"/>
              <c:extLst>
                <c:ext xmlns:c15="http://schemas.microsoft.com/office/drawing/2012/chart" uri="{CE6537A1-D6FC-4f65-9D91-7224C49458BB}">
                  <c15:layout>
                    <c:manualLayout>
                      <c:w val="0.19960099750623439"/>
                      <c:h val="5.9716775599128538E-2"/>
                    </c:manualLayout>
                  </c15:layout>
                </c:ext>
                <c:ext xmlns:c16="http://schemas.microsoft.com/office/drawing/2014/chart" uri="{C3380CC4-5D6E-409C-BE32-E72D297353CC}">
                  <c16:uniqueId val="{00000000-1ABF-F845-95FD-92BF02220155}"/>
                </c:ext>
              </c:extLst>
            </c:dLbl>
            <c:dLbl>
              <c:idx val="1"/>
              <c:layout>
                <c:manualLayout>
                  <c:x val="3.5465655212242916E-2"/>
                  <c:y val="-2.853513890607640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BF-F845-95FD-92BF02220155}"/>
                </c:ext>
              </c:extLst>
            </c:dLbl>
            <c:dLbl>
              <c:idx val="3"/>
              <c:layout>
                <c:manualLayout>
                  <c:x val="0.20199501246882801"/>
                  <c:y val="-0.15369821419381402"/>
                </c:manualLayout>
              </c:layout>
              <c:spPr>
                <a:noFill/>
                <a:ln>
                  <a:noFill/>
                </a:ln>
                <a:effectLst/>
              </c:spPr>
              <c:txPr>
                <a:bodyPr wrap="square" lIns="38100" tIns="19050" rIns="38100" bIns="19050" anchor="ctr">
                  <a:noAutofit/>
                </a:bodyPr>
                <a:lstStyle/>
                <a:p>
                  <a:pPr>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4875311720698254"/>
                      <c:h val="5.8278867102396513E-2"/>
                    </c:manualLayout>
                  </c15:layout>
                </c:ext>
                <c:ext xmlns:c16="http://schemas.microsoft.com/office/drawing/2014/chart" uri="{C3380CC4-5D6E-409C-BE32-E72D297353CC}">
                  <c16:uniqueId val="{00000000-76CA-A44E-BFFB-33744B6464E1}"/>
                </c:ext>
              </c:extLst>
            </c:dLbl>
            <c:dLbl>
              <c:idx val="4"/>
              <c:layout>
                <c:manualLayout>
                  <c:x val="0.19567768539126776"/>
                  <c:y val="-2.5074488034998156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ABF-F845-95FD-92BF02220155}"/>
                </c:ext>
              </c:extLst>
            </c:dLbl>
            <c:dLbl>
              <c:idx val="5"/>
              <c:layout>
                <c:manualLayout>
                  <c:x val="0.18782001688691657"/>
                  <c:y val="-8.761103391487833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ABF-F845-95FD-92BF02220155}"/>
                </c:ext>
              </c:extLst>
            </c:dLbl>
            <c:dLbl>
              <c:idx val="6"/>
              <c:layout>
                <c:manualLayout>
                  <c:x val="-6.2927683911634747E-3"/>
                  <c:y val="-2.817862911366845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F90-D947-B9CE-856BA6DDA933}"/>
                </c:ext>
              </c:extLst>
            </c:dLbl>
            <c:dLbl>
              <c:idx val="7"/>
              <c:layout>
                <c:manualLayout>
                  <c:x val="0.19163135468415585"/>
                  <c:y val="1.0939563927058137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ABF-F845-95FD-92BF02220155}"/>
                </c:ext>
              </c:extLst>
            </c:dLbl>
            <c:dLbl>
              <c:idx val="8"/>
              <c:layout>
                <c:manualLayout>
                  <c:x val="6.6652856048854237E-2"/>
                  <c:y val="2.454291252809077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ABF-F845-95FD-92BF02220155}"/>
                </c:ext>
              </c:extLst>
            </c:dLbl>
            <c:dLbl>
              <c:idx val="9"/>
              <c:layout>
                <c:manualLayout>
                  <c:x val="-2.1039134447346293E-2"/>
                  <c:y val="0.12399293225601701"/>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ABF-F845-95FD-92BF02220155}"/>
                </c:ext>
              </c:extLst>
            </c:dLbl>
            <c:dLbl>
              <c:idx val="10"/>
              <c:layout>
                <c:manualLayout>
                  <c:x val="-0.24849014237670419"/>
                  <c:y val="7.70464869775893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ABF-F845-95FD-92BF02220155}"/>
                </c:ext>
              </c:extLst>
            </c:dLbl>
            <c:dLbl>
              <c:idx val="11"/>
              <c:layout>
                <c:manualLayout>
                  <c:x val="-0.23740399138087279"/>
                  <c:y val="3.8446900868160681E-2"/>
                </c:manualLayout>
              </c:layout>
              <c:spPr>
                <a:noFill/>
                <a:ln>
                  <a:noFill/>
                </a:ln>
                <a:effectLst/>
              </c:spPr>
              <c:txPr>
                <a:bodyPr wrap="square" lIns="38100" tIns="19050" rIns="38100" bIns="19050" anchor="ctr">
                  <a:noAutofit/>
                </a:bodyPr>
                <a:lstStyle/>
                <a:p>
                  <a:pPr>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12525673447858665"/>
                      <c:h val="9.6425254265638402E-2"/>
                    </c:manualLayout>
                  </c15:layout>
                </c:ext>
                <c:ext xmlns:c16="http://schemas.microsoft.com/office/drawing/2014/chart" uri="{C3380CC4-5D6E-409C-BE32-E72D297353CC}">
                  <c16:uniqueId val="{00000001-2984-364E-9474-F8F05063D0C4}"/>
                </c:ext>
              </c:extLst>
            </c:dLbl>
            <c:dLbl>
              <c:idx val="14"/>
              <c:layout>
                <c:manualLayout>
                  <c:x val="-0.17435739170711081"/>
                  <c:y val="-5.4184332727639846E-2"/>
                </c:manualLayout>
              </c:layout>
              <c:showLegendKey val="0"/>
              <c:showVal val="1"/>
              <c:showCatName val="1"/>
              <c:showSerName val="0"/>
              <c:showPercent val="0"/>
              <c:showBubbleSize val="0"/>
              <c:extLst>
                <c:ext xmlns:c15="http://schemas.microsoft.com/office/drawing/2012/chart" uri="{CE6537A1-D6FC-4f65-9D91-7224C49458BB}">
                  <c15:layout>
                    <c:manualLayout>
                      <c:w val="0.11550308008213553"/>
                      <c:h val="9.5996909285860257E-2"/>
                    </c:manualLayout>
                  </c15:layout>
                </c:ext>
                <c:ext xmlns:c16="http://schemas.microsoft.com/office/drawing/2014/chart" uri="{C3380CC4-5D6E-409C-BE32-E72D297353CC}">
                  <c16:uniqueId val="{00000000-8656-4F42-8270-42641307BBBD}"/>
                </c:ext>
              </c:extLst>
            </c:dLbl>
            <c:dLbl>
              <c:idx val="17"/>
              <c:layout>
                <c:manualLayout>
                  <c:x val="-0.37500251726846162"/>
                  <c:y val="-5.486952352109832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656-4F42-8270-42641307BBBD}"/>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NRT!$B$8:$B$26</c:f>
              <c:strCache>
                <c:ptCount val="19"/>
                <c:pt idx="0">
                  <c:v>VIIRS-SUOMI NPP</c:v>
                </c:pt>
                <c:pt idx="1">
                  <c:v>VIIRS-NOAA 20</c:v>
                </c:pt>
                <c:pt idx="2">
                  <c:v>Other1</c:v>
                </c:pt>
                <c:pt idx="3">
                  <c:v>AIRS / AMSU - A</c:v>
                </c:pt>
                <c:pt idx="4">
                  <c:v>MLS</c:v>
                </c:pt>
                <c:pt idx="5">
                  <c:v>Other1</c:v>
                </c:pt>
                <c:pt idx="6">
                  <c:v>MISR-Terra</c:v>
                </c:pt>
                <c:pt idx="7">
                  <c:v>Other1</c:v>
                </c:pt>
                <c:pt idx="8">
                  <c:v>MODIS - Aqua</c:v>
                </c:pt>
                <c:pt idx="9">
                  <c:v>MODIS - Terra</c:v>
                </c:pt>
                <c:pt idx="10">
                  <c:v>VIIRS-SNPP</c:v>
                </c:pt>
                <c:pt idx="11">
                  <c:v>VIIRS-JPSS1</c:v>
                </c:pt>
                <c:pt idx="12">
                  <c:v>OLCI-Sentinel-3A/3B</c:v>
                </c:pt>
                <c:pt idx="13">
                  <c:v>SLSTR-Sentinel-3A/3B</c:v>
                </c:pt>
                <c:pt idx="14">
                  <c:v>Other1</c:v>
                </c:pt>
                <c:pt idx="15">
                  <c:v>MOPITT</c:v>
                </c:pt>
                <c:pt idx="16">
                  <c:v>L-BAND RADIOMETER-SMAP</c:v>
                </c:pt>
                <c:pt idx="17">
                  <c:v>OMI</c:v>
                </c:pt>
                <c:pt idx="18">
                  <c:v>OMPS</c:v>
                </c:pt>
              </c:strCache>
            </c:strRef>
          </c:cat>
          <c:val>
            <c:numRef>
              <c:f>NRT!$C$8:$C$26</c:f>
              <c:numCache>
                <c:formatCode>#,##0.00</c:formatCode>
                <c:ptCount val="19"/>
                <c:pt idx="0" formatCode="_(* #,##0.00_);_(* \(#,##0.00\);_(* &quot;-&quot;??_);_(@_)">
                  <c:v>6.1669586108691794</c:v>
                </c:pt>
                <c:pt idx="1">
                  <c:v>9.2689290786238381</c:v>
                </c:pt>
                <c:pt idx="2">
                  <c:v>6.1041587805448147E-2</c:v>
                </c:pt>
                <c:pt idx="3">
                  <c:v>59.396963620687401</c:v>
                </c:pt>
                <c:pt idx="4">
                  <c:v>0.47178861883548917</c:v>
                </c:pt>
                <c:pt idx="5">
                  <c:v>1.1270080547546963E-2</c:v>
                </c:pt>
                <c:pt idx="6">
                  <c:v>4.7859687613363278</c:v>
                </c:pt>
                <c:pt idx="7">
                  <c:v>1.0658262035576562E-3</c:v>
                </c:pt>
                <c:pt idx="8">
                  <c:v>464.00874661929589</c:v>
                </c:pt>
                <c:pt idx="9">
                  <c:v>541.95365873197363</c:v>
                </c:pt>
                <c:pt idx="10">
                  <c:v>944.34279142000582</c:v>
                </c:pt>
                <c:pt idx="11">
                  <c:v>337.37759499311522</c:v>
                </c:pt>
                <c:pt idx="12">
                  <c:v>243.1893102703705</c:v>
                </c:pt>
                <c:pt idx="13">
                  <c:v>250.53832331248915</c:v>
                </c:pt>
                <c:pt idx="14">
                  <c:v>53.957092269011696</c:v>
                </c:pt>
                <c:pt idx="15">
                  <c:v>0.33539896629372362</c:v>
                </c:pt>
                <c:pt idx="16">
                  <c:v>0.75731411871129195</c:v>
                </c:pt>
                <c:pt idx="17">
                  <c:v>2.1924598449131651</c:v>
                </c:pt>
                <c:pt idx="18">
                  <c:v>2.1330757013201929</c:v>
                </c:pt>
              </c:numCache>
            </c:numRef>
          </c:val>
          <c:extLst>
            <c:ext xmlns:c16="http://schemas.microsoft.com/office/drawing/2014/chart" uri="{C3380CC4-5D6E-409C-BE32-E72D297353CC}">
              <c16:uniqueId val="{0000000B-1ABF-F845-95FD-92BF02220155}"/>
            </c:ext>
          </c:extLst>
        </c:ser>
        <c:dLbls>
          <c:showLegendKey val="0"/>
          <c:showVal val="0"/>
          <c:showCatName val="0"/>
          <c:showSerName val="0"/>
          <c:showPercent val="0"/>
          <c:showBubbleSize val="0"/>
          <c:showLeaderLines val="1"/>
        </c:dLbls>
      </c:pie3DChart>
    </c:plotArea>
    <c:plotVisOnly val="1"/>
    <c:dispBlanksAs val="gap"/>
    <c:showDLblsOverMax val="0"/>
  </c:chart>
  <c:spPr>
    <a:ln>
      <a:solidFill>
        <a:sysClr val="windowText" lastClr="000000"/>
      </a:solidFill>
    </a:ln>
  </c:spPr>
  <c:printSettings>
    <c:headerFooter/>
    <c:pageMargins b="0.75000000000000622" l="0.70000000000000062" r="0.70000000000000062" t="0.75000000000000622"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Files Archived </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(922.30 Millions)</a:t>
            </a:r>
          </a:p>
        </c:rich>
      </c:tx>
      <c:layout>
        <c:manualLayout>
          <c:xMode val="edge"/>
          <c:yMode val="edge"/>
          <c:x val="0.25826801207562633"/>
          <c:y val="2.1849425194069662E-2"/>
        </c:manualLayout>
      </c:layout>
      <c:overlay val="0"/>
      <c:spPr>
        <a:noFill/>
        <a:ln w="25400">
          <a:noFill/>
        </a:ln>
      </c:spPr>
    </c:title>
    <c:autoTitleDeleted val="0"/>
    <c:plotArea>
      <c:layout>
        <c:manualLayout>
          <c:layoutTarget val="inner"/>
          <c:xMode val="edge"/>
          <c:yMode val="edge"/>
          <c:x val="0.39394022663908501"/>
          <c:y val="0.60533490972630799"/>
          <c:w val="0.261905315512791"/>
          <c:h val="0.32266750694663299"/>
        </c:manualLayout>
      </c:layout>
      <c:pieChart>
        <c:varyColors val="1"/>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solidFill>
                <a:srgbClr val="FFFF00"/>
              </a:solidFill>
              <a:ln w="25400">
                <a:noFill/>
              </a:ln>
              <a:effectLst>
                <a:outerShdw dist="35921" dir="2700000" algn="br">
                  <a:srgbClr val="000000"/>
                </a:outerShdw>
              </a:effectLst>
            </c:spPr>
            <c:extLst>
              <c:ext xmlns:c16="http://schemas.microsoft.com/office/drawing/2014/chart" uri="{C3380CC4-5D6E-409C-BE32-E72D297353CC}">
                <c16:uniqueId val="{00000001-0237-A94C-9D9A-2634BD813972}"/>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0237-A94C-9D9A-2634BD813972}"/>
              </c:ext>
            </c:extLst>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5-0237-A94C-9D9A-2634BD813972}"/>
              </c:ext>
            </c:extLst>
          </c:dPt>
          <c:dPt>
            <c:idx val="4"/>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0237-A94C-9D9A-2634BD813972}"/>
              </c:ext>
            </c:extLst>
          </c:dPt>
          <c:dPt>
            <c:idx val="5"/>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0237-A94C-9D9A-2634BD813972}"/>
              </c:ext>
            </c:extLst>
          </c:dPt>
          <c:dPt>
            <c:idx val="6"/>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D-0237-A94C-9D9A-2634BD813972}"/>
              </c:ext>
            </c:extLst>
          </c:dPt>
          <c:dPt>
            <c:idx val="7"/>
            <c:bubble3D val="0"/>
            <c:spPr>
              <a:gradFill rotWithShape="0">
                <a:gsLst>
                  <a:gs pos="0">
                    <a:srgbClr val="B6D1FF"/>
                  </a:gs>
                  <a:gs pos="100000">
                    <a:srgbClr val="8AA7D8"/>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F-0237-A94C-9D9A-2634BD813972}"/>
              </c:ext>
            </c:extLst>
          </c:dPt>
          <c:dPt>
            <c:idx val="8"/>
            <c:bubble3D val="0"/>
            <c:spPr>
              <a:gradFill rotWithShape="0">
                <a:gsLst>
                  <a:gs pos="0">
                    <a:srgbClr val="FFB6B4"/>
                  </a:gs>
                  <a:gs pos="100000">
                    <a:srgbClr val="DA8A89"/>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F-5AEC-044C-B645-5826FA2C24B1}"/>
              </c:ext>
            </c:extLst>
          </c:dPt>
          <c:dPt>
            <c:idx val="11"/>
            <c:bubble3D val="0"/>
            <c:spPr>
              <a:solidFill>
                <a:schemeClr val="tx1"/>
              </a:solidFill>
              <a:ln w="25400">
                <a:noFill/>
              </a:ln>
              <a:effectLst>
                <a:outerShdw dist="35921" dir="2700000" algn="br">
                  <a:srgbClr val="000000"/>
                </a:outerShdw>
              </a:effectLst>
            </c:spPr>
            <c:extLst>
              <c:ext xmlns:c16="http://schemas.microsoft.com/office/drawing/2014/chart" uri="{C3380CC4-5D6E-409C-BE32-E72D297353CC}">
                <c16:uniqueId val="{00000012-D8B4-1249-B167-731AE1A3FA8E}"/>
              </c:ext>
            </c:extLst>
          </c:dPt>
          <c:dLbls>
            <c:dLbl>
              <c:idx val="0"/>
              <c:layout>
                <c:manualLayout>
                  <c:x val="0.11559890649528527"/>
                  <c:y val="-0.2396645559983469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237-A94C-9D9A-2634BD813972}"/>
                </c:ext>
              </c:extLst>
            </c:dLbl>
            <c:dLbl>
              <c:idx val="1"/>
              <c:layout>
                <c:manualLayout>
                  <c:x val="0.19915966472787899"/>
                  <c:y val="-0.1956162081864480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237-A94C-9D9A-2634BD813972}"/>
                </c:ext>
              </c:extLst>
            </c:dLbl>
            <c:dLbl>
              <c:idx val="2"/>
              <c:layout>
                <c:manualLayout>
                  <c:x val="0.155576145786232"/>
                  <c:y val="-0.10671655966507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237-A94C-9D9A-2634BD813972}"/>
                </c:ext>
              </c:extLst>
            </c:dLbl>
            <c:dLbl>
              <c:idx val="4"/>
              <c:layout>
                <c:manualLayout>
                  <c:x val="5.7709555337550199E-2"/>
                  <c:y val="-2.073558897123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237-A94C-9D9A-2634BD813972}"/>
                </c:ext>
              </c:extLst>
            </c:dLbl>
            <c:dLbl>
              <c:idx val="5"/>
              <c:layout>
                <c:manualLayout>
                  <c:x val="0.112798771051994"/>
                  <c:y val="7.063632675292870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237-A94C-9D9A-2634BD813972}"/>
                </c:ext>
              </c:extLst>
            </c:dLbl>
            <c:dLbl>
              <c:idx val="6"/>
              <c:layout>
                <c:manualLayout>
                  <c:x val="6.1293202736797371E-2"/>
                  <c:y val="0.1845808722177159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0237-A94C-9D9A-2634BD813972}"/>
                </c:ext>
              </c:extLst>
            </c:dLbl>
            <c:dLbl>
              <c:idx val="7"/>
              <c:layout>
                <c:manualLayout>
                  <c:x val="-6.7509755264992713E-2"/>
                  <c:y val="-6.7146801988493085E-2"/>
                </c:manualLayout>
              </c:layout>
              <c:showLegendKey val="0"/>
              <c:showVal val="0"/>
              <c:showCatName val="1"/>
              <c:showSerName val="0"/>
              <c:showPercent val="1"/>
              <c:showBubbleSize val="0"/>
              <c:extLst>
                <c:ext xmlns:c15="http://schemas.microsoft.com/office/drawing/2012/chart" uri="{CE6537A1-D6FC-4f65-9D91-7224C49458BB}">
                  <c15:layout>
                    <c:manualLayout>
                      <c:w val="0.23305279237918516"/>
                      <c:h val="0.17086876745201177"/>
                    </c:manualLayout>
                  </c15:layout>
                </c:ext>
                <c:ext xmlns:c16="http://schemas.microsoft.com/office/drawing/2014/chart" uri="{C3380CC4-5D6E-409C-BE32-E72D297353CC}">
                  <c16:uniqueId val="{0000000F-0237-A94C-9D9A-2634BD813972}"/>
                </c:ext>
              </c:extLst>
            </c:dLbl>
            <c:dLbl>
              <c:idx val="8"/>
              <c:layout>
                <c:manualLayout>
                  <c:x val="-0.26312021793629342"/>
                  <c:y val="2.7328335630650957E-2"/>
                </c:manualLayout>
              </c:layout>
              <c:showLegendKey val="0"/>
              <c:showVal val="0"/>
              <c:showCatName val="1"/>
              <c:showSerName val="0"/>
              <c:showPercent val="1"/>
              <c:showBubbleSize val="0"/>
              <c:extLst>
                <c:ext xmlns:c15="http://schemas.microsoft.com/office/drawing/2012/chart" uri="{CE6537A1-D6FC-4f65-9D91-7224C49458BB}">
                  <c15:layout>
                    <c:manualLayout>
                      <c:w val="0.12285433525692531"/>
                      <c:h val="0.12971178200528466"/>
                    </c:manualLayout>
                  </c15:layout>
                </c:ext>
                <c:ext xmlns:c16="http://schemas.microsoft.com/office/drawing/2014/chart" uri="{C3380CC4-5D6E-409C-BE32-E72D297353CC}">
                  <c16:uniqueId val="{0000000F-5AEC-044C-B645-5826FA2C24B1}"/>
                </c:ext>
              </c:extLst>
            </c:dLbl>
            <c:dLbl>
              <c:idx val="10"/>
              <c:layout>
                <c:manualLayout>
                  <c:x val="-0.27186017276453611"/>
                  <c:y val="-0.21251132071716125"/>
                </c:manualLayout>
              </c:layout>
              <c:showLegendKey val="0"/>
              <c:showVal val="0"/>
              <c:showCatName val="1"/>
              <c:showSerName val="0"/>
              <c:showPercent val="1"/>
              <c:showBubbleSize val="0"/>
              <c:extLst>
                <c:ext xmlns:c15="http://schemas.microsoft.com/office/drawing/2012/chart" uri="{CE6537A1-D6FC-4f65-9D91-7224C49458BB}">
                  <c15:layout>
                    <c:manualLayout>
                      <c:w val="0.15838588863001832"/>
                      <c:h val="0.1279695111938256"/>
                    </c:manualLayout>
                  </c15:layout>
                </c:ext>
                <c:ext xmlns:c16="http://schemas.microsoft.com/office/drawing/2014/chart" uri="{C3380CC4-5D6E-409C-BE32-E72D297353CC}">
                  <c16:uniqueId val="{00000011-0237-A94C-9D9A-2634BD813972}"/>
                </c:ext>
              </c:extLst>
            </c:dLbl>
            <c:dLbl>
              <c:idx val="11"/>
              <c:layout>
                <c:manualLayout>
                  <c:x val="-6.7038561933824903E-2"/>
                  <c:y val="-0.2259727830255100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D8B4-1249-B167-731AE1A3FA8E}"/>
                </c:ext>
              </c:extLst>
            </c:dLbl>
            <c:dLbl>
              <c:idx val="12"/>
              <c:layout>
                <c:manualLayout>
                  <c:x val="6.2827814168226387E-2"/>
                  <c:y val="-0.1495834568785997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2-5AEC-044C-B645-5826FA2C24B1}"/>
                </c:ext>
              </c:extLst>
            </c:dLbl>
            <c:numFmt formatCode="0.0%" sourceLinked="0"/>
            <c:spPr>
              <a:noFill/>
              <a:ln w="25400">
                <a:noFill/>
              </a:ln>
            </c:spPr>
            <c:txPr>
              <a:bodyPr/>
              <a:lstStyle/>
              <a:p>
                <a:pPr>
                  <a:defRPr sz="11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Archive!$A$6:$A$18</c:f>
              <c:strCache>
                <c:ptCount val="13"/>
                <c:pt idx="0">
                  <c:v>ASDC</c:v>
                </c:pt>
                <c:pt idx="1">
                  <c:v>ASF DAAC</c:v>
                </c:pt>
                <c:pt idx="2">
                  <c:v>CDDIS</c:v>
                </c:pt>
                <c:pt idx="3">
                  <c:v>CSDA</c:v>
                </c:pt>
                <c:pt idx="4">
                  <c:v>GESDISC</c:v>
                </c:pt>
                <c:pt idx="5">
                  <c:v>GHRC DAAC</c:v>
                </c:pt>
                <c:pt idx="6">
                  <c:v>LAADS DAAC</c:v>
                </c:pt>
                <c:pt idx="7">
                  <c:v>LP DAAC</c:v>
                </c:pt>
                <c:pt idx="8">
                  <c:v>NSIDC DAAC</c:v>
                </c:pt>
                <c:pt idx="9">
                  <c:v>OB.DAAC</c:v>
                </c:pt>
                <c:pt idx="10">
                  <c:v>ORNL DAAC</c:v>
                </c:pt>
                <c:pt idx="11">
                  <c:v>PO.DAAC</c:v>
                </c:pt>
                <c:pt idx="12">
                  <c:v>SEDAC</c:v>
                </c:pt>
              </c:strCache>
            </c:strRef>
          </c:cat>
          <c:val>
            <c:numRef>
              <c:f>Archive!$C$6:$C$18</c:f>
              <c:numCache>
                <c:formatCode>#,##0.00</c:formatCode>
                <c:ptCount val="13"/>
                <c:pt idx="0">
                  <c:v>14.920521000000001</c:v>
                </c:pt>
                <c:pt idx="1">
                  <c:v>16.158299</c:v>
                </c:pt>
                <c:pt idx="2">
                  <c:v>62.760956999999998</c:v>
                </c:pt>
                <c:pt idx="3">
                  <c:v>19.758019999999998</c:v>
                </c:pt>
                <c:pt idx="4">
                  <c:v>118.732321</c:v>
                </c:pt>
                <c:pt idx="5">
                  <c:v>4.3783139999999996</c:v>
                </c:pt>
                <c:pt idx="6">
                  <c:v>402.63631199999998</c:v>
                </c:pt>
                <c:pt idx="7">
                  <c:v>183.08408299999999</c:v>
                </c:pt>
                <c:pt idx="8">
                  <c:v>70.187579999999997</c:v>
                </c:pt>
                <c:pt idx="9">
                  <c:v>6.8423889999999998</c:v>
                </c:pt>
                <c:pt idx="10">
                  <c:v>3.6057229999999998</c:v>
                </c:pt>
                <c:pt idx="11">
                  <c:v>19.237860000000001</c:v>
                </c:pt>
                <c:pt idx="12">
                  <c:v>2.1999999999999999E-5</c:v>
                </c:pt>
              </c:numCache>
            </c:numRef>
          </c:val>
          <c:extLst>
            <c:ext xmlns:c16="http://schemas.microsoft.com/office/drawing/2014/chart" uri="{C3380CC4-5D6E-409C-BE32-E72D297353CC}">
              <c16:uniqueId val="{00000013-0237-A94C-9D9A-2634BD813972}"/>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99" r="0.75000000000001499"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Number of NRT Products Generated </a:t>
            </a:r>
          </a:p>
          <a:p>
            <a:pPr>
              <a:defRPr/>
            </a:pPr>
            <a:r>
              <a:rPr lang="en-US"/>
              <a:t>(in Millions)</a:t>
            </a:r>
          </a:p>
        </c:rich>
      </c:tx>
      <c:layout>
        <c:manualLayout>
          <c:xMode val="edge"/>
          <c:yMode val="edge"/>
          <c:x val="0.1663952099999477"/>
          <c:y val="1.5756094213713483E-2"/>
        </c:manualLayout>
      </c:layout>
      <c:overlay val="1"/>
    </c:title>
    <c:autoTitleDeleted val="0"/>
    <c:view3D>
      <c:rotX val="30"/>
      <c:rotY val="0"/>
      <c:rAngAx val="0"/>
    </c:view3D>
    <c:floor>
      <c:thickness val="0"/>
    </c:floor>
    <c:sideWall>
      <c:thickness val="0"/>
    </c:sideWall>
    <c:backWall>
      <c:thickness val="0"/>
    </c:backWall>
    <c:plotArea>
      <c:layout>
        <c:manualLayout>
          <c:layoutTarget val="inner"/>
          <c:xMode val="edge"/>
          <c:yMode val="edge"/>
          <c:x val="0.20899755313011195"/>
          <c:y val="0.19225769220560637"/>
          <c:w val="0.6587538320264873"/>
          <c:h val="0.78628851607627537"/>
        </c:manualLayout>
      </c:layout>
      <c:pie3DChart>
        <c:varyColors val="1"/>
        <c:ser>
          <c:idx val="1"/>
          <c:order val="0"/>
          <c:tx>
            <c:strRef>
              <c:f>NRT!$D$6</c:f>
              <c:strCache>
                <c:ptCount val="1"/>
                <c:pt idx="0">
                  <c:v>Files (Millions)</c:v>
                </c:pt>
              </c:strCache>
            </c:strRef>
          </c:tx>
          <c:dLbls>
            <c:dLbl>
              <c:idx val="0"/>
              <c:layout>
                <c:manualLayout>
                  <c:x val="0.1019161739652658"/>
                  <c:y val="-0.1328376838747246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37-8C45-8EF5-40F5BA501762}"/>
                </c:ext>
              </c:extLst>
            </c:dLbl>
            <c:dLbl>
              <c:idx val="1"/>
              <c:layout>
                <c:manualLayout>
                  <c:x val="0.1441234401187553"/>
                  <c:y val="-0.18014634022837178"/>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C96-4847-A527-27CF0A79C7D3}"/>
                </c:ext>
              </c:extLst>
            </c:dLbl>
            <c:dLbl>
              <c:idx val="3"/>
              <c:layout>
                <c:manualLayout>
                  <c:x val="0.2288635075399176"/>
                  <c:y val="-0.2188872572600450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BA-43ED-B2FB-7F3E32EC9713}"/>
                </c:ext>
              </c:extLst>
            </c:dLbl>
            <c:dLbl>
              <c:idx val="4"/>
              <c:layout>
                <c:manualLayout>
                  <c:x val="0.17150255865457753"/>
                  <c:y val="-0.1130671453126853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608-A345-BCC6-D9BBB7DA65B1}"/>
                </c:ext>
              </c:extLst>
            </c:dLbl>
            <c:dLbl>
              <c:idx val="5"/>
              <c:layout>
                <c:manualLayout>
                  <c:x val="0.22435068130575603"/>
                  <c:y val="4.868558130873864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37-8C45-8EF5-40F5BA501762}"/>
                </c:ext>
              </c:extLst>
            </c:dLbl>
            <c:dLbl>
              <c:idx val="6"/>
              <c:layout>
                <c:manualLayout>
                  <c:x val="-0.16150571705263203"/>
                  <c:y val="6.323737547083216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E0-1F4D-87A8-9A5BD5D9F0E4}"/>
                </c:ext>
              </c:extLst>
            </c:dLbl>
            <c:dLbl>
              <c:idx val="7"/>
              <c:layout>
                <c:manualLayout>
                  <c:x val="0.11567049431321096"/>
                  <c:y val="7.850897637795276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D37-8C45-8EF5-40F5BA501762}"/>
                </c:ext>
              </c:extLst>
            </c:dLbl>
            <c:dLbl>
              <c:idx val="8"/>
              <c:layout>
                <c:manualLayout>
                  <c:x val="-0.21061867182461635"/>
                  <c:y val="7.615814644373303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37-8C45-8EF5-40F5BA501762}"/>
                </c:ext>
              </c:extLst>
            </c:dLbl>
            <c:dLbl>
              <c:idx val="9"/>
              <c:layout>
                <c:manualLayout>
                  <c:x val="0.12542756737066701"/>
                  <c:y val="-6.4381177751717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D37-8C45-8EF5-40F5BA501762}"/>
                </c:ext>
              </c:extLst>
            </c:dLbl>
            <c:dLbl>
              <c:idx val="10"/>
              <c:layout>
                <c:manualLayout>
                  <c:x val="-0.26393041221572044"/>
                  <c:y val="5.043800794997088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08-A345-BCC6-D9BBB7DA65B1}"/>
                </c:ext>
              </c:extLst>
            </c:dLbl>
            <c:dLbl>
              <c:idx val="11"/>
              <c:layout>
                <c:manualLayout>
                  <c:x val="-0.29569564800189607"/>
                  <c:y val="-1.3190622072562472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D3-D249-B85B-6D5F623BC988}"/>
                </c:ext>
              </c:extLst>
            </c:dLbl>
            <c:dLbl>
              <c:idx val="14"/>
              <c:layout>
                <c:manualLayout>
                  <c:x val="-6.279393199051482E-2"/>
                  <c:y val="-9.837456009317163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96-4847-A527-27CF0A79C7D3}"/>
                </c:ext>
              </c:extLst>
            </c:dLbl>
            <c:dLbl>
              <c:idx val="15"/>
              <c:layout>
                <c:manualLayout>
                  <c:x val="-0.15525307056080659"/>
                  <c:y val="-2.24455021900397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C96-4847-A527-27CF0A79C7D3}"/>
                </c:ext>
              </c:extLst>
            </c:dLbl>
            <c:dLbl>
              <c:idx val="17"/>
              <c:layout>
                <c:manualLayout>
                  <c:x val="-0.16360791834233498"/>
                  <c:y val="-6.424614527685647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7A-7241-B5F4-70011A2B76E6}"/>
                </c:ext>
              </c:extLst>
            </c:dLbl>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NRT!$B$8:$B$26</c:f>
              <c:strCache>
                <c:ptCount val="19"/>
                <c:pt idx="0">
                  <c:v>VIIRS-SUOMI NPP</c:v>
                </c:pt>
                <c:pt idx="1">
                  <c:v>VIIRS-NOAA 20</c:v>
                </c:pt>
                <c:pt idx="2">
                  <c:v>Other1</c:v>
                </c:pt>
                <c:pt idx="3">
                  <c:v>AIRS / AMSU - A</c:v>
                </c:pt>
                <c:pt idx="4">
                  <c:v>MLS</c:v>
                </c:pt>
                <c:pt idx="5">
                  <c:v>Other1</c:v>
                </c:pt>
                <c:pt idx="6">
                  <c:v>MISR-Terra</c:v>
                </c:pt>
                <c:pt idx="7">
                  <c:v>Other1</c:v>
                </c:pt>
                <c:pt idx="8">
                  <c:v>MODIS - Aqua</c:v>
                </c:pt>
                <c:pt idx="9">
                  <c:v>MODIS - Terra</c:v>
                </c:pt>
                <c:pt idx="10">
                  <c:v>VIIRS-SNPP</c:v>
                </c:pt>
                <c:pt idx="11">
                  <c:v>VIIRS-JPSS1</c:v>
                </c:pt>
                <c:pt idx="12">
                  <c:v>OLCI-Sentinel-3A/3B</c:v>
                </c:pt>
                <c:pt idx="13">
                  <c:v>SLSTR-Sentinel-3A/3B</c:v>
                </c:pt>
                <c:pt idx="14">
                  <c:v>Other1</c:v>
                </c:pt>
                <c:pt idx="15">
                  <c:v>MOPITT</c:v>
                </c:pt>
                <c:pt idx="16">
                  <c:v>L-BAND RADIOMETER-SMAP</c:v>
                </c:pt>
                <c:pt idx="17">
                  <c:v>OMI</c:v>
                </c:pt>
                <c:pt idx="18">
                  <c:v>OMPS</c:v>
                </c:pt>
              </c:strCache>
            </c:strRef>
          </c:cat>
          <c:val>
            <c:numRef>
              <c:f>NRT!$D$8:$D$26</c:f>
              <c:numCache>
                <c:formatCode>#,##0.00</c:formatCode>
                <c:ptCount val="19"/>
                <c:pt idx="0" formatCode="_(* #,##0.00_);_(* \(#,##0.00\);_(* &quot;-&quot;??_);_(@_)">
                  <c:v>0.25182100000000002</c:v>
                </c:pt>
                <c:pt idx="1">
                  <c:v>0.39439200000000002</c:v>
                </c:pt>
                <c:pt idx="2">
                  <c:v>7.0390000000000001E-3</c:v>
                </c:pt>
                <c:pt idx="3">
                  <c:v>3.4159679999999999</c:v>
                </c:pt>
                <c:pt idx="4">
                  <c:v>0.7331939999999999</c:v>
                </c:pt>
                <c:pt idx="5">
                  <c:v>3.2570000000000002E-2</c:v>
                </c:pt>
                <c:pt idx="6">
                  <c:v>3.4930000000000003E-2</c:v>
                </c:pt>
                <c:pt idx="7">
                  <c:v>4.065E-3</c:v>
                </c:pt>
                <c:pt idx="8">
                  <c:v>13.163116</c:v>
                </c:pt>
                <c:pt idx="9">
                  <c:v>46.234172999999998</c:v>
                </c:pt>
                <c:pt idx="10">
                  <c:v>20.600552</c:v>
                </c:pt>
                <c:pt idx="11">
                  <c:v>2.7241710000000001</c:v>
                </c:pt>
                <c:pt idx="12">
                  <c:v>0.32765899999999998</c:v>
                </c:pt>
                <c:pt idx="13">
                  <c:v>0.69723199999999996</c:v>
                </c:pt>
                <c:pt idx="14">
                  <c:v>2.3249529999999998</c:v>
                </c:pt>
                <c:pt idx="15">
                  <c:v>1.9380000000000001E-2</c:v>
                </c:pt>
                <c:pt idx="16">
                  <c:v>3.7307E-2</c:v>
                </c:pt>
                <c:pt idx="17">
                  <c:v>3.1928000000000005E-2</c:v>
                </c:pt>
                <c:pt idx="18">
                  <c:v>0.46383400000000002</c:v>
                </c:pt>
              </c:numCache>
            </c:numRef>
          </c:val>
          <c:extLst>
            <c:ext xmlns:c16="http://schemas.microsoft.com/office/drawing/2014/chart" uri="{C3380CC4-5D6E-409C-BE32-E72D297353CC}">
              <c16:uniqueId val="{00000007-1D37-8C45-8EF5-40F5BA501762}"/>
            </c:ext>
          </c:extLst>
        </c:ser>
        <c:dLbls>
          <c:showLegendKey val="0"/>
          <c:showVal val="0"/>
          <c:showCatName val="0"/>
          <c:showSerName val="0"/>
          <c:showPercent val="0"/>
          <c:showBubbleSize val="0"/>
          <c:showLeaderLines val="1"/>
        </c:dLbls>
      </c:pie3DChart>
    </c:plotArea>
    <c:plotVisOnly val="1"/>
    <c:dispBlanksAs val="gap"/>
    <c:showDLblsOverMax val="0"/>
  </c:chart>
  <c:spPr>
    <a:ln>
      <a:solidFill>
        <a:sysClr val="windowText" lastClr="000000"/>
      </a:solidFill>
    </a:ln>
  </c:spPr>
  <c:printSettings>
    <c:headerFooter/>
    <c:pageMargins b="0.75000000000000622" l="0.70000000000000062" r="0.70000000000000062" t="0.75000000000000622"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Distribution of NRT Products by Level </a:t>
            </a:r>
          </a:p>
        </c:rich>
      </c:tx>
      <c:layout>
        <c:manualLayout>
          <c:xMode val="edge"/>
          <c:yMode val="edge"/>
          <c:x val="0.15508678822698835"/>
          <c:y val="1.7764392148813202E-2"/>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8.7667401274300713E-2"/>
          <c:y val="0.28728656214772325"/>
          <c:w val="0.82466519745140165"/>
          <c:h val="0.65441788454715788"/>
        </c:manualLayout>
      </c:layout>
      <c:pie3DChart>
        <c:varyColors val="1"/>
        <c:ser>
          <c:idx val="0"/>
          <c:order val="0"/>
          <c:tx>
            <c:strRef>
              <c:f>NRT!$M$112</c:f>
              <c:strCache>
                <c:ptCount val="1"/>
                <c:pt idx="0">
                  <c:v>Total</c:v>
                </c:pt>
              </c:strCache>
            </c:strRef>
          </c:tx>
          <c:dLbls>
            <c:dLbl>
              <c:idx val="1"/>
              <c:layout>
                <c:manualLayout>
                  <c:x val="4.9604752858668874E-2"/>
                  <c:y val="1.444765064142521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C61-E34E-8768-9D3A2B493B6F}"/>
                </c:ext>
              </c:extLst>
            </c:dLbl>
            <c:dLbl>
              <c:idx val="2"/>
              <c:layout>
                <c:manualLayout>
                  <c:x val="-0.17074476569617167"/>
                  <c:y val="-8.322807615004999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C61-E34E-8768-9D3A2B493B6F}"/>
                </c:ext>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NRT!$A$113:$A$118</c:f>
              <c:strCache>
                <c:ptCount val="6"/>
                <c:pt idx="0">
                  <c:v>Level 0</c:v>
                </c:pt>
                <c:pt idx="1">
                  <c:v>Level 1</c:v>
                </c:pt>
                <c:pt idx="2">
                  <c:v>Level 2</c:v>
                </c:pt>
                <c:pt idx="3">
                  <c:v>Level 3</c:v>
                </c:pt>
                <c:pt idx="4">
                  <c:v>Level 4</c:v>
                </c:pt>
                <c:pt idx="5">
                  <c:v>Other2</c:v>
                </c:pt>
              </c:strCache>
            </c:strRef>
          </c:cat>
          <c:val>
            <c:numRef>
              <c:f>NRT!$M$113:$M$118</c:f>
              <c:numCache>
                <c:formatCode>#,##0</c:formatCode>
                <c:ptCount val="6"/>
                <c:pt idx="0">
                  <c:v>417686</c:v>
                </c:pt>
                <c:pt idx="1">
                  <c:v>72758538</c:v>
                </c:pt>
                <c:pt idx="2">
                  <c:v>191212385</c:v>
                </c:pt>
                <c:pt idx="3">
                  <c:v>13040031</c:v>
                </c:pt>
                <c:pt idx="4">
                  <c:v>7721742</c:v>
                </c:pt>
                <c:pt idx="5">
                  <c:v>337302</c:v>
                </c:pt>
              </c:numCache>
            </c:numRef>
          </c:val>
          <c:extLst>
            <c:ext xmlns:c16="http://schemas.microsoft.com/office/drawing/2014/chart" uri="{C3380CC4-5D6E-409C-BE32-E72D297353CC}">
              <c16:uniqueId val="{00000006-7C61-E34E-8768-9D3A2B493B6F}"/>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Distribution Volume(GB) of NRT Products </a:t>
            </a:r>
          </a:p>
          <a:p>
            <a:pPr>
              <a:defRPr/>
            </a:pPr>
            <a:r>
              <a:rPr lang="en-US" baseline="0"/>
              <a:t>by Level</a:t>
            </a:r>
          </a:p>
        </c:rich>
      </c:tx>
      <c:layout>
        <c:manualLayout>
          <c:xMode val="edge"/>
          <c:yMode val="edge"/>
          <c:x val="0.17784144532714033"/>
          <c:y val="7.3437560420383508E-4"/>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9.6595946347021039E-2"/>
          <c:y val="0.32955145063012437"/>
          <c:w val="0.82466519745140165"/>
          <c:h val="0.65441788454715788"/>
        </c:manualLayout>
      </c:layout>
      <c:pie3DChart>
        <c:varyColors val="1"/>
        <c:ser>
          <c:idx val="9"/>
          <c:order val="0"/>
          <c:tx>
            <c:strRef>
              <c:f>NRT!$Y$112</c:f>
              <c:strCache>
                <c:ptCount val="1"/>
                <c:pt idx="0">
                  <c:v>Total</c:v>
                </c:pt>
              </c:strCache>
            </c:strRef>
          </c:tx>
          <c:dLbls>
            <c:dLbl>
              <c:idx val="1"/>
              <c:layout>
                <c:manualLayout>
                  <c:x val="4.4545689305345484E-2"/>
                  <c:y val="-8.990687741106713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CD2-174C-BADF-3C29CA07661D}"/>
                </c:ext>
              </c:extLst>
            </c:dLbl>
            <c:dLbl>
              <c:idx val="2"/>
              <c:layout>
                <c:manualLayout>
                  <c:x val="-3.9707029975226384E-2"/>
                  <c:y val="0.11477064184202135"/>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7A7-334E-8A80-F066FBD14460}"/>
                </c:ext>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NRT!$A$113:$A$118</c:f>
              <c:strCache>
                <c:ptCount val="6"/>
                <c:pt idx="0">
                  <c:v>Level 0</c:v>
                </c:pt>
                <c:pt idx="1">
                  <c:v>Level 1</c:v>
                </c:pt>
                <c:pt idx="2">
                  <c:v>Level 2</c:v>
                </c:pt>
                <c:pt idx="3">
                  <c:v>Level 3</c:v>
                </c:pt>
                <c:pt idx="4">
                  <c:v>Level 4</c:v>
                </c:pt>
                <c:pt idx="5">
                  <c:v>Other2</c:v>
                </c:pt>
              </c:strCache>
            </c:strRef>
          </c:cat>
          <c:val>
            <c:numRef>
              <c:f>NRT!$Y$113:$Y$118</c:f>
              <c:numCache>
                <c:formatCode>_(* #,##0.00_);_(* \(#,##0.00\);_(* "-"??_);_(@_)</c:formatCode>
                <c:ptCount val="6"/>
                <c:pt idx="0">
                  <c:v>65384.302675387706</c:v>
                </c:pt>
                <c:pt idx="1">
                  <c:v>1534038.5405575649</c:v>
                </c:pt>
                <c:pt idx="2">
                  <c:v>868495.73980389687</c:v>
                </c:pt>
                <c:pt idx="3">
                  <c:v>175717.53282632574</c:v>
                </c:pt>
                <c:pt idx="4">
                  <c:v>23417.594469775409</c:v>
                </c:pt>
                <c:pt idx="5">
                  <c:v>636.31928743608194</c:v>
                </c:pt>
              </c:numCache>
            </c:numRef>
          </c:val>
          <c:extLst>
            <c:ext xmlns:c16="http://schemas.microsoft.com/office/drawing/2014/chart" uri="{C3380CC4-5D6E-409C-BE32-E72D297353CC}">
              <c16:uniqueId val="{00000004-3CD2-174C-BADF-3C29CA07661D}"/>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ctr" anchorCtr="0"/>
          <a:lstStyle/>
          <a:p>
            <a:pPr>
              <a:defRPr/>
            </a:pPr>
            <a:r>
              <a:rPr lang="en-US" sz="1200"/>
              <a:t>Distribution of NRT Products to Unregistered Users </a:t>
            </a:r>
          </a:p>
        </c:rich>
      </c:tx>
      <c:layout>
        <c:manualLayout>
          <c:xMode val="edge"/>
          <c:yMode val="edge"/>
          <c:x val="0.11541838266491049"/>
          <c:y val="3.3512870052829956E-2"/>
        </c:manualLayout>
      </c:layout>
      <c:overlay val="0"/>
    </c:title>
    <c:autoTitleDeleted val="0"/>
    <c:view3D>
      <c:rotX val="30"/>
      <c:rotY val="0"/>
      <c:rAngAx val="0"/>
    </c:view3D>
    <c:floor>
      <c:thickness val="0"/>
    </c:floor>
    <c:sideWall>
      <c:thickness val="0"/>
    </c:sideWall>
    <c:backWall>
      <c:thickness val="0"/>
    </c:backWall>
    <c:plotArea>
      <c:layout>
        <c:manualLayout>
          <c:layoutTarget val="inner"/>
          <c:xMode val="edge"/>
          <c:yMode val="edge"/>
          <c:x val="0.10271440677328962"/>
          <c:y val="0.27597520137569015"/>
          <c:w val="0.82466519745140165"/>
          <c:h val="0.65441788454715788"/>
        </c:manualLayout>
      </c:layout>
      <c:pie3DChart>
        <c:varyColors val="1"/>
        <c:ser>
          <c:idx val="1"/>
          <c:order val="0"/>
          <c:tx>
            <c:strRef>
              <c:f>NRT!$C$147</c:f>
              <c:strCache>
                <c:ptCount val="1"/>
                <c:pt idx="0">
                  <c:v># of Files *</c:v>
                </c:pt>
              </c:strCache>
            </c:strRef>
          </c:tx>
          <c:dLbls>
            <c:dLbl>
              <c:idx val="0"/>
              <c:layout>
                <c:manualLayout>
                  <c:x val="-5.2598439952805345E-2"/>
                  <c:y val="-3.1378548309744646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1D4-5D4D-A894-668ED970AD2C}"/>
                </c:ext>
              </c:extLst>
            </c:dLbl>
            <c:dLbl>
              <c:idx val="1"/>
              <c:layout>
                <c:manualLayout>
                  <c:x val="0.29766299652762607"/>
                  <c:y val="-4.1345506276076881E-2"/>
                </c:manualLayout>
              </c:layout>
              <c:showLegendKey val="0"/>
              <c:showVal val="1"/>
              <c:showCatName val="1"/>
              <c:showSerName val="0"/>
              <c:showPercent val="1"/>
              <c:showBubbleSize val="0"/>
              <c:extLst>
                <c:ext xmlns:c15="http://schemas.microsoft.com/office/drawing/2012/chart" uri="{CE6537A1-D6FC-4f65-9D91-7224C49458BB}">
                  <c15:layout>
                    <c:manualLayout>
                      <c:w val="0.20098551244852583"/>
                      <c:h val="0.13835571847542297"/>
                    </c:manualLayout>
                  </c15:layout>
                </c:ext>
                <c:ext xmlns:c16="http://schemas.microsoft.com/office/drawing/2014/chart" uri="{C3380CC4-5D6E-409C-BE32-E72D297353CC}">
                  <c16:uniqueId val="{00000001-A1D4-5D4D-A894-668ED970AD2C}"/>
                </c:ext>
              </c:extLst>
            </c:dLbl>
            <c:dLbl>
              <c:idx val="3"/>
              <c:layout>
                <c:manualLayout>
                  <c:x val="0.25050631783818672"/>
                  <c:y val="1.290174273042209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1D4-5D4D-A894-668ED970AD2C}"/>
                </c:ext>
              </c:extLst>
            </c:dLbl>
            <c:dLbl>
              <c:idx val="4"/>
              <c:layout>
                <c:manualLayout>
                  <c:x val="0.29867542211361009"/>
                  <c:y val="0.1010925389927577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1D4-5D4D-A894-668ED970AD2C}"/>
                </c:ext>
              </c:extLst>
            </c:dLbl>
            <c:dLbl>
              <c:idx val="5"/>
              <c:layout>
                <c:manualLayout>
                  <c:x val="-0.23262468444423529"/>
                  <c:y val="-3.5103213207412755E-2"/>
                </c:manualLayout>
              </c:layout>
              <c:spPr>
                <a:no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1D4-5D4D-A894-668ED970AD2C}"/>
                </c:ext>
              </c:extLst>
            </c:dLbl>
            <c:dLbl>
              <c:idx val="6"/>
              <c:layout>
                <c:manualLayout>
                  <c:x val="-4.7357597102216223E-2"/>
                  <c:y val="-8.4672678540154613E-3"/>
                </c:manualLayout>
              </c:layout>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1D4-5D4D-A894-668ED970AD2C}"/>
                </c:ext>
              </c:extLst>
            </c:dLbl>
            <c:dLbl>
              <c:idx val="7"/>
              <c:layout>
                <c:manualLayout>
                  <c:x val="-1.4284045567765082E-2"/>
                  <c:y val="-0.1083858022809946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1D4-5D4D-A894-668ED970AD2C}"/>
                </c:ext>
              </c:extLst>
            </c:dLbl>
            <c:dLbl>
              <c:idx val="8"/>
              <c:layout>
                <c:manualLayout>
                  <c:x val="-4.782438116440544E-2"/>
                  <c:y val="3.843709517584471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1D4-5D4D-A894-668ED970AD2C}"/>
                </c:ext>
              </c:extLst>
            </c:dLbl>
            <c:dLbl>
              <c:idx val="9"/>
              <c:layout>
                <c:manualLayout>
                  <c:x val="2.1156376310435123E-2"/>
                  <c:y val="-7.0005897084785745E-2"/>
                </c:manualLayout>
              </c:layout>
              <c:showLegendKey val="0"/>
              <c:showVal val="1"/>
              <c:showCatName val="1"/>
              <c:showSerName val="0"/>
              <c:showPercent val="1"/>
              <c:showBubbleSize val="0"/>
              <c:extLst>
                <c:ext xmlns:c15="http://schemas.microsoft.com/office/drawing/2012/chart" uri="{CE6537A1-D6FC-4f65-9D91-7224C49458BB}">
                  <c15:layout>
                    <c:manualLayout>
                      <c:w val="0.25263147481728171"/>
                      <c:h val="0.13398943480216338"/>
                    </c:manualLayout>
                  </c15:layout>
                </c:ext>
                <c:ext xmlns:c16="http://schemas.microsoft.com/office/drawing/2014/chart" uri="{C3380CC4-5D6E-409C-BE32-E72D297353CC}">
                  <c16:uniqueId val="{00000008-A1D4-5D4D-A894-668ED970AD2C}"/>
                </c:ext>
              </c:extLst>
            </c:dLbl>
            <c:dLbl>
              <c:idx val="10"/>
              <c:layout>
                <c:manualLayout>
                  <c:x val="-0.18022153082544867"/>
                  <c:y val="-8.840417348070625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761-2744-9069-5FB0FB78E9C7}"/>
                </c:ext>
              </c:extLst>
            </c:dLbl>
            <c:spPr>
              <a:noFill/>
              <a:ln>
                <a:noFill/>
              </a:ln>
              <a:effectLst/>
            </c:spPr>
            <c:showLegendKey val="0"/>
            <c:showVal val="1"/>
            <c:showCatName val="1"/>
            <c:showSerName val="0"/>
            <c:showPercent val="1"/>
            <c:showBubbleSize val="0"/>
            <c:showLeaderLines val="1"/>
            <c:extLst>
              <c:ext xmlns:c15="http://schemas.microsoft.com/office/drawing/2012/chart" uri="{CE6537A1-D6FC-4f65-9D91-7224C49458BB}"/>
            </c:extLst>
          </c:dLbls>
          <c:cat>
            <c:strRef>
              <c:f>NRT!$A$148:$A$158</c:f>
              <c:strCache>
                <c:ptCount val="11"/>
                <c:pt idx="0">
                  <c:v>AIRS/AMSU-A</c:v>
                </c:pt>
                <c:pt idx="1">
                  <c:v>AMSR2</c:v>
                </c:pt>
                <c:pt idx="2">
                  <c:v>MLS</c:v>
                </c:pt>
                <c:pt idx="3">
                  <c:v>MODIS-A</c:v>
                </c:pt>
                <c:pt idx="4">
                  <c:v>MODIS-T</c:v>
                </c:pt>
                <c:pt idx="5">
                  <c:v>MOPITT</c:v>
                </c:pt>
                <c:pt idx="6">
                  <c:v>OMI</c:v>
                </c:pt>
                <c:pt idx="7">
                  <c:v>OMPS</c:v>
                </c:pt>
                <c:pt idx="8">
                  <c:v>SMAP L-BAND RADIOMETER</c:v>
                </c:pt>
                <c:pt idx="9">
                  <c:v>VIIRS</c:v>
                </c:pt>
                <c:pt idx="10">
                  <c:v>Other1</c:v>
                </c:pt>
              </c:strCache>
            </c:strRef>
          </c:cat>
          <c:val>
            <c:numRef>
              <c:f>NRT!$C$148:$C$158</c:f>
              <c:numCache>
                <c:formatCode>_(* #,##0_);_(* \(#,##0\);_(* "-"??_);_(@_)</c:formatCode>
                <c:ptCount val="11"/>
                <c:pt idx="0">
                  <c:v>42462</c:v>
                </c:pt>
                <c:pt idx="1">
                  <c:v>3832260</c:v>
                </c:pt>
                <c:pt idx="2">
                  <c:v>5216</c:v>
                </c:pt>
                <c:pt idx="3">
                  <c:v>39074941</c:v>
                </c:pt>
                <c:pt idx="4">
                  <c:v>3871816</c:v>
                </c:pt>
                <c:pt idx="5">
                  <c:v>0</c:v>
                </c:pt>
                <c:pt idx="6">
                  <c:v>0</c:v>
                </c:pt>
                <c:pt idx="7">
                  <c:v>0</c:v>
                </c:pt>
                <c:pt idx="8">
                  <c:v>0</c:v>
                </c:pt>
                <c:pt idx="9">
                  <c:v>42228673</c:v>
                </c:pt>
                <c:pt idx="10">
                  <c:v>324955</c:v>
                </c:pt>
              </c:numCache>
            </c:numRef>
          </c:val>
          <c:extLst>
            <c:ext xmlns:c16="http://schemas.microsoft.com/office/drawing/2014/chart" uri="{C3380CC4-5D6E-409C-BE32-E72D297353CC}">
              <c16:uniqueId val="{00000009-A1D4-5D4D-A894-668ED970AD2C}"/>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rAngAx val="0"/>
    </c:view3D>
    <c:floor>
      <c:thickness val="0"/>
    </c:floor>
    <c:sideWall>
      <c:thickness val="0"/>
    </c:sideWall>
    <c:backWall>
      <c:thickness val="0"/>
    </c:backWall>
    <c:plotArea>
      <c:layout>
        <c:manualLayout>
          <c:layoutTarget val="inner"/>
          <c:xMode val="edge"/>
          <c:yMode val="edge"/>
          <c:x val="0.10271440677328962"/>
          <c:y val="0.27597520137569015"/>
          <c:w val="0.82466519745140165"/>
          <c:h val="0.65441788454715788"/>
        </c:manualLayout>
      </c:layout>
      <c:pie3DChart>
        <c:varyColors val="1"/>
        <c:ser>
          <c:idx val="2"/>
          <c:order val="0"/>
          <c:tx>
            <c:strRef>
              <c:f>NRT!$D$147</c:f>
              <c:strCache>
                <c:ptCount val="1"/>
                <c:pt idx="0">
                  <c:v>Vol (GB)</c:v>
                </c:pt>
              </c:strCache>
            </c:strRef>
          </c:tx>
          <c:dLbls>
            <c:dLbl>
              <c:idx val="0"/>
              <c:layout>
                <c:manualLayout>
                  <c:x val="-2.9648703744943217E-2"/>
                  <c:y val="-6.3573049040135901E-2"/>
                </c:manualLayout>
              </c:layout>
              <c:spPr>
                <a:noFill/>
                <a:ln>
                  <a:noFill/>
                </a:ln>
                <a:effectLst/>
              </c:spPr>
              <c:txPr>
                <a:bodyPr wrap="square" lIns="38100" tIns="19050" rIns="38100" bIns="19050" anchor="ctr">
                  <a:sp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15:layout>
                    <c:manualLayout>
                      <c:w val="0.33535364965725822"/>
                      <c:h val="0.13680203285069112"/>
                    </c:manualLayout>
                  </c15:layout>
                </c:ext>
                <c:ext xmlns:c16="http://schemas.microsoft.com/office/drawing/2014/chart" uri="{C3380CC4-5D6E-409C-BE32-E72D297353CC}">
                  <c16:uniqueId val="{00000000-6D2A-6743-8E80-05CB9AE7AA8F}"/>
                </c:ext>
              </c:extLst>
            </c:dLbl>
            <c:dLbl>
              <c:idx val="1"/>
              <c:layout>
                <c:manualLayout>
                  <c:x val="0.25123879492000695"/>
                  <c:y val="-7.7177641875471423E-2"/>
                </c:manualLayout>
              </c:layout>
              <c:dLblPos val="bestFit"/>
              <c:showLegendKey val="0"/>
              <c:showVal val="1"/>
              <c:showCatName val="1"/>
              <c:showSerName val="0"/>
              <c:showPercent val="1"/>
              <c:showBubbleSize val="0"/>
              <c:extLst>
                <c:ext xmlns:c15="http://schemas.microsoft.com/office/drawing/2012/chart" uri="{CE6537A1-D6FC-4f65-9D91-7224C49458BB}">
                  <c15:layout>
                    <c:manualLayout>
                      <c:w val="0.24119338710880517"/>
                      <c:h val="0.13680203285069112"/>
                    </c:manualLayout>
                  </c15:layout>
                </c:ext>
                <c:ext xmlns:c16="http://schemas.microsoft.com/office/drawing/2014/chart" uri="{C3380CC4-5D6E-409C-BE32-E72D297353CC}">
                  <c16:uniqueId val="{00000001-6D2A-6743-8E80-05CB9AE7AA8F}"/>
                </c:ext>
              </c:extLst>
            </c:dLbl>
            <c:dLbl>
              <c:idx val="2"/>
              <c:layout>
                <c:manualLayout>
                  <c:x val="0.24848965243077972"/>
                  <c:y val="-6.0627247816721394E-2"/>
                </c:manualLayout>
              </c:layout>
              <c:spPr>
                <a:noFill/>
                <a:ln>
                  <a:noFill/>
                </a:ln>
                <a:effectLst/>
              </c:spPr>
              <c:txPr>
                <a:bodyPr wrap="square" lIns="38100" tIns="19050" rIns="38100" bIns="19050" anchor="ctr">
                  <a:sp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2-6D2A-6743-8E80-05CB9AE7AA8F}"/>
                </c:ext>
              </c:extLst>
            </c:dLbl>
            <c:dLbl>
              <c:idx val="3"/>
              <c:layout>
                <c:manualLayout>
                  <c:x val="0.32033460939523711"/>
                  <c:y val="-3.1591533190021438E-3"/>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D2A-6743-8E80-05CB9AE7AA8F}"/>
                </c:ext>
              </c:extLst>
            </c:dLbl>
            <c:dLbl>
              <c:idx val="4"/>
              <c:layout>
                <c:manualLayout>
                  <c:x val="0.26110503959318387"/>
                  <c:y val="6.2755994973556828E-2"/>
                </c:manualLayout>
              </c:layout>
              <c:spPr>
                <a:noFill/>
                <a:ln>
                  <a:noFill/>
                </a:ln>
                <a:effectLst/>
              </c:spPr>
              <c:txPr>
                <a:bodyPr wrap="square" lIns="38100" tIns="19050" rIns="38100" bIns="19050" anchor="ctr">
                  <a:sp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4-6D2A-6743-8E80-05CB9AE7AA8F}"/>
                </c:ext>
              </c:extLst>
            </c:dLbl>
            <c:dLbl>
              <c:idx val="5"/>
              <c:layout>
                <c:manualLayout>
                  <c:x val="4.9037961699654214E-2"/>
                  <c:y val="9.7749138806836999E-2"/>
                </c:manualLayout>
              </c:layout>
              <c:spPr>
                <a:noFill/>
                <a:ln>
                  <a:noFill/>
                </a:ln>
                <a:effectLst/>
              </c:spPr>
              <c:txPr>
                <a:bodyPr wrap="square" lIns="38100" tIns="19050" rIns="38100" bIns="19050" anchor="ctr">
                  <a:spAutoFit/>
                </a:bodyPr>
                <a:lstStyle/>
                <a:p>
                  <a:pPr>
                    <a:defRPr>
                      <a:solidFill>
                        <a:schemeClr val="tx1"/>
                      </a:solidFill>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5-6D2A-6743-8E80-05CB9AE7AA8F}"/>
                </c:ext>
              </c:extLst>
            </c:dLbl>
            <c:dLbl>
              <c:idx val="6"/>
              <c:layout>
                <c:manualLayout>
                  <c:x val="0.23869465037753185"/>
                  <c:y val="-0.16470146238864672"/>
                </c:manualLayout>
              </c:layout>
              <c:spPr>
                <a:noFill/>
                <a:ln>
                  <a:noFill/>
                </a:ln>
                <a:effectLst/>
              </c:spPr>
              <c:txPr>
                <a:bodyPr wrap="square" lIns="38100" tIns="19050" rIns="38100" bIns="19050" anchor="ctr">
                  <a:spAutoFit/>
                </a:bodyPr>
                <a:lstStyle/>
                <a:p>
                  <a:pPr>
                    <a:defRPr>
                      <a:solidFill>
                        <a:sysClr val="windowText" lastClr="000000"/>
                      </a:solidFill>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6-6D2A-6743-8E80-05CB9AE7AA8F}"/>
                </c:ext>
              </c:extLst>
            </c:dLbl>
            <c:dLbl>
              <c:idx val="7"/>
              <c:layout>
                <c:manualLayout>
                  <c:x val="7.8193931922996368E-2"/>
                  <c:y val="0.23042259668915549"/>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D2A-6743-8E80-05CB9AE7AA8F}"/>
                </c:ext>
              </c:extLst>
            </c:dLbl>
            <c:dLbl>
              <c:idx val="8"/>
              <c:layout>
                <c:manualLayout>
                  <c:x val="2.7175097331905738E-2"/>
                  <c:y val="0.33447048988614159"/>
                </c:manualLayout>
              </c:layout>
              <c:dLblPos val="bestFi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D2A-6743-8E80-05CB9AE7AA8F}"/>
                </c:ext>
              </c:extLst>
            </c:dLbl>
            <c:dLbl>
              <c:idx val="9"/>
              <c:layout>
                <c:manualLayout>
                  <c:x val="-0.26661463085294385"/>
                  <c:y val="-2.3318172237200549E-2"/>
                </c:manualLayout>
              </c:layout>
              <c:spPr>
                <a:noFill/>
                <a:ln>
                  <a:noFill/>
                </a:ln>
                <a:effectLst/>
              </c:spPr>
              <c:txPr>
                <a:bodyPr wrap="square" lIns="38100" tIns="19050" rIns="38100" bIns="19050" anchor="ctr">
                  <a:spAutoFit/>
                </a:bodyPr>
                <a:lstStyle/>
                <a:p>
                  <a:pPr>
                    <a:defRPr/>
                  </a:pPr>
                  <a:endParaRPr lang="en-US"/>
                </a:p>
              </c:txPr>
              <c:dLblPos val="bestFit"/>
              <c:showLegendKey val="0"/>
              <c:showVal val="1"/>
              <c:showCatName val="1"/>
              <c:showSerName val="0"/>
              <c:showPercent val="1"/>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9-6D2A-6743-8E80-05CB9AE7AA8F}"/>
                </c:ext>
              </c:extLst>
            </c:dLbl>
            <c:spPr>
              <a:solidFill>
                <a:sysClr val="window" lastClr="FFFFFF"/>
              </a:solidFill>
              <a:ln>
                <a:noFill/>
              </a:ln>
              <a:effectLst/>
            </c:spPr>
            <c:dLblPos val="outEnd"/>
            <c:showLegendKey val="0"/>
            <c:showVal val="1"/>
            <c:showCatName val="1"/>
            <c:showSerName val="0"/>
            <c:showPercent val="1"/>
            <c:showBubbleSize val="0"/>
            <c:showLeaderLines val="1"/>
            <c:extLst>
              <c:ext xmlns:c15="http://schemas.microsoft.com/office/drawing/2012/chart" uri="{CE6537A1-D6FC-4f65-9D91-7224C49458BB}">
                <c15:spPr xmlns:c15="http://schemas.microsoft.com/office/drawing/2012/chart">
                  <a:prstGeom prst="rect">
                    <a:avLst/>
                  </a:prstGeom>
                </c15:spPr>
              </c:ext>
            </c:extLst>
          </c:dLbls>
          <c:cat>
            <c:strRef>
              <c:f>NRT!$A$148:$A$158</c:f>
              <c:strCache>
                <c:ptCount val="11"/>
                <c:pt idx="0">
                  <c:v>AIRS/AMSU-A</c:v>
                </c:pt>
                <c:pt idx="1">
                  <c:v>AMSR2</c:v>
                </c:pt>
                <c:pt idx="2">
                  <c:v>MLS</c:v>
                </c:pt>
                <c:pt idx="3">
                  <c:v>MODIS-A</c:v>
                </c:pt>
                <c:pt idx="4">
                  <c:v>MODIS-T</c:v>
                </c:pt>
                <c:pt idx="5">
                  <c:v>MOPITT</c:v>
                </c:pt>
                <c:pt idx="6">
                  <c:v>OMI</c:v>
                </c:pt>
                <c:pt idx="7">
                  <c:v>OMPS</c:v>
                </c:pt>
                <c:pt idx="8">
                  <c:v>SMAP L-BAND RADIOMETER</c:v>
                </c:pt>
                <c:pt idx="9">
                  <c:v>VIIRS</c:v>
                </c:pt>
                <c:pt idx="10">
                  <c:v>Other1</c:v>
                </c:pt>
              </c:strCache>
            </c:strRef>
          </c:cat>
          <c:val>
            <c:numRef>
              <c:f>NRT!$D$148:$D$158</c:f>
              <c:numCache>
                <c:formatCode>_(* #,##0.00_);_(* \(#,##0.00\);_(* "-"??_);_(@_)</c:formatCode>
                <c:ptCount val="11"/>
                <c:pt idx="0">
                  <c:v>572.94770260807104</c:v>
                </c:pt>
                <c:pt idx="1">
                  <c:v>168.55169508699299</c:v>
                </c:pt>
                <c:pt idx="2">
                  <c:v>2.56550285872071</c:v>
                </c:pt>
                <c:pt idx="3">
                  <c:v>82462.409697662093</c:v>
                </c:pt>
                <c:pt idx="4">
                  <c:v>40712.749296014103</c:v>
                </c:pt>
                <c:pt idx="5">
                  <c:v>0</c:v>
                </c:pt>
                <c:pt idx="6">
                  <c:v>0</c:v>
                </c:pt>
                <c:pt idx="7">
                  <c:v>0</c:v>
                </c:pt>
                <c:pt idx="8">
                  <c:v>0</c:v>
                </c:pt>
                <c:pt idx="9">
                  <c:v>225985.785350094</c:v>
                </c:pt>
                <c:pt idx="10">
                  <c:v>635.85592369828282</c:v>
                </c:pt>
              </c:numCache>
            </c:numRef>
          </c:val>
          <c:extLst>
            <c:ext xmlns:c16="http://schemas.microsoft.com/office/drawing/2014/chart" uri="{C3380CC4-5D6E-409C-BE32-E72D297353CC}">
              <c16:uniqueId val="{0000000A-6D2A-6743-8E80-05CB9AE7AA8F}"/>
            </c:ext>
          </c:extLst>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000000000001332" l="0.70000000000000062" r="0.70000000000000062" t="0.75000000000001332"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b="1"/>
            </a:pPr>
            <a:r>
              <a:rPr lang="en-US" sz="1400" b="1"/>
              <a:t>Products Distributed to Unregisterd Users By Domain </a:t>
            </a:r>
          </a:p>
        </c:rich>
      </c:tx>
      <c:overlay val="0"/>
      <c:spPr>
        <a:noFill/>
        <a:ln w="25400">
          <a:noFill/>
        </a:ln>
      </c:spPr>
    </c:title>
    <c:autoTitleDeleted val="0"/>
    <c:plotArea>
      <c:layout>
        <c:manualLayout>
          <c:layoutTarget val="inner"/>
          <c:xMode val="edge"/>
          <c:yMode val="edge"/>
          <c:x val="0.15035482334706579"/>
          <c:y val="0.15521223090360903"/>
          <c:w val="0.82992877511778174"/>
          <c:h val="0.62645795089837097"/>
        </c:manualLayout>
      </c:layout>
      <c:barChart>
        <c:barDir val="col"/>
        <c:grouping val="stacked"/>
        <c:varyColors val="0"/>
        <c:ser>
          <c:idx val="0"/>
          <c:order val="0"/>
          <c:tx>
            <c:strRef>
              <c:f>NRT!$A$167</c:f>
              <c:strCache>
                <c:ptCount val="1"/>
                <c:pt idx="0">
                  <c:v>Foreign</c:v>
                </c:pt>
              </c:strCache>
            </c:strRef>
          </c:tx>
          <c:invertIfNegative val="0"/>
          <c:cat>
            <c:strRef>
              <c:f>NRT!$B$166:$L$166</c:f>
              <c:strCache>
                <c:ptCount val="11"/>
                <c:pt idx="0">
                  <c:v>AIRS/AMSU-A</c:v>
                </c:pt>
                <c:pt idx="1">
                  <c:v>AMSR2</c:v>
                </c:pt>
                <c:pt idx="2">
                  <c:v>MLS</c:v>
                </c:pt>
                <c:pt idx="3">
                  <c:v>MODIS - Aqua</c:v>
                </c:pt>
                <c:pt idx="4">
                  <c:v>MODIS - Terra</c:v>
                </c:pt>
                <c:pt idx="5">
                  <c:v>MOPITT</c:v>
                </c:pt>
                <c:pt idx="6">
                  <c:v>OMI</c:v>
                </c:pt>
                <c:pt idx="7">
                  <c:v>OMPS</c:v>
                </c:pt>
                <c:pt idx="8">
                  <c:v>SMAP L-BAND RADIOMETER</c:v>
                </c:pt>
                <c:pt idx="9">
                  <c:v>VIIRS</c:v>
                </c:pt>
                <c:pt idx="10">
                  <c:v>Other</c:v>
                </c:pt>
              </c:strCache>
            </c:strRef>
          </c:cat>
          <c:val>
            <c:numRef>
              <c:f>NRT!$B$167:$L$167</c:f>
              <c:numCache>
                <c:formatCode>_(* #,##0_);_(* \(#,##0\);_(* "-"??_);_(@_)</c:formatCode>
                <c:ptCount val="11"/>
                <c:pt idx="0">
                  <c:v>446</c:v>
                </c:pt>
                <c:pt idx="1">
                  <c:v>454236</c:v>
                </c:pt>
                <c:pt idx="2">
                  <c:v>378</c:v>
                </c:pt>
                <c:pt idx="3">
                  <c:v>13866654</c:v>
                </c:pt>
                <c:pt idx="4">
                  <c:v>370182</c:v>
                </c:pt>
                <c:pt idx="5">
                  <c:v>0</c:v>
                </c:pt>
                <c:pt idx="6">
                  <c:v>0</c:v>
                </c:pt>
                <c:pt idx="7">
                  <c:v>0</c:v>
                </c:pt>
                <c:pt idx="8">
                  <c:v>0</c:v>
                </c:pt>
                <c:pt idx="9">
                  <c:v>24034763</c:v>
                </c:pt>
                <c:pt idx="10">
                  <c:v>24039</c:v>
                </c:pt>
              </c:numCache>
            </c:numRef>
          </c:val>
          <c:extLst>
            <c:ext xmlns:c16="http://schemas.microsoft.com/office/drawing/2014/chart" uri="{C3380CC4-5D6E-409C-BE32-E72D297353CC}">
              <c16:uniqueId val="{00000000-1479-E34B-BCDB-057A8D46D67A}"/>
            </c:ext>
          </c:extLst>
        </c:ser>
        <c:ser>
          <c:idx val="1"/>
          <c:order val="1"/>
          <c:tx>
            <c:strRef>
              <c:f>NRT!$A$168</c:f>
              <c:strCache>
                <c:ptCount val="1"/>
                <c:pt idx="0">
                  <c:v>US COM</c:v>
                </c:pt>
              </c:strCache>
            </c:strRef>
          </c:tx>
          <c:invertIfNegative val="0"/>
          <c:cat>
            <c:strRef>
              <c:f>NRT!$B$166:$L$166</c:f>
              <c:strCache>
                <c:ptCount val="11"/>
                <c:pt idx="0">
                  <c:v>AIRS/AMSU-A</c:v>
                </c:pt>
                <c:pt idx="1">
                  <c:v>AMSR2</c:v>
                </c:pt>
                <c:pt idx="2">
                  <c:v>MLS</c:v>
                </c:pt>
                <c:pt idx="3">
                  <c:v>MODIS - Aqua</c:v>
                </c:pt>
                <c:pt idx="4">
                  <c:v>MODIS - Terra</c:v>
                </c:pt>
                <c:pt idx="5">
                  <c:v>MOPITT</c:v>
                </c:pt>
                <c:pt idx="6">
                  <c:v>OMI</c:v>
                </c:pt>
                <c:pt idx="7">
                  <c:v>OMPS</c:v>
                </c:pt>
                <c:pt idx="8">
                  <c:v>SMAP L-BAND RADIOMETER</c:v>
                </c:pt>
                <c:pt idx="9">
                  <c:v>VIIRS</c:v>
                </c:pt>
                <c:pt idx="10">
                  <c:v>Other</c:v>
                </c:pt>
              </c:strCache>
            </c:strRef>
          </c:cat>
          <c:val>
            <c:numRef>
              <c:f>NRT!$B$168:$L$168</c:f>
              <c:numCache>
                <c:formatCode>_(* #,##0_);_(* \(#,##0\);_(* "-"??_);_(@_)</c:formatCode>
                <c:ptCount val="11"/>
                <c:pt idx="0">
                  <c:v>39081</c:v>
                </c:pt>
                <c:pt idx="1">
                  <c:v>1957306</c:v>
                </c:pt>
                <c:pt idx="2">
                  <c:v>4830</c:v>
                </c:pt>
                <c:pt idx="3">
                  <c:v>13737900</c:v>
                </c:pt>
                <c:pt idx="4">
                  <c:v>450292</c:v>
                </c:pt>
                <c:pt idx="5">
                  <c:v>0</c:v>
                </c:pt>
                <c:pt idx="6">
                  <c:v>0</c:v>
                </c:pt>
                <c:pt idx="7">
                  <c:v>0</c:v>
                </c:pt>
                <c:pt idx="8">
                  <c:v>0</c:v>
                </c:pt>
                <c:pt idx="9">
                  <c:v>8034612</c:v>
                </c:pt>
                <c:pt idx="10">
                  <c:v>97169</c:v>
                </c:pt>
              </c:numCache>
            </c:numRef>
          </c:val>
          <c:extLst>
            <c:ext xmlns:c16="http://schemas.microsoft.com/office/drawing/2014/chart" uri="{C3380CC4-5D6E-409C-BE32-E72D297353CC}">
              <c16:uniqueId val="{00000000-30E7-244E-B89F-04C1A8CFDE9E}"/>
            </c:ext>
          </c:extLst>
        </c:ser>
        <c:ser>
          <c:idx val="2"/>
          <c:order val="2"/>
          <c:tx>
            <c:strRef>
              <c:f>NRT!$A$169</c:f>
              <c:strCache>
                <c:ptCount val="1"/>
                <c:pt idx="0">
                  <c:v>US EDU         </c:v>
                </c:pt>
              </c:strCache>
            </c:strRef>
          </c:tx>
          <c:invertIfNegative val="0"/>
          <c:cat>
            <c:strRef>
              <c:f>NRT!$B$166:$L$166</c:f>
              <c:strCache>
                <c:ptCount val="11"/>
                <c:pt idx="0">
                  <c:v>AIRS/AMSU-A</c:v>
                </c:pt>
                <c:pt idx="1">
                  <c:v>AMSR2</c:v>
                </c:pt>
                <c:pt idx="2">
                  <c:v>MLS</c:v>
                </c:pt>
                <c:pt idx="3">
                  <c:v>MODIS - Aqua</c:v>
                </c:pt>
                <c:pt idx="4">
                  <c:v>MODIS - Terra</c:v>
                </c:pt>
                <c:pt idx="5">
                  <c:v>MOPITT</c:v>
                </c:pt>
                <c:pt idx="6">
                  <c:v>OMI</c:v>
                </c:pt>
                <c:pt idx="7">
                  <c:v>OMPS</c:v>
                </c:pt>
                <c:pt idx="8">
                  <c:v>SMAP L-BAND RADIOMETER</c:v>
                </c:pt>
                <c:pt idx="9">
                  <c:v>VIIRS</c:v>
                </c:pt>
                <c:pt idx="10">
                  <c:v>Other</c:v>
                </c:pt>
              </c:strCache>
            </c:strRef>
          </c:cat>
          <c:val>
            <c:numRef>
              <c:f>NRT!$B$169:$L$169</c:f>
              <c:numCache>
                <c:formatCode>_(* #,##0_);_(* \(#,##0\);_(* "-"??_);_(@_)</c:formatCode>
                <c:ptCount val="11"/>
                <c:pt idx="0">
                  <c:v>1</c:v>
                </c:pt>
                <c:pt idx="1">
                  <c:v>0</c:v>
                </c:pt>
                <c:pt idx="2">
                  <c:v>0</c:v>
                </c:pt>
                <c:pt idx="3">
                  <c:v>67016</c:v>
                </c:pt>
                <c:pt idx="4">
                  <c:v>19960</c:v>
                </c:pt>
                <c:pt idx="5">
                  <c:v>0</c:v>
                </c:pt>
                <c:pt idx="6">
                  <c:v>0</c:v>
                </c:pt>
                <c:pt idx="7">
                  <c:v>0</c:v>
                </c:pt>
                <c:pt idx="8">
                  <c:v>0</c:v>
                </c:pt>
                <c:pt idx="9">
                  <c:v>110868</c:v>
                </c:pt>
                <c:pt idx="10">
                  <c:v>6</c:v>
                </c:pt>
              </c:numCache>
            </c:numRef>
          </c:val>
          <c:extLst>
            <c:ext xmlns:c16="http://schemas.microsoft.com/office/drawing/2014/chart" uri="{C3380CC4-5D6E-409C-BE32-E72D297353CC}">
              <c16:uniqueId val="{00000001-30E7-244E-B89F-04C1A8CFDE9E}"/>
            </c:ext>
          </c:extLst>
        </c:ser>
        <c:ser>
          <c:idx val="3"/>
          <c:order val="3"/>
          <c:tx>
            <c:strRef>
              <c:f>NRT!$A$170</c:f>
              <c:strCache>
                <c:ptCount val="1"/>
                <c:pt idx="0">
                  <c:v>US GOV         </c:v>
                </c:pt>
              </c:strCache>
            </c:strRef>
          </c:tx>
          <c:invertIfNegative val="0"/>
          <c:cat>
            <c:strRef>
              <c:f>NRT!$B$166:$L$166</c:f>
              <c:strCache>
                <c:ptCount val="11"/>
                <c:pt idx="0">
                  <c:v>AIRS/AMSU-A</c:v>
                </c:pt>
                <c:pt idx="1">
                  <c:v>AMSR2</c:v>
                </c:pt>
                <c:pt idx="2">
                  <c:v>MLS</c:v>
                </c:pt>
                <c:pt idx="3">
                  <c:v>MODIS - Aqua</c:v>
                </c:pt>
                <c:pt idx="4">
                  <c:v>MODIS - Terra</c:v>
                </c:pt>
                <c:pt idx="5">
                  <c:v>MOPITT</c:v>
                </c:pt>
                <c:pt idx="6">
                  <c:v>OMI</c:v>
                </c:pt>
                <c:pt idx="7">
                  <c:v>OMPS</c:v>
                </c:pt>
                <c:pt idx="8">
                  <c:v>SMAP L-BAND RADIOMETER</c:v>
                </c:pt>
                <c:pt idx="9">
                  <c:v>VIIRS</c:v>
                </c:pt>
                <c:pt idx="10">
                  <c:v>Other</c:v>
                </c:pt>
              </c:strCache>
            </c:strRef>
          </c:cat>
          <c:val>
            <c:numRef>
              <c:f>NRT!$B$170:$L$170</c:f>
              <c:numCache>
                <c:formatCode>_(* #,##0_);_(* \(#,##0\);_(* "-"??_);_(@_)</c:formatCode>
                <c:ptCount val="11"/>
                <c:pt idx="0">
                  <c:v>2796</c:v>
                </c:pt>
                <c:pt idx="1">
                  <c:v>255517</c:v>
                </c:pt>
                <c:pt idx="2">
                  <c:v>7</c:v>
                </c:pt>
                <c:pt idx="3">
                  <c:v>3965113</c:v>
                </c:pt>
                <c:pt idx="4">
                  <c:v>3022910</c:v>
                </c:pt>
                <c:pt idx="5">
                  <c:v>0</c:v>
                </c:pt>
                <c:pt idx="6">
                  <c:v>0</c:v>
                </c:pt>
                <c:pt idx="7">
                  <c:v>0</c:v>
                </c:pt>
                <c:pt idx="8">
                  <c:v>0</c:v>
                </c:pt>
                <c:pt idx="9">
                  <c:v>4816258</c:v>
                </c:pt>
                <c:pt idx="10">
                  <c:v>193044</c:v>
                </c:pt>
              </c:numCache>
            </c:numRef>
          </c:val>
          <c:extLst>
            <c:ext xmlns:c16="http://schemas.microsoft.com/office/drawing/2014/chart" uri="{C3380CC4-5D6E-409C-BE32-E72D297353CC}">
              <c16:uniqueId val="{00000002-30E7-244E-B89F-04C1A8CFDE9E}"/>
            </c:ext>
          </c:extLst>
        </c:ser>
        <c:ser>
          <c:idx val="4"/>
          <c:order val="4"/>
          <c:tx>
            <c:strRef>
              <c:f>NRT!$A$171</c:f>
              <c:strCache>
                <c:ptCount val="1"/>
                <c:pt idx="0">
                  <c:v>US ORG         </c:v>
                </c:pt>
              </c:strCache>
            </c:strRef>
          </c:tx>
          <c:invertIfNegative val="0"/>
          <c:cat>
            <c:strRef>
              <c:f>NRT!$B$166:$L$166</c:f>
              <c:strCache>
                <c:ptCount val="11"/>
                <c:pt idx="0">
                  <c:v>AIRS/AMSU-A</c:v>
                </c:pt>
                <c:pt idx="1">
                  <c:v>AMSR2</c:v>
                </c:pt>
                <c:pt idx="2">
                  <c:v>MLS</c:v>
                </c:pt>
                <c:pt idx="3">
                  <c:v>MODIS - Aqua</c:v>
                </c:pt>
                <c:pt idx="4">
                  <c:v>MODIS - Terra</c:v>
                </c:pt>
                <c:pt idx="5">
                  <c:v>MOPITT</c:v>
                </c:pt>
                <c:pt idx="6">
                  <c:v>OMI</c:v>
                </c:pt>
                <c:pt idx="7">
                  <c:v>OMPS</c:v>
                </c:pt>
                <c:pt idx="8">
                  <c:v>SMAP L-BAND RADIOMETER</c:v>
                </c:pt>
                <c:pt idx="9">
                  <c:v>VIIRS</c:v>
                </c:pt>
                <c:pt idx="10">
                  <c:v>Other</c:v>
                </c:pt>
              </c:strCache>
            </c:strRef>
          </c:cat>
          <c:val>
            <c:numRef>
              <c:f>NRT!$B$171:$L$171</c:f>
              <c:numCache>
                <c:formatCode>_(* #,##0_);_(* \(#,##0\);_(* "-"??_);_(@_)</c:formatCode>
                <c:ptCount val="11"/>
                <c:pt idx="0">
                  <c:v>1</c:v>
                </c:pt>
                <c:pt idx="1">
                  <c:v>111</c:v>
                </c:pt>
                <c:pt idx="2">
                  <c:v>0</c:v>
                </c:pt>
                <c:pt idx="3">
                  <c:v>3458</c:v>
                </c:pt>
                <c:pt idx="4">
                  <c:v>35</c:v>
                </c:pt>
                <c:pt idx="5">
                  <c:v>0</c:v>
                </c:pt>
                <c:pt idx="6">
                  <c:v>0</c:v>
                </c:pt>
                <c:pt idx="7">
                  <c:v>0</c:v>
                </c:pt>
                <c:pt idx="8">
                  <c:v>0</c:v>
                </c:pt>
                <c:pt idx="9">
                  <c:v>66655</c:v>
                </c:pt>
                <c:pt idx="10">
                  <c:v>2</c:v>
                </c:pt>
              </c:numCache>
            </c:numRef>
          </c:val>
          <c:extLst>
            <c:ext xmlns:c16="http://schemas.microsoft.com/office/drawing/2014/chart" uri="{C3380CC4-5D6E-409C-BE32-E72D297353CC}">
              <c16:uniqueId val="{00000003-30E7-244E-B89F-04C1A8CFDE9E}"/>
            </c:ext>
          </c:extLst>
        </c:ser>
        <c:ser>
          <c:idx val="5"/>
          <c:order val="5"/>
          <c:tx>
            <c:strRef>
              <c:f>NRT!$A$172</c:f>
              <c:strCache>
                <c:ptCount val="1"/>
                <c:pt idx="0">
                  <c:v>US Other</c:v>
                </c:pt>
              </c:strCache>
            </c:strRef>
          </c:tx>
          <c:invertIfNegative val="0"/>
          <c:cat>
            <c:strRef>
              <c:f>NRT!$B$166:$L$166</c:f>
              <c:strCache>
                <c:ptCount val="11"/>
                <c:pt idx="0">
                  <c:v>AIRS/AMSU-A</c:v>
                </c:pt>
                <c:pt idx="1">
                  <c:v>AMSR2</c:v>
                </c:pt>
                <c:pt idx="2">
                  <c:v>MLS</c:v>
                </c:pt>
                <c:pt idx="3">
                  <c:v>MODIS - Aqua</c:v>
                </c:pt>
                <c:pt idx="4">
                  <c:v>MODIS - Terra</c:v>
                </c:pt>
                <c:pt idx="5">
                  <c:v>MOPITT</c:v>
                </c:pt>
                <c:pt idx="6">
                  <c:v>OMI</c:v>
                </c:pt>
                <c:pt idx="7">
                  <c:v>OMPS</c:v>
                </c:pt>
                <c:pt idx="8">
                  <c:v>SMAP L-BAND RADIOMETER</c:v>
                </c:pt>
                <c:pt idx="9">
                  <c:v>VIIRS</c:v>
                </c:pt>
                <c:pt idx="10">
                  <c:v>Other</c:v>
                </c:pt>
              </c:strCache>
            </c:strRef>
          </c:cat>
          <c:val>
            <c:numRef>
              <c:f>NRT!$B$172:$L$172</c:f>
              <c:numCache>
                <c:formatCode>_(* #,##0_);_(* \(#,##0\);_(* "-"??_);_(@_)</c:formatCode>
                <c:ptCount val="11"/>
                <c:pt idx="0">
                  <c:v>73</c:v>
                </c:pt>
                <c:pt idx="1">
                  <c:v>1164962</c:v>
                </c:pt>
                <c:pt idx="2">
                  <c:v>0</c:v>
                </c:pt>
                <c:pt idx="3">
                  <c:v>7306381</c:v>
                </c:pt>
                <c:pt idx="4">
                  <c:v>8278</c:v>
                </c:pt>
                <c:pt idx="5">
                  <c:v>0</c:v>
                </c:pt>
                <c:pt idx="6">
                  <c:v>0</c:v>
                </c:pt>
                <c:pt idx="7">
                  <c:v>0</c:v>
                </c:pt>
                <c:pt idx="8">
                  <c:v>0</c:v>
                </c:pt>
                <c:pt idx="9">
                  <c:v>4983800</c:v>
                </c:pt>
                <c:pt idx="10">
                  <c:v>8896</c:v>
                </c:pt>
              </c:numCache>
            </c:numRef>
          </c:val>
          <c:extLst>
            <c:ext xmlns:c16="http://schemas.microsoft.com/office/drawing/2014/chart" uri="{C3380CC4-5D6E-409C-BE32-E72D297353CC}">
              <c16:uniqueId val="{00000004-30E7-244E-B89F-04C1A8CFDE9E}"/>
            </c:ext>
          </c:extLst>
        </c:ser>
        <c:ser>
          <c:idx val="6"/>
          <c:order val="6"/>
          <c:tx>
            <c:strRef>
              <c:f>NRT!$A$173</c:f>
              <c:strCache>
                <c:ptCount val="1"/>
                <c:pt idx="0">
                  <c:v>Unknown</c:v>
                </c:pt>
              </c:strCache>
            </c:strRef>
          </c:tx>
          <c:invertIfNegative val="0"/>
          <c:cat>
            <c:strRef>
              <c:f>NRT!$B$166:$L$166</c:f>
              <c:strCache>
                <c:ptCount val="11"/>
                <c:pt idx="0">
                  <c:v>AIRS/AMSU-A</c:v>
                </c:pt>
                <c:pt idx="1">
                  <c:v>AMSR2</c:v>
                </c:pt>
                <c:pt idx="2">
                  <c:v>MLS</c:v>
                </c:pt>
                <c:pt idx="3">
                  <c:v>MODIS - Aqua</c:v>
                </c:pt>
                <c:pt idx="4">
                  <c:v>MODIS - Terra</c:v>
                </c:pt>
                <c:pt idx="5">
                  <c:v>MOPITT</c:v>
                </c:pt>
                <c:pt idx="6">
                  <c:v>OMI</c:v>
                </c:pt>
                <c:pt idx="7">
                  <c:v>OMPS</c:v>
                </c:pt>
                <c:pt idx="8">
                  <c:v>SMAP L-BAND RADIOMETER</c:v>
                </c:pt>
                <c:pt idx="9">
                  <c:v>VIIRS</c:v>
                </c:pt>
                <c:pt idx="10">
                  <c:v>Other</c:v>
                </c:pt>
              </c:strCache>
            </c:strRef>
          </c:cat>
          <c:val>
            <c:numRef>
              <c:f>NRT!$B$173:$L$173</c:f>
              <c:numCache>
                <c:formatCode>_(* #,##0_);_(* \(#,##0\);_(* "-"??_);_(@_)</c:formatCode>
                <c:ptCount val="11"/>
                <c:pt idx="0">
                  <c:v>64</c:v>
                </c:pt>
                <c:pt idx="1">
                  <c:v>128</c:v>
                </c:pt>
                <c:pt idx="2">
                  <c:v>1</c:v>
                </c:pt>
                <c:pt idx="3">
                  <c:v>128419</c:v>
                </c:pt>
                <c:pt idx="4">
                  <c:v>159</c:v>
                </c:pt>
                <c:pt idx="5">
                  <c:v>0</c:v>
                </c:pt>
                <c:pt idx="6">
                  <c:v>0</c:v>
                </c:pt>
                <c:pt idx="7">
                  <c:v>0</c:v>
                </c:pt>
                <c:pt idx="8">
                  <c:v>0</c:v>
                </c:pt>
                <c:pt idx="9">
                  <c:v>181717</c:v>
                </c:pt>
                <c:pt idx="10">
                  <c:v>1799</c:v>
                </c:pt>
              </c:numCache>
            </c:numRef>
          </c:val>
          <c:extLst>
            <c:ext xmlns:c16="http://schemas.microsoft.com/office/drawing/2014/chart" uri="{C3380CC4-5D6E-409C-BE32-E72D297353CC}">
              <c16:uniqueId val="{00000005-30E7-244E-B89F-04C1A8CFDE9E}"/>
            </c:ext>
          </c:extLst>
        </c:ser>
        <c:dLbls>
          <c:showLegendKey val="0"/>
          <c:showVal val="0"/>
          <c:showCatName val="0"/>
          <c:showSerName val="0"/>
          <c:showPercent val="0"/>
          <c:showBubbleSize val="0"/>
        </c:dLbls>
        <c:gapWidth val="95"/>
        <c:overlap val="100"/>
        <c:axId val="-448750784"/>
        <c:axId val="-448755136"/>
      </c:barChart>
      <c:catAx>
        <c:axId val="-448750784"/>
        <c:scaling>
          <c:orientation val="minMax"/>
        </c:scaling>
        <c:delete val="0"/>
        <c:axPos val="b"/>
        <c:numFmt formatCode="General" sourceLinked="1"/>
        <c:majorTickMark val="out"/>
        <c:minorTickMark val="none"/>
        <c:tickLblPos val="nextTo"/>
        <c:spPr>
          <a:ln w="3175">
            <a:solidFill>
              <a:srgbClr val="808080"/>
            </a:solidFill>
            <a:prstDash val="solid"/>
          </a:ln>
        </c:spPr>
        <c:txPr>
          <a:bodyPr rot="-1200000" vert="horz"/>
          <a:lstStyle/>
          <a:p>
            <a:pPr>
              <a:defRPr sz="1100" baseline="0"/>
            </a:pPr>
            <a:endParaRPr lang="en-US"/>
          </a:p>
        </c:txPr>
        <c:crossAx val="-448755136"/>
        <c:crosses val="autoZero"/>
        <c:auto val="1"/>
        <c:lblAlgn val="ctr"/>
        <c:lblOffset val="100"/>
        <c:noMultiLvlLbl val="0"/>
      </c:catAx>
      <c:valAx>
        <c:axId val="-448755136"/>
        <c:scaling>
          <c:orientation val="minMax"/>
          <c:min val="0"/>
        </c:scaling>
        <c:delete val="0"/>
        <c:axPos val="l"/>
        <c:majorGridlines>
          <c:spPr>
            <a:ln w="3175">
              <a:solidFill>
                <a:schemeClr val="bg2"/>
              </a:solidFill>
              <a:prstDash val="solid"/>
            </a:ln>
          </c:spPr>
        </c:majorGridlines>
        <c:title>
          <c:tx>
            <c:rich>
              <a:bodyPr/>
              <a:lstStyle/>
              <a:p>
                <a:pPr>
                  <a:defRPr sz="1200"/>
                </a:pPr>
                <a:r>
                  <a:rPr lang="en-US" sz="1200"/>
                  <a:t>Products</a:t>
                </a:r>
              </a:p>
            </c:rich>
          </c:tx>
          <c:layout>
            <c:manualLayout>
              <c:xMode val="edge"/>
              <c:yMode val="edge"/>
              <c:x val="7.5064047129779973E-3"/>
              <c:y val="0.416326731885787"/>
            </c:manualLayout>
          </c:layout>
          <c:overlay val="0"/>
          <c:spPr>
            <a:noFill/>
            <a:ln w="25400">
              <a:noFill/>
            </a:ln>
          </c:spPr>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448750784"/>
        <c:crosses val="autoZero"/>
        <c:crossBetween val="between"/>
      </c:valAx>
      <c:spPr>
        <a:solidFill>
          <a:srgbClr val="FFFFFF"/>
        </a:solidFill>
        <a:ln w="3175">
          <a:solidFill>
            <a:schemeClr val="tx1"/>
          </a:solidFill>
        </a:ln>
      </c:spPr>
    </c:plotArea>
    <c:legend>
      <c:legendPos val="r"/>
      <c:layout>
        <c:manualLayout>
          <c:xMode val="edge"/>
          <c:yMode val="edge"/>
          <c:x val="0.16875135142639835"/>
          <c:y val="0.19636509650448453"/>
          <c:w val="0.10785952123971802"/>
          <c:h val="0.49792596555212187"/>
        </c:manualLayout>
      </c:layout>
      <c:overlay val="0"/>
      <c:spPr>
        <a:ln>
          <a:solidFill>
            <a:schemeClr val="tx1">
              <a:lumMod val="75000"/>
              <a:lumOff val="25000"/>
            </a:schemeClr>
          </a:solidFill>
        </a:ln>
      </c:spPr>
      <c:txPr>
        <a:bodyPr/>
        <a:lstStyle/>
        <a:p>
          <a:pPr>
            <a:defRPr sz="1100" baseline="0"/>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b="1"/>
            </a:pPr>
            <a:r>
              <a:rPr lang="en-US" sz="1400" b="1"/>
              <a:t>Volume (GB) Distributed to Unregisterd Users By Domain </a:t>
            </a:r>
          </a:p>
        </c:rich>
      </c:tx>
      <c:overlay val="0"/>
      <c:spPr>
        <a:noFill/>
        <a:ln w="25400">
          <a:noFill/>
        </a:ln>
      </c:spPr>
    </c:title>
    <c:autoTitleDeleted val="0"/>
    <c:plotArea>
      <c:layout>
        <c:manualLayout>
          <c:layoutTarget val="inner"/>
          <c:xMode val="edge"/>
          <c:yMode val="edge"/>
          <c:x val="0.12020129702855355"/>
          <c:y val="0.15521223090360903"/>
          <c:w val="0.85804500124996874"/>
          <c:h val="0.65541217051079759"/>
        </c:manualLayout>
      </c:layout>
      <c:barChart>
        <c:barDir val="col"/>
        <c:grouping val="stacked"/>
        <c:varyColors val="0"/>
        <c:ser>
          <c:idx val="0"/>
          <c:order val="0"/>
          <c:tx>
            <c:strRef>
              <c:f>NRT!$A$167</c:f>
              <c:strCache>
                <c:ptCount val="1"/>
                <c:pt idx="0">
                  <c:v>Foreign</c:v>
                </c:pt>
              </c:strCache>
            </c:strRef>
          </c:tx>
          <c:invertIfNegative val="0"/>
          <c:cat>
            <c:strRef>
              <c:f>NRT!$N$166:$X$166</c:f>
              <c:strCache>
                <c:ptCount val="11"/>
                <c:pt idx="0">
                  <c:v>AIRS/AMSU-A</c:v>
                </c:pt>
                <c:pt idx="1">
                  <c:v>AMSR2</c:v>
                </c:pt>
                <c:pt idx="2">
                  <c:v>MLS</c:v>
                </c:pt>
                <c:pt idx="3">
                  <c:v>MODIS - Aqua</c:v>
                </c:pt>
                <c:pt idx="4">
                  <c:v>MODIS - Terra</c:v>
                </c:pt>
                <c:pt idx="5">
                  <c:v>MOPITT</c:v>
                </c:pt>
                <c:pt idx="6">
                  <c:v>OMI</c:v>
                </c:pt>
                <c:pt idx="7">
                  <c:v>OMPS</c:v>
                </c:pt>
                <c:pt idx="8">
                  <c:v>SMAP L-BAND RADIOMETER</c:v>
                </c:pt>
                <c:pt idx="9">
                  <c:v>VIIRS</c:v>
                </c:pt>
                <c:pt idx="10">
                  <c:v>Other</c:v>
                </c:pt>
              </c:strCache>
            </c:strRef>
          </c:cat>
          <c:val>
            <c:numRef>
              <c:f>NRT!$N$167:$X$167</c:f>
              <c:numCache>
                <c:formatCode>_(* #,##0.00_);_(* \(#,##0.00\);_(* "-"??_);_(@_)</c:formatCode>
                <c:ptCount val="11"/>
                <c:pt idx="0">
                  <c:v>19.268602223135499</c:v>
                </c:pt>
                <c:pt idx="1">
                  <c:v>6.9611474480479902</c:v>
                </c:pt>
                <c:pt idx="2">
                  <c:v>0.75371580570936203</c:v>
                </c:pt>
                <c:pt idx="3">
                  <c:v>23200.8451157538</c:v>
                </c:pt>
                <c:pt idx="4">
                  <c:v>2196.1444945335302</c:v>
                </c:pt>
                <c:pt idx="5">
                  <c:v>0</c:v>
                </c:pt>
                <c:pt idx="6">
                  <c:v>0</c:v>
                </c:pt>
                <c:pt idx="7">
                  <c:v>0</c:v>
                </c:pt>
                <c:pt idx="8">
                  <c:v>0</c:v>
                </c:pt>
                <c:pt idx="9">
                  <c:v>162314.44063399441</c:v>
                </c:pt>
                <c:pt idx="10">
                  <c:v>84.374260625801909</c:v>
                </c:pt>
              </c:numCache>
            </c:numRef>
          </c:val>
          <c:extLst>
            <c:ext xmlns:c16="http://schemas.microsoft.com/office/drawing/2014/chart" uri="{C3380CC4-5D6E-409C-BE32-E72D297353CC}">
              <c16:uniqueId val="{00000000-20D0-904C-9B45-813360198273}"/>
            </c:ext>
          </c:extLst>
        </c:ser>
        <c:ser>
          <c:idx val="1"/>
          <c:order val="1"/>
          <c:tx>
            <c:strRef>
              <c:f>NRT!$A$168</c:f>
              <c:strCache>
                <c:ptCount val="1"/>
                <c:pt idx="0">
                  <c:v>US COM</c:v>
                </c:pt>
              </c:strCache>
            </c:strRef>
          </c:tx>
          <c:invertIfNegative val="0"/>
          <c:cat>
            <c:strRef>
              <c:f>NRT!$N$166:$X$166</c:f>
              <c:strCache>
                <c:ptCount val="11"/>
                <c:pt idx="0">
                  <c:v>AIRS/AMSU-A</c:v>
                </c:pt>
                <c:pt idx="1">
                  <c:v>AMSR2</c:v>
                </c:pt>
                <c:pt idx="2">
                  <c:v>MLS</c:v>
                </c:pt>
                <c:pt idx="3">
                  <c:v>MODIS - Aqua</c:v>
                </c:pt>
                <c:pt idx="4">
                  <c:v>MODIS - Terra</c:v>
                </c:pt>
                <c:pt idx="5">
                  <c:v>MOPITT</c:v>
                </c:pt>
                <c:pt idx="6">
                  <c:v>OMI</c:v>
                </c:pt>
                <c:pt idx="7">
                  <c:v>OMPS</c:v>
                </c:pt>
                <c:pt idx="8">
                  <c:v>SMAP L-BAND RADIOMETER</c:v>
                </c:pt>
                <c:pt idx="9">
                  <c:v>VIIRS</c:v>
                </c:pt>
                <c:pt idx="10">
                  <c:v>Other</c:v>
                </c:pt>
              </c:strCache>
            </c:strRef>
          </c:cat>
          <c:val>
            <c:numRef>
              <c:f>NRT!$N$168:$X$168</c:f>
              <c:numCache>
                <c:formatCode>_(* #,##0.00_);_(* \(#,##0.00\);_(* "-"??_);_(@_)</c:formatCode>
                <c:ptCount val="11"/>
                <c:pt idx="0">
                  <c:v>475.43215708527703</c:v>
                </c:pt>
                <c:pt idx="1">
                  <c:v>109.721671770326</c:v>
                </c:pt>
                <c:pt idx="2">
                  <c:v>1.7773416899144601</c:v>
                </c:pt>
                <c:pt idx="3">
                  <c:v>16814.581565558899</c:v>
                </c:pt>
                <c:pt idx="4">
                  <c:v>3908.1937010614201</c:v>
                </c:pt>
                <c:pt idx="5">
                  <c:v>0</c:v>
                </c:pt>
                <c:pt idx="6">
                  <c:v>0</c:v>
                </c:pt>
                <c:pt idx="7">
                  <c:v>0</c:v>
                </c:pt>
                <c:pt idx="8">
                  <c:v>0</c:v>
                </c:pt>
                <c:pt idx="9">
                  <c:v>23790.7533594005</c:v>
                </c:pt>
                <c:pt idx="10">
                  <c:v>493.53220263402847</c:v>
                </c:pt>
              </c:numCache>
            </c:numRef>
          </c:val>
          <c:extLst>
            <c:ext xmlns:c16="http://schemas.microsoft.com/office/drawing/2014/chart" uri="{C3380CC4-5D6E-409C-BE32-E72D297353CC}">
              <c16:uniqueId val="{00000001-6A9A-A944-B15D-53E0CC2CEADD}"/>
            </c:ext>
          </c:extLst>
        </c:ser>
        <c:ser>
          <c:idx val="2"/>
          <c:order val="2"/>
          <c:tx>
            <c:strRef>
              <c:f>NRT!$A$169</c:f>
              <c:strCache>
                <c:ptCount val="1"/>
                <c:pt idx="0">
                  <c:v>US EDU         </c:v>
                </c:pt>
              </c:strCache>
            </c:strRef>
          </c:tx>
          <c:invertIfNegative val="0"/>
          <c:cat>
            <c:strRef>
              <c:f>NRT!$N$166:$X$166</c:f>
              <c:strCache>
                <c:ptCount val="11"/>
                <c:pt idx="0">
                  <c:v>AIRS/AMSU-A</c:v>
                </c:pt>
                <c:pt idx="1">
                  <c:v>AMSR2</c:v>
                </c:pt>
                <c:pt idx="2">
                  <c:v>MLS</c:v>
                </c:pt>
                <c:pt idx="3">
                  <c:v>MODIS - Aqua</c:v>
                </c:pt>
                <c:pt idx="4">
                  <c:v>MODIS - Terra</c:v>
                </c:pt>
                <c:pt idx="5">
                  <c:v>MOPITT</c:v>
                </c:pt>
                <c:pt idx="6">
                  <c:v>OMI</c:v>
                </c:pt>
                <c:pt idx="7">
                  <c:v>OMPS</c:v>
                </c:pt>
                <c:pt idx="8">
                  <c:v>SMAP L-BAND RADIOMETER</c:v>
                </c:pt>
                <c:pt idx="9">
                  <c:v>VIIRS</c:v>
                </c:pt>
                <c:pt idx="10">
                  <c:v>Other</c:v>
                </c:pt>
              </c:strCache>
            </c:strRef>
          </c:cat>
          <c:val>
            <c:numRef>
              <c:f>NRT!$N$169:$X$169</c:f>
              <c:numCache>
                <c:formatCode>_(* #,##0.00_);_(* \(#,##0.00\);_(* "-"??_);_(@_)</c:formatCode>
                <c:ptCount val="11"/>
                <c:pt idx="0">
                  <c:v>1.01137906312942E-4</c:v>
                </c:pt>
                <c:pt idx="2">
                  <c:v>6.0115102678537304E-4</c:v>
                </c:pt>
                <c:pt idx="3">
                  <c:v>35.317135442979598</c:v>
                </c:pt>
                <c:pt idx="4">
                  <c:v>4.2950428090989499E-2</c:v>
                </c:pt>
                <c:pt idx="5">
                  <c:v>0</c:v>
                </c:pt>
                <c:pt idx="6">
                  <c:v>0</c:v>
                </c:pt>
                <c:pt idx="7">
                  <c:v>0</c:v>
                </c:pt>
                <c:pt idx="8">
                  <c:v>0</c:v>
                </c:pt>
                <c:pt idx="9">
                  <c:v>2645.4696905966757</c:v>
                </c:pt>
                <c:pt idx="10">
                  <c:v>0.33191009424626816</c:v>
                </c:pt>
              </c:numCache>
            </c:numRef>
          </c:val>
          <c:extLst>
            <c:ext xmlns:c16="http://schemas.microsoft.com/office/drawing/2014/chart" uri="{C3380CC4-5D6E-409C-BE32-E72D297353CC}">
              <c16:uniqueId val="{00000002-6A9A-A944-B15D-53E0CC2CEADD}"/>
            </c:ext>
          </c:extLst>
        </c:ser>
        <c:ser>
          <c:idx val="3"/>
          <c:order val="3"/>
          <c:tx>
            <c:strRef>
              <c:f>NRT!$A$170</c:f>
              <c:strCache>
                <c:ptCount val="1"/>
                <c:pt idx="0">
                  <c:v>US GOV         </c:v>
                </c:pt>
              </c:strCache>
            </c:strRef>
          </c:tx>
          <c:invertIfNegative val="0"/>
          <c:cat>
            <c:strRef>
              <c:f>NRT!$N$166:$X$166</c:f>
              <c:strCache>
                <c:ptCount val="11"/>
                <c:pt idx="0">
                  <c:v>AIRS/AMSU-A</c:v>
                </c:pt>
                <c:pt idx="1">
                  <c:v>AMSR2</c:v>
                </c:pt>
                <c:pt idx="2">
                  <c:v>MLS</c:v>
                </c:pt>
                <c:pt idx="3">
                  <c:v>MODIS - Aqua</c:v>
                </c:pt>
                <c:pt idx="4">
                  <c:v>MODIS - Terra</c:v>
                </c:pt>
                <c:pt idx="5">
                  <c:v>MOPITT</c:v>
                </c:pt>
                <c:pt idx="6">
                  <c:v>OMI</c:v>
                </c:pt>
                <c:pt idx="7">
                  <c:v>OMPS</c:v>
                </c:pt>
                <c:pt idx="8">
                  <c:v>SMAP L-BAND RADIOMETER</c:v>
                </c:pt>
                <c:pt idx="9">
                  <c:v>VIIRS</c:v>
                </c:pt>
                <c:pt idx="10">
                  <c:v>Other</c:v>
                </c:pt>
              </c:strCache>
            </c:strRef>
          </c:cat>
          <c:val>
            <c:numRef>
              <c:f>NRT!$N$170:$X$170</c:f>
              <c:numCache>
                <c:formatCode>_(* #,##0.00_);_(* \(#,##0.00\);_(* "-"??_);_(@_)</c:formatCode>
                <c:ptCount val="11"/>
                <c:pt idx="0">
                  <c:v>68.501862842589603</c:v>
                </c:pt>
                <c:pt idx="1">
                  <c:v>31.6686875429004</c:v>
                </c:pt>
                <c:pt idx="2">
                  <c:v>1.0808989405632E-2</c:v>
                </c:pt>
                <c:pt idx="3">
                  <c:v>37877.944271926703</c:v>
                </c:pt>
                <c:pt idx="4">
                  <c:v>33951.364950126001</c:v>
                </c:pt>
                <c:pt idx="5">
                  <c:v>0</c:v>
                </c:pt>
                <c:pt idx="6">
                  <c:v>0</c:v>
                </c:pt>
                <c:pt idx="7">
                  <c:v>0</c:v>
                </c:pt>
                <c:pt idx="8">
                  <c:v>0</c:v>
                </c:pt>
                <c:pt idx="9">
                  <c:v>21146.605148928189</c:v>
                </c:pt>
                <c:pt idx="10">
                  <c:v>3.6071655703708507</c:v>
                </c:pt>
              </c:numCache>
            </c:numRef>
          </c:val>
          <c:extLst>
            <c:ext xmlns:c16="http://schemas.microsoft.com/office/drawing/2014/chart" uri="{C3380CC4-5D6E-409C-BE32-E72D297353CC}">
              <c16:uniqueId val="{00000003-6A9A-A944-B15D-53E0CC2CEADD}"/>
            </c:ext>
          </c:extLst>
        </c:ser>
        <c:ser>
          <c:idx val="4"/>
          <c:order val="4"/>
          <c:tx>
            <c:strRef>
              <c:f>NRT!$A$171</c:f>
              <c:strCache>
                <c:ptCount val="1"/>
                <c:pt idx="0">
                  <c:v>US ORG         </c:v>
                </c:pt>
              </c:strCache>
            </c:strRef>
          </c:tx>
          <c:invertIfNegative val="0"/>
          <c:cat>
            <c:strRef>
              <c:f>NRT!$N$166:$X$166</c:f>
              <c:strCache>
                <c:ptCount val="11"/>
                <c:pt idx="0">
                  <c:v>AIRS/AMSU-A</c:v>
                </c:pt>
                <c:pt idx="1">
                  <c:v>AMSR2</c:v>
                </c:pt>
                <c:pt idx="2">
                  <c:v>MLS</c:v>
                </c:pt>
                <c:pt idx="3">
                  <c:v>MODIS - Aqua</c:v>
                </c:pt>
                <c:pt idx="4">
                  <c:v>MODIS - Terra</c:v>
                </c:pt>
                <c:pt idx="5">
                  <c:v>MOPITT</c:v>
                </c:pt>
                <c:pt idx="6">
                  <c:v>OMI</c:v>
                </c:pt>
                <c:pt idx="7">
                  <c:v>OMPS</c:v>
                </c:pt>
                <c:pt idx="8">
                  <c:v>SMAP L-BAND RADIOMETER</c:v>
                </c:pt>
                <c:pt idx="9">
                  <c:v>VIIRS</c:v>
                </c:pt>
                <c:pt idx="10">
                  <c:v>Other</c:v>
                </c:pt>
              </c:strCache>
            </c:strRef>
          </c:cat>
          <c:val>
            <c:numRef>
              <c:f>NRT!$N$171:$X$171</c:f>
              <c:numCache>
                <c:formatCode>_(* #,##0.00_);_(* \(#,##0.00\);_(* "-"??_);_(@_)</c:formatCode>
                <c:ptCount val="11"/>
                <c:pt idx="0">
                  <c:v>7.8806275501847198E-2</c:v>
                </c:pt>
                <c:pt idx="1">
                  <c:v>3.2831712625920703E-2</c:v>
                </c:pt>
                <c:pt idx="2">
                  <c:v>3.0874731019139199E-3</c:v>
                </c:pt>
                <c:pt idx="3">
                  <c:v>4.3367187986150304</c:v>
                </c:pt>
                <c:pt idx="4">
                  <c:v>1.67751219123601E-3</c:v>
                </c:pt>
                <c:pt idx="5">
                  <c:v>0</c:v>
                </c:pt>
                <c:pt idx="6">
                  <c:v>0</c:v>
                </c:pt>
                <c:pt idx="7">
                  <c:v>0</c:v>
                </c:pt>
                <c:pt idx="8">
                  <c:v>0</c:v>
                </c:pt>
                <c:pt idx="9">
                  <c:v>34.638378548435796</c:v>
                </c:pt>
                <c:pt idx="10">
                  <c:v>2.0297057926654761E-4</c:v>
                </c:pt>
              </c:numCache>
            </c:numRef>
          </c:val>
          <c:extLst>
            <c:ext xmlns:c16="http://schemas.microsoft.com/office/drawing/2014/chart" uri="{C3380CC4-5D6E-409C-BE32-E72D297353CC}">
              <c16:uniqueId val="{00000004-6A9A-A944-B15D-53E0CC2CEADD}"/>
            </c:ext>
          </c:extLst>
        </c:ser>
        <c:ser>
          <c:idx val="5"/>
          <c:order val="5"/>
          <c:tx>
            <c:strRef>
              <c:f>NRT!$A$172</c:f>
              <c:strCache>
                <c:ptCount val="1"/>
                <c:pt idx="0">
                  <c:v>US Other</c:v>
                </c:pt>
              </c:strCache>
            </c:strRef>
          </c:tx>
          <c:invertIfNegative val="0"/>
          <c:cat>
            <c:strRef>
              <c:f>NRT!$N$166:$X$166</c:f>
              <c:strCache>
                <c:ptCount val="11"/>
                <c:pt idx="0">
                  <c:v>AIRS/AMSU-A</c:v>
                </c:pt>
                <c:pt idx="1">
                  <c:v>AMSR2</c:v>
                </c:pt>
                <c:pt idx="2">
                  <c:v>MLS</c:v>
                </c:pt>
                <c:pt idx="3">
                  <c:v>MODIS - Aqua</c:v>
                </c:pt>
                <c:pt idx="4">
                  <c:v>MODIS - Terra</c:v>
                </c:pt>
                <c:pt idx="5">
                  <c:v>MOPITT</c:v>
                </c:pt>
                <c:pt idx="6">
                  <c:v>OMI</c:v>
                </c:pt>
                <c:pt idx="7">
                  <c:v>OMPS</c:v>
                </c:pt>
                <c:pt idx="8">
                  <c:v>SMAP L-BAND RADIOMETER</c:v>
                </c:pt>
                <c:pt idx="9">
                  <c:v>VIIRS</c:v>
                </c:pt>
                <c:pt idx="10">
                  <c:v>Other</c:v>
                </c:pt>
              </c:strCache>
            </c:strRef>
          </c:cat>
          <c:val>
            <c:numRef>
              <c:f>NRT!$N$172:$X$172</c:f>
              <c:numCache>
                <c:formatCode>_(* #,##0.00_);_(* \(#,##0.00\);_(* "-"??_);_(@_)</c:formatCode>
                <c:ptCount val="11"/>
                <c:pt idx="0">
                  <c:v>8.3040371323004294</c:v>
                </c:pt>
                <c:pt idx="1">
                  <c:v>20.165148920379501</c:v>
                </c:pt>
                <c:pt idx="2">
                  <c:v>1.5607138164341399E-2</c:v>
                </c:pt>
                <c:pt idx="3">
                  <c:v>4382.0871463287604</c:v>
                </c:pt>
                <c:pt idx="4">
                  <c:v>655.78180659003499</c:v>
                </c:pt>
                <c:pt idx="5">
                  <c:v>0</c:v>
                </c:pt>
                <c:pt idx="6">
                  <c:v>0</c:v>
                </c:pt>
                <c:pt idx="7">
                  <c:v>0</c:v>
                </c:pt>
                <c:pt idx="8">
                  <c:v>0</c:v>
                </c:pt>
                <c:pt idx="9">
                  <c:v>15317.29134357068</c:v>
                </c:pt>
                <c:pt idx="10">
                  <c:v>41.773272600956204</c:v>
                </c:pt>
              </c:numCache>
            </c:numRef>
          </c:val>
          <c:extLst>
            <c:ext xmlns:c16="http://schemas.microsoft.com/office/drawing/2014/chart" uri="{C3380CC4-5D6E-409C-BE32-E72D297353CC}">
              <c16:uniqueId val="{00000005-6A9A-A944-B15D-53E0CC2CEADD}"/>
            </c:ext>
          </c:extLst>
        </c:ser>
        <c:ser>
          <c:idx val="6"/>
          <c:order val="6"/>
          <c:tx>
            <c:strRef>
              <c:f>NRT!$A$173</c:f>
              <c:strCache>
                <c:ptCount val="1"/>
                <c:pt idx="0">
                  <c:v>Unknown</c:v>
                </c:pt>
              </c:strCache>
            </c:strRef>
          </c:tx>
          <c:invertIfNegative val="0"/>
          <c:cat>
            <c:strRef>
              <c:f>NRT!$N$166:$X$166</c:f>
              <c:strCache>
                <c:ptCount val="11"/>
                <c:pt idx="0">
                  <c:v>AIRS/AMSU-A</c:v>
                </c:pt>
                <c:pt idx="1">
                  <c:v>AMSR2</c:v>
                </c:pt>
                <c:pt idx="2">
                  <c:v>MLS</c:v>
                </c:pt>
                <c:pt idx="3">
                  <c:v>MODIS - Aqua</c:v>
                </c:pt>
                <c:pt idx="4">
                  <c:v>MODIS - Terra</c:v>
                </c:pt>
                <c:pt idx="5">
                  <c:v>MOPITT</c:v>
                </c:pt>
                <c:pt idx="6">
                  <c:v>OMI</c:v>
                </c:pt>
                <c:pt idx="7">
                  <c:v>OMPS</c:v>
                </c:pt>
                <c:pt idx="8">
                  <c:v>SMAP L-BAND RADIOMETER</c:v>
                </c:pt>
                <c:pt idx="9">
                  <c:v>VIIRS</c:v>
                </c:pt>
                <c:pt idx="10">
                  <c:v>Other</c:v>
                </c:pt>
              </c:strCache>
            </c:strRef>
          </c:cat>
          <c:val>
            <c:numRef>
              <c:f>NRT!$N$173:$X$173</c:f>
              <c:numCache>
                <c:formatCode>_(* #,##0.00_);_(* \(#,##0.00\);_(* "-"??_);_(@_)</c:formatCode>
                <c:ptCount val="11"/>
                <c:pt idx="0">
                  <c:v>1.3621359113603799</c:v>
                </c:pt>
                <c:pt idx="1">
                  <c:v>2.2076927125453901E-3</c:v>
                </c:pt>
                <c:pt idx="2">
                  <c:v>4.3406113982200597E-3</c:v>
                </c:pt>
                <c:pt idx="3">
                  <c:v>147.29774385224999</c:v>
                </c:pt>
                <c:pt idx="4">
                  <c:v>1.2197157628834201</c:v>
                </c:pt>
                <c:pt idx="5">
                  <c:v>0</c:v>
                </c:pt>
                <c:pt idx="6">
                  <c:v>0</c:v>
                </c:pt>
                <c:pt idx="7">
                  <c:v>0</c:v>
                </c:pt>
                <c:pt idx="8">
                  <c:v>0</c:v>
                </c:pt>
                <c:pt idx="9">
                  <c:v>736.58679505530608</c:v>
                </c:pt>
                <c:pt idx="10">
                  <c:v>12.23690920229992</c:v>
                </c:pt>
              </c:numCache>
            </c:numRef>
          </c:val>
          <c:extLst>
            <c:ext xmlns:c16="http://schemas.microsoft.com/office/drawing/2014/chart" uri="{C3380CC4-5D6E-409C-BE32-E72D297353CC}">
              <c16:uniqueId val="{00000006-6A9A-A944-B15D-53E0CC2CEADD}"/>
            </c:ext>
          </c:extLst>
        </c:ser>
        <c:dLbls>
          <c:showLegendKey val="0"/>
          <c:showVal val="0"/>
          <c:showCatName val="0"/>
          <c:showSerName val="0"/>
          <c:showPercent val="0"/>
          <c:showBubbleSize val="0"/>
        </c:dLbls>
        <c:gapWidth val="113"/>
        <c:overlap val="100"/>
        <c:axId val="-448749152"/>
        <c:axId val="-448756768"/>
      </c:barChart>
      <c:catAx>
        <c:axId val="-448749152"/>
        <c:scaling>
          <c:orientation val="minMax"/>
        </c:scaling>
        <c:delete val="0"/>
        <c:axPos val="b"/>
        <c:numFmt formatCode="General" sourceLinked="1"/>
        <c:majorTickMark val="out"/>
        <c:minorTickMark val="none"/>
        <c:tickLblPos val="nextTo"/>
        <c:spPr>
          <a:ln w="3175">
            <a:solidFill>
              <a:srgbClr val="808080"/>
            </a:solidFill>
            <a:prstDash val="solid"/>
          </a:ln>
        </c:spPr>
        <c:txPr>
          <a:bodyPr rot="-1200000" vert="horz"/>
          <a:lstStyle/>
          <a:p>
            <a:pPr>
              <a:defRPr sz="1100" baseline="0"/>
            </a:pPr>
            <a:endParaRPr lang="en-US"/>
          </a:p>
        </c:txPr>
        <c:crossAx val="-448756768"/>
        <c:crosses val="autoZero"/>
        <c:auto val="1"/>
        <c:lblAlgn val="ctr"/>
        <c:lblOffset val="100"/>
        <c:noMultiLvlLbl val="0"/>
      </c:catAx>
      <c:valAx>
        <c:axId val="-448756768"/>
        <c:scaling>
          <c:orientation val="minMax"/>
          <c:min val="0"/>
        </c:scaling>
        <c:delete val="0"/>
        <c:axPos val="l"/>
        <c:majorGridlines>
          <c:spPr>
            <a:ln w="3175">
              <a:solidFill>
                <a:schemeClr val="bg2"/>
              </a:solidFill>
              <a:prstDash val="solid"/>
            </a:ln>
          </c:spPr>
        </c:majorGridlines>
        <c:title>
          <c:tx>
            <c:rich>
              <a:bodyPr/>
              <a:lstStyle/>
              <a:p>
                <a:pPr>
                  <a:defRPr sz="1200"/>
                </a:pPr>
                <a:r>
                  <a:rPr lang="en-US" sz="1200"/>
                  <a:t>Volume (GB)</a:t>
                </a:r>
              </a:p>
            </c:rich>
          </c:tx>
          <c:overlay val="0"/>
        </c:title>
        <c:numFmt formatCode="#,##0" sourceLinked="0"/>
        <c:majorTickMark val="out"/>
        <c:minorTickMark val="none"/>
        <c:tickLblPos val="nextTo"/>
        <c:spPr>
          <a:ln w="3175">
            <a:solidFill>
              <a:srgbClr val="808080"/>
            </a:solidFill>
            <a:prstDash val="solid"/>
          </a:ln>
        </c:spPr>
        <c:txPr>
          <a:bodyPr/>
          <a:lstStyle/>
          <a:p>
            <a:pPr>
              <a:defRPr sz="1200"/>
            </a:pPr>
            <a:endParaRPr lang="en-US"/>
          </a:p>
        </c:txPr>
        <c:crossAx val="-448749152"/>
        <c:crosses val="autoZero"/>
        <c:crossBetween val="between"/>
      </c:valAx>
      <c:spPr>
        <a:solidFill>
          <a:srgbClr val="FFFFFF"/>
        </a:solidFill>
        <a:ln w="3175">
          <a:solidFill>
            <a:schemeClr val="tx1"/>
          </a:solidFill>
        </a:ln>
      </c:spPr>
    </c:plotArea>
    <c:legend>
      <c:legendPos val="r"/>
      <c:layout>
        <c:manualLayout>
          <c:xMode val="edge"/>
          <c:yMode val="edge"/>
          <c:x val="0.14734862872057977"/>
          <c:y val="0.19410463013017795"/>
          <c:w val="0.10702692433456396"/>
          <c:h val="0.46827425473402179"/>
        </c:manualLayout>
      </c:layout>
      <c:overlay val="0"/>
      <c:spPr>
        <a:ln>
          <a:solidFill>
            <a:schemeClr val="tx1">
              <a:lumMod val="75000"/>
              <a:lumOff val="25000"/>
            </a:schemeClr>
          </a:solidFill>
        </a:ln>
      </c:sp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767780619277832E-2"/>
          <c:y val="0.14181429828068007"/>
          <c:w val="0.83045934251764608"/>
          <c:h val="0.73115286095784238"/>
        </c:manualLayout>
      </c:layout>
      <c:lineChart>
        <c:grouping val="standard"/>
        <c:varyColors val="0"/>
        <c:ser>
          <c:idx val="0"/>
          <c:order val="0"/>
          <c:tx>
            <c:strRef>
              <c:f>doi_summary!$B$3</c:f>
              <c:strCache>
                <c:ptCount val="1"/>
                <c:pt idx="0">
                  <c:v># of DOIs</c:v>
                </c:pt>
              </c:strCache>
            </c:strRef>
          </c:tx>
          <c:spPr>
            <a:ln w="28575" cap="rnd">
              <a:solidFill>
                <a:schemeClr val="accent1"/>
              </a:solidFill>
              <a:round/>
            </a:ln>
            <a:effectLst/>
          </c:spPr>
          <c:marker>
            <c:symbol val="none"/>
          </c:marker>
          <c:cat>
            <c:numRef>
              <c:f>doi_summary!$A$4:$A$156</c:f>
              <c:numCache>
                <c:formatCode>[$-409]mmm\-yy;@</c:formatCode>
                <c:ptCount val="153"/>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44949</c:v>
                </c:pt>
                <c:pt idx="133">
                  <c:v>44980</c:v>
                </c:pt>
                <c:pt idx="134">
                  <c:v>45016</c:v>
                </c:pt>
                <c:pt idx="135">
                  <c:v>45046</c:v>
                </c:pt>
                <c:pt idx="136">
                  <c:v>45076</c:v>
                </c:pt>
                <c:pt idx="137">
                  <c:v>45107</c:v>
                </c:pt>
                <c:pt idx="138">
                  <c:v>45137</c:v>
                </c:pt>
                <c:pt idx="139">
                  <c:v>45168</c:v>
                </c:pt>
                <c:pt idx="140">
                  <c:v>45199</c:v>
                </c:pt>
                <c:pt idx="141">
                  <c:v>45229</c:v>
                </c:pt>
                <c:pt idx="142">
                  <c:v>45260</c:v>
                </c:pt>
                <c:pt idx="143">
                  <c:v>45291</c:v>
                </c:pt>
                <c:pt idx="144">
                  <c:v>45322</c:v>
                </c:pt>
                <c:pt idx="145">
                  <c:v>45351</c:v>
                </c:pt>
                <c:pt idx="146">
                  <c:v>45382</c:v>
                </c:pt>
                <c:pt idx="147">
                  <c:v>45412</c:v>
                </c:pt>
                <c:pt idx="148">
                  <c:v>45443</c:v>
                </c:pt>
                <c:pt idx="149">
                  <c:v>45473</c:v>
                </c:pt>
                <c:pt idx="150">
                  <c:v>45504</c:v>
                </c:pt>
                <c:pt idx="151">
                  <c:v>45535</c:v>
                </c:pt>
                <c:pt idx="152">
                  <c:v>45565</c:v>
                </c:pt>
              </c:numCache>
            </c:numRef>
          </c:cat>
          <c:val>
            <c:numRef>
              <c:f>doi_summary!$B$4:$B$156</c:f>
              <c:numCache>
                <c:formatCode>General</c:formatCode>
                <c:ptCount val="153"/>
                <c:pt idx="0">
                  <c:v>920</c:v>
                </c:pt>
                <c:pt idx="1">
                  <c:v>9</c:v>
                </c:pt>
                <c:pt idx="2">
                  <c:v>6</c:v>
                </c:pt>
                <c:pt idx="3">
                  <c:v>8</c:v>
                </c:pt>
                <c:pt idx="4">
                  <c:v>7</c:v>
                </c:pt>
                <c:pt idx="5">
                  <c:v>13</c:v>
                </c:pt>
                <c:pt idx="6">
                  <c:v>26</c:v>
                </c:pt>
                <c:pt idx="7">
                  <c:v>1</c:v>
                </c:pt>
                <c:pt idx="8">
                  <c:v>28</c:v>
                </c:pt>
                <c:pt idx="9">
                  <c:v>6</c:v>
                </c:pt>
                <c:pt idx="10">
                  <c:v>41</c:v>
                </c:pt>
                <c:pt idx="11">
                  <c:v>3</c:v>
                </c:pt>
                <c:pt idx="12">
                  <c:v>7</c:v>
                </c:pt>
                <c:pt idx="13">
                  <c:v>4</c:v>
                </c:pt>
                <c:pt idx="14">
                  <c:v>13</c:v>
                </c:pt>
                <c:pt idx="15">
                  <c:v>42</c:v>
                </c:pt>
                <c:pt idx="16">
                  <c:v>7</c:v>
                </c:pt>
                <c:pt idx="17">
                  <c:v>32</c:v>
                </c:pt>
                <c:pt idx="18">
                  <c:v>32</c:v>
                </c:pt>
                <c:pt idx="19">
                  <c:v>39</c:v>
                </c:pt>
                <c:pt idx="20">
                  <c:v>15</c:v>
                </c:pt>
                <c:pt idx="21">
                  <c:v>13</c:v>
                </c:pt>
                <c:pt idx="22">
                  <c:v>3</c:v>
                </c:pt>
                <c:pt idx="23">
                  <c:v>31</c:v>
                </c:pt>
                <c:pt idx="24">
                  <c:v>21</c:v>
                </c:pt>
                <c:pt idx="25">
                  <c:v>24</c:v>
                </c:pt>
                <c:pt idx="26">
                  <c:v>46</c:v>
                </c:pt>
                <c:pt idx="27">
                  <c:v>122</c:v>
                </c:pt>
                <c:pt idx="28">
                  <c:v>119</c:v>
                </c:pt>
                <c:pt idx="29">
                  <c:v>8</c:v>
                </c:pt>
                <c:pt idx="30">
                  <c:v>50</c:v>
                </c:pt>
                <c:pt idx="31">
                  <c:v>105</c:v>
                </c:pt>
                <c:pt idx="32">
                  <c:v>88</c:v>
                </c:pt>
                <c:pt idx="33">
                  <c:v>400</c:v>
                </c:pt>
                <c:pt idx="34">
                  <c:v>37</c:v>
                </c:pt>
                <c:pt idx="35">
                  <c:v>83</c:v>
                </c:pt>
                <c:pt idx="36">
                  <c:v>58</c:v>
                </c:pt>
                <c:pt idx="37">
                  <c:v>13</c:v>
                </c:pt>
                <c:pt idx="38">
                  <c:v>491</c:v>
                </c:pt>
                <c:pt idx="39">
                  <c:v>45</c:v>
                </c:pt>
                <c:pt idx="40">
                  <c:v>148</c:v>
                </c:pt>
                <c:pt idx="41">
                  <c:v>89</c:v>
                </c:pt>
                <c:pt idx="42">
                  <c:v>188</c:v>
                </c:pt>
                <c:pt idx="43">
                  <c:v>141</c:v>
                </c:pt>
                <c:pt idx="44">
                  <c:v>203</c:v>
                </c:pt>
                <c:pt idx="45">
                  <c:v>26</c:v>
                </c:pt>
                <c:pt idx="46">
                  <c:v>35</c:v>
                </c:pt>
                <c:pt idx="47">
                  <c:v>32</c:v>
                </c:pt>
                <c:pt idx="48">
                  <c:v>102</c:v>
                </c:pt>
                <c:pt idx="49">
                  <c:v>67</c:v>
                </c:pt>
                <c:pt idx="50">
                  <c:v>309</c:v>
                </c:pt>
                <c:pt idx="51">
                  <c:v>21</c:v>
                </c:pt>
                <c:pt idx="52">
                  <c:v>98</c:v>
                </c:pt>
                <c:pt idx="53">
                  <c:v>48</c:v>
                </c:pt>
                <c:pt idx="54">
                  <c:v>83</c:v>
                </c:pt>
                <c:pt idx="55">
                  <c:v>275</c:v>
                </c:pt>
                <c:pt idx="56">
                  <c:v>28</c:v>
                </c:pt>
                <c:pt idx="57">
                  <c:v>53</c:v>
                </c:pt>
                <c:pt idx="58">
                  <c:v>48</c:v>
                </c:pt>
                <c:pt idx="59">
                  <c:v>17</c:v>
                </c:pt>
                <c:pt idx="60">
                  <c:v>23</c:v>
                </c:pt>
                <c:pt idx="61">
                  <c:v>32</c:v>
                </c:pt>
                <c:pt idx="62">
                  <c:v>89</c:v>
                </c:pt>
                <c:pt idx="63">
                  <c:v>46</c:v>
                </c:pt>
                <c:pt idx="64">
                  <c:v>85</c:v>
                </c:pt>
                <c:pt idx="65">
                  <c:v>108</c:v>
                </c:pt>
                <c:pt idx="66">
                  <c:v>76</c:v>
                </c:pt>
                <c:pt idx="67">
                  <c:v>48</c:v>
                </c:pt>
                <c:pt idx="68">
                  <c:v>63</c:v>
                </c:pt>
                <c:pt idx="69">
                  <c:v>112</c:v>
                </c:pt>
                <c:pt idx="70">
                  <c:v>123</c:v>
                </c:pt>
                <c:pt idx="71">
                  <c:v>314</c:v>
                </c:pt>
                <c:pt idx="72">
                  <c:v>52</c:v>
                </c:pt>
                <c:pt idx="73">
                  <c:v>138</c:v>
                </c:pt>
                <c:pt idx="74">
                  <c:v>91</c:v>
                </c:pt>
                <c:pt idx="75">
                  <c:v>103</c:v>
                </c:pt>
                <c:pt idx="76">
                  <c:v>72</c:v>
                </c:pt>
                <c:pt idx="77">
                  <c:v>206</c:v>
                </c:pt>
                <c:pt idx="78">
                  <c:v>58</c:v>
                </c:pt>
                <c:pt idx="79">
                  <c:v>45</c:v>
                </c:pt>
                <c:pt idx="80">
                  <c:v>79</c:v>
                </c:pt>
                <c:pt idx="81">
                  <c:v>73</c:v>
                </c:pt>
                <c:pt idx="82">
                  <c:v>58</c:v>
                </c:pt>
                <c:pt idx="83">
                  <c:v>68</c:v>
                </c:pt>
                <c:pt idx="84">
                  <c:v>59</c:v>
                </c:pt>
                <c:pt idx="85">
                  <c:v>98</c:v>
                </c:pt>
                <c:pt idx="86">
                  <c:v>49</c:v>
                </c:pt>
                <c:pt idx="87">
                  <c:v>64</c:v>
                </c:pt>
                <c:pt idx="88">
                  <c:v>72</c:v>
                </c:pt>
                <c:pt idx="89">
                  <c:v>66</c:v>
                </c:pt>
                <c:pt idx="90">
                  <c:v>29</c:v>
                </c:pt>
                <c:pt idx="91">
                  <c:v>253</c:v>
                </c:pt>
                <c:pt idx="92">
                  <c:v>63</c:v>
                </c:pt>
                <c:pt idx="93">
                  <c:v>145</c:v>
                </c:pt>
                <c:pt idx="94">
                  <c:v>85</c:v>
                </c:pt>
                <c:pt idx="95">
                  <c:v>45</c:v>
                </c:pt>
                <c:pt idx="96">
                  <c:v>100</c:v>
                </c:pt>
                <c:pt idx="97">
                  <c:v>157</c:v>
                </c:pt>
                <c:pt idx="98">
                  <c:v>65</c:v>
                </c:pt>
                <c:pt idx="99">
                  <c:v>564</c:v>
                </c:pt>
                <c:pt idx="100">
                  <c:v>77</c:v>
                </c:pt>
                <c:pt idx="101">
                  <c:v>212</c:v>
                </c:pt>
                <c:pt idx="102">
                  <c:v>109</c:v>
                </c:pt>
                <c:pt idx="103">
                  <c:v>64</c:v>
                </c:pt>
                <c:pt idx="104">
                  <c:v>79</c:v>
                </c:pt>
                <c:pt idx="105">
                  <c:v>143</c:v>
                </c:pt>
                <c:pt idx="106">
                  <c:v>156</c:v>
                </c:pt>
                <c:pt idx="107">
                  <c:v>168</c:v>
                </c:pt>
                <c:pt idx="108">
                  <c:v>65</c:v>
                </c:pt>
                <c:pt idx="109">
                  <c:v>129</c:v>
                </c:pt>
                <c:pt idx="110">
                  <c:v>94</c:v>
                </c:pt>
                <c:pt idx="111">
                  <c:v>103</c:v>
                </c:pt>
                <c:pt idx="112">
                  <c:v>103</c:v>
                </c:pt>
                <c:pt idx="113">
                  <c:v>97</c:v>
                </c:pt>
                <c:pt idx="114">
                  <c:v>91</c:v>
                </c:pt>
                <c:pt idx="115">
                  <c:v>81</c:v>
                </c:pt>
                <c:pt idx="116">
                  <c:v>123</c:v>
                </c:pt>
                <c:pt idx="117">
                  <c:v>53</c:v>
                </c:pt>
                <c:pt idx="118">
                  <c:v>66</c:v>
                </c:pt>
                <c:pt idx="119">
                  <c:v>67</c:v>
                </c:pt>
                <c:pt idx="120">
                  <c:v>85</c:v>
                </c:pt>
                <c:pt idx="121">
                  <c:v>91</c:v>
                </c:pt>
                <c:pt idx="122">
                  <c:v>101</c:v>
                </c:pt>
                <c:pt idx="123">
                  <c:v>108</c:v>
                </c:pt>
                <c:pt idx="124">
                  <c:v>241</c:v>
                </c:pt>
                <c:pt idx="125">
                  <c:v>56</c:v>
                </c:pt>
                <c:pt idx="126">
                  <c:v>92</c:v>
                </c:pt>
                <c:pt idx="127">
                  <c:v>88</c:v>
                </c:pt>
                <c:pt idx="128">
                  <c:v>280</c:v>
                </c:pt>
                <c:pt idx="129">
                  <c:v>129</c:v>
                </c:pt>
                <c:pt idx="130">
                  <c:v>134</c:v>
                </c:pt>
                <c:pt idx="131">
                  <c:v>65</c:v>
                </c:pt>
                <c:pt idx="132">
                  <c:v>137</c:v>
                </c:pt>
                <c:pt idx="133">
                  <c:v>62</c:v>
                </c:pt>
                <c:pt idx="134">
                  <c:v>83</c:v>
                </c:pt>
                <c:pt idx="135">
                  <c:v>75</c:v>
                </c:pt>
                <c:pt idx="136">
                  <c:v>69</c:v>
                </c:pt>
                <c:pt idx="137">
                  <c:v>83</c:v>
                </c:pt>
                <c:pt idx="138">
                  <c:v>134</c:v>
                </c:pt>
                <c:pt idx="139">
                  <c:v>154</c:v>
                </c:pt>
                <c:pt idx="140">
                  <c:v>86</c:v>
                </c:pt>
                <c:pt idx="141">
                  <c:v>101</c:v>
                </c:pt>
                <c:pt idx="142">
                  <c:v>84</c:v>
                </c:pt>
                <c:pt idx="143">
                  <c:v>52</c:v>
                </c:pt>
                <c:pt idx="144">
                  <c:v>113</c:v>
                </c:pt>
                <c:pt idx="145">
                  <c:v>62</c:v>
                </c:pt>
                <c:pt idx="146">
                  <c:v>74</c:v>
                </c:pt>
                <c:pt idx="147">
                  <c:v>106</c:v>
                </c:pt>
                <c:pt idx="148">
                  <c:v>241</c:v>
                </c:pt>
                <c:pt idx="149">
                  <c:v>53</c:v>
                </c:pt>
                <c:pt idx="150">
                  <c:v>68</c:v>
                </c:pt>
                <c:pt idx="151">
                  <c:v>137</c:v>
                </c:pt>
                <c:pt idx="152">
                  <c:v>24</c:v>
                </c:pt>
              </c:numCache>
            </c:numRef>
          </c:val>
          <c:smooth val="0"/>
          <c:extLst>
            <c:ext xmlns:c16="http://schemas.microsoft.com/office/drawing/2014/chart" uri="{C3380CC4-5D6E-409C-BE32-E72D297353CC}">
              <c16:uniqueId val="{00000000-46A8-B341-A2AB-C06428E459C6}"/>
            </c:ext>
          </c:extLst>
        </c:ser>
        <c:dLbls>
          <c:showLegendKey val="0"/>
          <c:showVal val="0"/>
          <c:showCatName val="0"/>
          <c:showSerName val="0"/>
          <c:showPercent val="0"/>
          <c:showBubbleSize val="0"/>
        </c:dLbls>
        <c:marker val="1"/>
        <c:smooth val="0"/>
        <c:axId val="123164335"/>
        <c:axId val="108901375"/>
      </c:lineChart>
      <c:lineChart>
        <c:grouping val="standard"/>
        <c:varyColors val="0"/>
        <c:ser>
          <c:idx val="1"/>
          <c:order val="1"/>
          <c:tx>
            <c:strRef>
              <c:f>doi_summary!$D$3</c:f>
              <c:strCache>
                <c:ptCount val="1"/>
                <c:pt idx="0">
                  <c:v>Cumulative # of DOIs</c:v>
                </c:pt>
              </c:strCache>
            </c:strRef>
          </c:tx>
          <c:spPr>
            <a:ln w="28575" cap="rnd">
              <a:solidFill>
                <a:schemeClr val="accent2"/>
              </a:solidFill>
              <a:round/>
            </a:ln>
            <a:effectLst/>
          </c:spPr>
          <c:marker>
            <c:symbol val="none"/>
          </c:marker>
          <c:cat>
            <c:numRef>
              <c:f>doi_summary!$A$4:$A$156</c:f>
              <c:numCache>
                <c:formatCode>[$-409]mmm\-yy;@</c:formatCode>
                <c:ptCount val="153"/>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44949</c:v>
                </c:pt>
                <c:pt idx="133">
                  <c:v>44980</c:v>
                </c:pt>
                <c:pt idx="134">
                  <c:v>45016</c:v>
                </c:pt>
                <c:pt idx="135">
                  <c:v>45046</c:v>
                </c:pt>
                <c:pt idx="136">
                  <c:v>45076</c:v>
                </c:pt>
                <c:pt idx="137">
                  <c:v>45107</c:v>
                </c:pt>
                <c:pt idx="138">
                  <c:v>45137</c:v>
                </c:pt>
                <c:pt idx="139">
                  <c:v>45168</c:v>
                </c:pt>
                <c:pt idx="140">
                  <c:v>45199</c:v>
                </c:pt>
                <c:pt idx="141">
                  <c:v>45229</c:v>
                </c:pt>
                <c:pt idx="142">
                  <c:v>45260</c:v>
                </c:pt>
                <c:pt idx="143">
                  <c:v>45291</c:v>
                </c:pt>
                <c:pt idx="144">
                  <c:v>45322</c:v>
                </c:pt>
                <c:pt idx="145">
                  <c:v>45351</c:v>
                </c:pt>
                <c:pt idx="146">
                  <c:v>45382</c:v>
                </c:pt>
                <c:pt idx="147">
                  <c:v>45412</c:v>
                </c:pt>
                <c:pt idx="148">
                  <c:v>45443</c:v>
                </c:pt>
                <c:pt idx="149">
                  <c:v>45473</c:v>
                </c:pt>
                <c:pt idx="150">
                  <c:v>45504</c:v>
                </c:pt>
                <c:pt idx="151">
                  <c:v>45535</c:v>
                </c:pt>
                <c:pt idx="152">
                  <c:v>45565</c:v>
                </c:pt>
              </c:numCache>
            </c:numRef>
          </c:cat>
          <c:val>
            <c:numRef>
              <c:f>doi_summary!$D$4:$D$156</c:f>
              <c:numCache>
                <c:formatCode>General</c:formatCode>
                <c:ptCount val="153"/>
                <c:pt idx="0">
                  <c:v>920</c:v>
                </c:pt>
                <c:pt idx="1">
                  <c:v>929</c:v>
                </c:pt>
                <c:pt idx="2">
                  <c:v>935</c:v>
                </c:pt>
                <c:pt idx="3">
                  <c:v>943</c:v>
                </c:pt>
                <c:pt idx="4">
                  <c:v>950</c:v>
                </c:pt>
                <c:pt idx="5">
                  <c:v>963</c:v>
                </c:pt>
                <c:pt idx="6">
                  <c:v>989</c:v>
                </c:pt>
                <c:pt idx="7">
                  <c:v>990</c:v>
                </c:pt>
                <c:pt idx="8">
                  <c:v>1018</c:v>
                </c:pt>
                <c:pt idx="9">
                  <c:v>1024</c:v>
                </c:pt>
                <c:pt idx="10">
                  <c:v>1065</c:v>
                </c:pt>
                <c:pt idx="11">
                  <c:v>1068</c:v>
                </c:pt>
                <c:pt idx="12">
                  <c:v>1075</c:v>
                </c:pt>
                <c:pt idx="13">
                  <c:v>1079</c:v>
                </c:pt>
                <c:pt idx="14">
                  <c:v>1092</c:v>
                </c:pt>
                <c:pt idx="15">
                  <c:v>1134</c:v>
                </c:pt>
                <c:pt idx="16">
                  <c:v>1141</c:v>
                </c:pt>
                <c:pt idx="17">
                  <c:v>1173</c:v>
                </c:pt>
                <c:pt idx="18">
                  <c:v>1205</c:v>
                </c:pt>
                <c:pt idx="19">
                  <c:v>1244</c:v>
                </c:pt>
                <c:pt idx="20">
                  <c:v>1259</c:v>
                </c:pt>
                <c:pt idx="21">
                  <c:v>1272</c:v>
                </c:pt>
                <c:pt idx="22">
                  <c:v>1275</c:v>
                </c:pt>
                <c:pt idx="23">
                  <c:v>1306</c:v>
                </c:pt>
                <c:pt idx="24">
                  <c:v>1327</c:v>
                </c:pt>
                <c:pt idx="25">
                  <c:v>1351</c:v>
                </c:pt>
                <c:pt idx="26">
                  <c:v>1397</c:v>
                </c:pt>
                <c:pt idx="27">
                  <c:v>1519</c:v>
                </c:pt>
                <c:pt idx="28">
                  <c:v>1638</c:v>
                </c:pt>
                <c:pt idx="29">
                  <c:v>1646</c:v>
                </c:pt>
                <c:pt idx="30">
                  <c:v>1696</c:v>
                </c:pt>
                <c:pt idx="31">
                  <c:v>1801</c:v>
                </c:pt>
                <c:pt idx="32">
                  <c:v>1889</c:v>
                </c:pt>
                <c:pt idx="33">
                  <c:v>2289</c:v>
                </c:pt>
                <c:pt idx="34">
                  <c:v>2326</c:v>
                </c:pt>
                <c:pt idx="35">
                  <c:v>2409</c:v>
                </c:pt>
                <c:pt idx="36">
                  <c:v>2467</c:v>
                </c:pt>
                <c:pt idx="37">
                  <c:v>2480</c:v>
                </c:pt>
                <c:pt idx="38">
                  <c:v>2971</c:v>
                </c:pt>
                <c:pt idx="39">
                  <c:v>3016</c:v>
                </c:pt>
                <c:pt idx="40">
                  <c:v>3164</c:v>
                </c:pt>
                <c:pt idx="41">
                  <c:v>3253</c:v>
                </c:pt>
                <c:pt idx="42">
                  <c:v>3441</c:v>
                </c:pt>
                <c:pt idx="43">
                  <c:v>3582</c:v>
                </c:pt>
                <c:pt idx="44">
                  <c:v>3785</c:v>
                </c:pt>
                <c:pt idx="45">
                  <c:v>3811</c:v>
                </c:pt>
                <c:pt idx="46">
                  <c:v>3846</c:v>
                </c:pt>
                <c:pt idx="47">
                  <c:v>3878</c:v>
                </c:pt>
                <c:pt idx="48">
                  <c:v>3980</c:v>
                </c:pt>
                <c:pt idx="49">
                  <c:v>4047</c:v>
                </c:pt>
                <c:pt idx="50">
                  <c:v>4356</c:v>
                </c:pt>
                <c:pt idx="51">
                  <c:v>4377</c:v>
                </c:pt>
                <c:pt idx="52">
                  <c:v>4475</c:v>
                </c:pt>
                <c:pt idx="53">
                  <c:v>4523</c:v>
                </c:pt>
                <c:pt idx="54">
                  <c:v>4606</c:v>
                </c:pt>
                <c:pt idx="55">
                  <c:v>4881</c:v>
                </c:pt>
                <c:pt idx="56">
                  <c:v>4909</c:v>
                </c:pt>
                <c:pt idx="57">
                  <c:v>4962</c:v>
                </c:pt>
                <c:pt idx="58">
                  <c:v>5010</c:v>
                </c:pt>
                <c:pt idx="59">
                  <c:v>5027</c:v>
                </c:pt>
                <c:pt idx="60">
                  <c:v>5050</c:v>
                </c:pt>
                <c:pt idx="61">
                  <c:v>5082</c:v>
                </c:pt>
                <c:pt idx="62">
                  <c:v>5171</c:v>
                </c:pt>
                <c:pt idx="63">
                  <c:v>5217</c:v>
                </c:pt>
                <c:pt idx="64">
                  <c:v>5302</c:v>
                </c:pt>
                <c:pt idx="65">
                  <c:v>5410</c:v>
                </c:pt>
                <c:pt idx="66">
                  <c:v>5486</c:v>
                </c:pt>
                <c:pt idx="67">
                  <c:v>5534</c:v>
                </c:pt>
                <c:pt idx="68">
                  <c:v>5597</c:v>
                </c:pt>
                <c:pt idx="69">
                  <c:v>5709</c:v>
                </c:pt>
                <c:pt idx="70">
                  <c:v>5832</c:v>
                </c:pt>
                <c:pt idx="71">
                  <c:v>6146</c:v>
                </c:pt>
                <c:pt idx="72">
                  <c:v>6198</c:v>
                </c:pt>
                <c:pt idx="73">
                  <c:v>6336</c:v>
                </c:pt>
                <c:pt idx="74">
                  <c:v>6427</c:v>
                </c:pt>
                <c:pt idx="75">
                  <c:v>6530</c:v>
                </c:pt>
                <c:pt idx="76">
                  <c:v>6602</c:v>
                </c:pt>
                <c:pt idx="77">
                  <c:v>6808</c:v>
                </c:pt>
                <c:pt idx="78">
                  <c:v>6866</c:v>
                </c:pt>
                <c:pt idx="79">
                  <c:v>6911</c:v>
                </c:pt>
                <c:pt idx="80">
                  <c:v>6990</c:v>
                </c:pt>
                <c:pt idx="81">
                  <c:v>7063</c:v>
                </c:pt>
                <c:pt idx="82">
                  <c:v>7121</c:v>
                </c:pt>
                <c:pt idx="83">
                  <c:v>7189</c:v>
                </c:pt>
                <c:pt idx="84">
                  <c:v>7248</c:v>
                </c:pt>
                <c:pt idx="85">
                  <c:v>7346</c:v>
                </c:pt>
                <c:pt idx="86">
                  <c:v>7395</c:v>
                </c:pt>
                <c:pt idx="87">
                  <c:v>7459</c:v>
                </c:pt>
                <c:pt idx="88">
                  <c:v>7531</c:v>
                </c:pt>
                <c:pt idx="89">
                  <c:v>7597</c:v>
                </c:pt>
                <c:pt idx="90">
                  <c:v>7626</c:v>
                </c:pt>
                <c:pt idx="91">
                  <c:v>7879</c:v>
                </c:pt>
                <c:pt idx="92">
                  <c:v>7942</c:v>
                </c:pt>
                <c:pt idx="93">
                  <c:v>8087</c:v>
                </c:pt>
                <c:pt idx="94">
                  <c:v>8172</c:v>
                </c:pt>
                <c:pt idx="95">
                  <c:v>8217</c:v>
                </c:pt>
                <c:pt idx="96">
                  <c:v>8317</c:v>
                </c:pt>
                <c:pt idx="97">
                  <c:v>8474</c:v>
                </c:pt>
                <c:pt idx="98">
                  <c:v>8539</c:v>
                </c:pt>
                <c:pt idx="99">
                  <c:v>9103</c:v>
                </c:pt>
                <c:pt idx="100">
                  <c:v>9180</c:v>
                </c:pt>
                <c:pt idx="101">
                  <c:v>9392</c:v>
                </c:pt>
                <c:pt idx="102">
                  <c:v>9501</c:v>
                </c:pt>
                <c:pt idx="103">
                  <c:v>9565</c:v>
                </c:pt>
                <c:pt idx="104">
                  <c:v>9644</c:v>
                </c:pt>
                <c:pt idx="105">
                  <c:v>9787</c:v>
                </c:pt>
                <c:pt idx="106">
                  <c:v>9943</c:v>
                </c:pt>
                <c:pt idx="107">
                  <c:v>10111</c:v>
                </c:pt>
                <c:pt idx="108">
                  <c:v>10176</c:v>
                </c:pt>
                <c:pt idx="109">
                  <c:v>10240</c:v>
                </c:pt>
                <c:pt idx="110">
                  <c:v>10327</c:v>
                </c:pt>
                <c:pt idx="111">
                  <c:v>10379</c:v>
                </c:pt>
                <c:pt idx="112">
                  <c:v>10462</c:v>
                </c:pt>
                <c:pt idx="113">
                  <c:v>10554</c:v>
                </c:pt>
                <c:pt idx="114">
                  <c:v>10600</c:v>
                </c:pt>
                <c:pt idx="115">
                  <c:v>10681</c:v>
                </c:pt>
                <c:pt idx="116">
                  <c:v>10798</c:v>
                </c:pt>
                <c:pt idx="117">
                  <c:v>10784</c:v>
                </c:pt>
                <c:pt idx="118">
                  <c:v>10851</c:v>
                </c:pt>
                <c:pt idx="119">
                  <c:v>10882</c:v>
                </c:pt>
                <c:pt idx="120">
                  <c:v>10952</c:v>
                </c:pt>
                <c:pt idx="121">
                  <c:v>11063</c:v>
                </c:pt>
                <c:pt idx="122">
                  <c:v>11155</c:v>
                </c:pt>
                <c:pt idx="123">
                  <c:v>11263</c:v>
                </c:pt>
                <c:pt idx="124">
                  <c:v>11504</c:v>
                </c:pt>
                <c:pt idx="125">
                  <c:v>11557</c:v>
                </c:pt>
                <c:pt idx="126">
                  <c:v>11649</c:v>
                </c:pt>
                <c:pt idx="127">
                  <c:v>11738</c:v>
                </c:pt>
                <c:pt idx="128">
                  <c:v>11931</c:v>
                </c:pt>
                <c:pt idx="129">
                  <c:v>12047</c:v>
                </c:pt>
                <c:pt idx="130">
                  <c:v>12179</c:v>
                </c:pt>
                <c:pt idx="131">
                  <c:v>12201</c:v>
                </c:pt>
                <c:pt idx="132">
                  <c:v>12338</c:v>
                </c:pt>
                <c:pt idx="133">
                  <c:v>12394</c:v>
                </c:pt>
                <c:pt idx="134">
                  <c:v>12476</c:v>
                </c:pt>
                <c:pt idx="135">
                  <c:v>12552</c:v>
                </c:pt>
                <c:pt idx="136">
                  <c:v>12622</c:v>
                </c:pt>
                <c:pt idx="137">
                  <c:v>12683</c:v>
                </c:pt>
                <c:pt idx="138">
                  <c:v>12811</c:v>
                </c:pt>
                <c:pt idx="139">
                  <c:v>12885</c:v>
                </c:pt>
                <c:pt idx="140">
                  <c:v>12952</c:v>
                </c:pt>
                <c:pt idx="141">
                  <c:v>13035</c:v>
                </c:pt>
                <c:pt idx="142">
                  <c:v>13035</c:v>
                </c:pt>
                <c:pt idx="143">
                  <c:v>13165</c:v>
                </c:pt>
                <c:pt idx="144">
                  <c:v>13276</c:v>
                </c:pt>
                <c:pt idx="145">
                  <c:v>13339</c:v>
                </c:pt>
                <c:pt idx="146">
                  <c:v>13414</c:v>
                </c:pt>
                <c:pt idx="147">
                  <c:v>13520</c:v>
                </c:pt>
                <c:pt idx="148">
                  <c:v>13761</c:v>
                </c:pt>
                <c:pt idx="149">
                  <c:v>13815</c:v>
                </c:pt>
                <c:pt idx="150">
                  <c:v>13850</c:v>
                </c:pt>
                <c:pt idx="151">
                  <c:v>13989</c:v>
                </c:pt>
                <c:pt idx="152">
                  <c:v>14009</c:v>
                </c:pt>
              </c:numCache>
            </c:numRef>
          </c:val>
          <c:smooth val="0"/>
          <c:extLst>
            <c:ext xmlns:c16="http://schemas.microsoft.com/office/drawing/2014/chart" uri="{C3380CC4-5D6E-409C-BE32-E72D297353CC}">
              <c16:uniqueId val="{00000001-46A8-B341-A2AB-C06428E459C6}"/>
            </c:ext>
          </c:extLst>
        </c:ser>
        <c:dLbls>
          <c:showLegendKey val="0"/>
          <c:showVal val="0"/>
          <c:showCatName val="0"/>
          <c:showSerName val="0"/>
          <c:showPercent val="0"/>
          <c:showBubbleSize val="0"/>
        </c:dLbls>
        <c:marker val="1"/>
        <c:smooth val="0"/>
        <c:axId val="100739759"/>
        <c:axId val="523558511"/>
      </c:lineChart>
      <c:dateAx>
        <c:axId val="123164335"/>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Month-Year</a:t>
                </a:r>
              </a:p>
            </c:rich>
          </c:tx>
          <c:layout>
            <c:manualLayout>
              <c:xMode val="edge"/>
              <c:yMode val="edge"/>
              <c:x val="0.44694611800722794"/>
              <c:y val="0.9516995234671212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36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08901375"/>
        <c:crosses val="autoZero"/>
        <c:auto val="1"/>
        <c:lblOffset val="100"/>
        <c:baseTimeUnit val="months"/>
        <c:majorUnit val="3"/>
        <c:majorTimeUnit val="months"/>
      </c:dateAx>
      <c:valAx>
        <c:axId val="108901375"/>
        <c:scaling>
          <c:orientation val="minMax"/>
          <c:max val="1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Number of DOIs</a:t>
                </a: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23164335"/>
        <c:crosses val="autoZero"/>
        <c:crossBetween val="between"/>
      </c:valAx>
      <c:valAx>
        <c:axId val="523558511"/>
        <c:scaling>
          <c:orientation val="minMax"/>
        </c:scaling>
        <c:delete val="0"/>
        <c:axPos val="r"/>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latin typeface="+mn-lt"/>
                  </a:rPr>
                  <a:t>Cumulative Number</a:t>
                </a:r>
                <a:r>
                  <a:rPr lang="en-US" sz="1200" b="1" baseline="0">
                    <a:latin typeface="+mn-lt"/>
                  </a:rPr>
                  <a:t> of DOIs</a:t>
                </a:r>
                <a:endParaRPr lang="en-US" sz="1200" b="1">
                  <a:latin typeface="+mn-lt"/>
                </a:endParaRPr>
              </a:p>
            </c:rich>
          </c:tx>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00739759"/>
        <c:crosses val="max"/>
        <c:crossBetween val="between"/>
        <c:majorUnit val="1300"/>
      </c:valAx>
      <c:dateAx>
        <c:axId val="100739759"/>
        <c:scaling>
          <c:orientation val="minMax"/>
        </c:scaling>
        <c:delete val="1"/>
        <c:axPos val="b"/>
        <c:numFmt formatCode="[$-409]mmm\-yy;@" sourceLinked="1"/>
        <c:majorTickMark val="out"/>
        <c:minorTickMark val="none"/>
        <c:tickLblPos val="nextTo"/>
        <c:crossAx val="523558511"/>
        <c:crosses val="autoZero"/>
        <c:auto val="1"/>
        <c:lblOffset val="100"/>
        <c:baseTimeUnit val="months"/>
      </c:dateAx>
      <c:spPr>
        <a:noFill/>
        <a:ln w="12700">
          <a:solidFill>
            <a:schemeClr val="tx1"/>
          </a:solidFill>
        </a:ln>
        <a:effectLst/>
      </c:spPr>
    </c:plotArea>
    <c:legend>
      <c:legendPos val="b"/>
      <c:layout>
        <c:manualLayout>
          <c:xMode val="edge"/>
          <c:yMode val="edge"/>
          <c:x val="0.23981557447473964"/>
          <c:y val="0.20891939601126158"/>
          <c:w val="0.18360504456617907"/>
          <c:h val="4.6277016183062299E-2"/>
        </c:manualLayout>
      </c:layout>
      <c:overlay val="0"/>
      <c:spPr>
        <a:noFill/>
        <a:ln w="12700">
          <a:solidFill>
            <a:schemeClr val="tx1"/>
          </a:solid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65644881567758"/>
          <c:y val="0.14768333152143939"/>
          <c:w val="0.86929602206588941"/>
          <c:h val="0.64362935638001106"/>
        </c:manualLayout>
      </c:layout>
      <c:barChart>
        <c:barDir val="col"/>
        <c:grouping val="stacked"/>
        <c:varyColors val="0"/>
        <c:ser>
          <c:idx val="0"/>
          <c:order val="0"/>
          <c:tx>
            <c:strRef>
              <c:f>doi_summary!$S$42</c:f>
              <c:strCache>
                <c:ptCount val="1"/>
                <c:pt idx="0">
                  <c:v>Registered: Created by ESDIS and also registered with the Datacite</c:v>
                </c:pt>
              </c:strCache>
            </c:strRef>
          </c:tx>
          <c:invertIfNegative val="0"/>
          <c:dLbls>
            <c:spPr>
              <a:noFill/>
              <a:ln>
                <a:noFill/>
              </a:ln>
              <a:effectLst/>
            </c:spPr>
            <c:txPr>
              <a:bodyPr wrap="square" lIns="38100" tIns="19050" rIns="38100" bIns="19050" anchor="ctr">
                <a:spAutoFit/>
              </a:bodyPr>
              <a:lstStyle/>
              <a:p>
                <a:pPr>
                  <a:defRPr>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doi_summary!$R$43:$R$66</c:f>
              <c:strCache>
                <c:ptCount val="24"/>
                <c:pt idx="0">
                  <c:v>ASDC</c:v>
                </c:pt>
                <c:pt idx="1">
                  <c:v>ASF DAAC</c:v>
                </c:pt>
                <c:pt idx="2">
                  <c:v>CDDIS</c:v>
                </c:pt>
                <c:pt idx="3">
                  <c:v>CSDAP</c:v>
                </c:pt>
                <c:pt idx="4">
                  <c:v>ESCO</c:v>
                </c:pt>
                <c:pt idx="5">
                  <c:v>ESPO-AMES</c:v>
                </c:pt>
                <c:pt idx="6">
                  <c:v>GESDISC</c:v>
                </c:pt>
                <c:pt idx="7">
                  <c:v>GHRC DAAC</c:v>
                </c:pt>
                <c:pt idx="8">
                  <c:v>LAADS DAAC</c:v>
                </c:pt>
                <c:pt idx="9">
                  <c:v>LANCE AMSR2</c:v>
                </c:pt>
                <c:pt idx="10">
                  <c:v>LANCE FIRMS</c:v>
                </c:pt>
                <c:pt idx="11">
                  <c:v>LANCE MODIS</c:v>
                </c:pt>
                <c:pt idx="12">
                  <c:v>LP DAAC</c:v>
                </c:pt>
                <c:pt idx="13">
                  <c:v>LPVS</c:v>
                </c:pt>
                <c:pt idx="14">
                  <c:v>NCCS</c:v>
                </c:pt>
                <c:pt idx="15">
                  <c:v>NSIDC DAAC</c:v>
                </c:pt>
                <c:pt idx="16">
                  <c:v>OB.DAAC</c:v>
                </c:pt>
                <c:pt idx="17">
                  <c:v>ORNL DAAC</c:v>
                </c:pt>
                <c:pt idx="18">
                  <c:v>Ozone PEATE</c:v>
                </c:pt>
                <c:pt idx="19">
                  <c:v>PO.DAAC</c:v>
                </c:pt>
                <c:pt idx="20">
                  <c:v>PPS</c:v>
                </c:pt>
                <c:pt idx="21">
                  <c:v>Pub-Tool</c:v>
                </c:pt>
                <c:pt idx="22">
                  <c:v>SEDAC</c:v>
                </c:pt>
                <c:pt idx="23">
                  <c:v>VIIRS ATM SIPS</c:v>
                </c:pt>
              </c:strCache>
            </c:strRef>
          </c:cat>
          <c:val>
            <c:numRef>
              <c:f>doi_summary!$S$43:$S$66</c:f>
              <c:numCache>
                <c:formatCode>General</c:formatCode>
                <c:ptCount val="24"/>
                <c:pt idx="0">
                  <c:v>1891</c:v>
                </c:pt>
                <c:pt idx="1">
                  <c:v>41</c:v>
                </c:pt>
                <c:pt idx="2">
                  <c:v>168</c:v>
                </c:pt>
                <c:pt idx="3">
                  <c:v>45</c:v>
                </c:pt>
                <c:pt idx="4">
                  <c:v>21</c:v>
                </c:pt>
                <c:pt idx="5">
                  <c:v>12</c:v>
                </c:pt>
                <c:pt idx="6">
                  <c:v>1960</c:v>
                </c:pt>
                <c:pt idx="7">
                  <c:v>709</c:v>
                </c:pt>
                <c:pt idx="8">
                  <c:v>265</c:v>
                </c:pt>
                <c:pt idx="9">
                  <c:v>22</c:v>
                </c:pt>
                <c:pt idx="10">
                  <c:v>7</c:v>
                </c:pt>
                <c:pt idx="11">
                  <c:v>352</c:v>
                </c:pt>
                <c:pt idx="12">
                  <c:v>747</c:v>
                </c:pt>
                <c:pt idx="13">
                  <c:v>6</c:v>
                </c:pt>
                <c:pt idx="14">
                  <c:v>1</c:v>
                </c:pt>
                <c:pt idx="15">
                  <c:v>1342</c:v>
                </c:pt>
                <c:pt idx="16">
                  <c:v>1021</c:v>
                </c:pt>
                <c:pt idx="17">
                  <c:v>2062</c:v>
                </c:pt>
                <c:pt idx="18">
                  <c:v>7</c:v>
                </c:pt>
                <c:pt idx="19">
                  <c:v>1546</c:v>
                </c:pt>
                <c:pt idx="20">
                  <c:v>187</c:v>
                </c:pt>
                <c:pt idx="21">
                  <c:v>6</c:v>
                </c:pt>
                <c:pt idx="22">
                  <c:v>395</c:v>
                </c:pt>
                <c:pt idx="23">
                  <c:v>9</c:v>
                </c:pt>
              </c:numCache>
            </c:numRef>
          </c:val>
          <c:extLst>
            <c:ext xmlns:c16="http://schemas.microsoft.com/office/drawing/2014/chart" uri="{C3380CC4-5D6E-409C-BE32-E72D297353CC}">
              <c16:uniqueId val="{00000000-24BD-8740-B3B5-EEDDDAA6A29C}"/>
            </c:ext>
          </c:extLst>
        </c:ser>
        <c:ser>
          <c:idx val="1"/>
          <c:order val="1"/>
          <c:tx>
            <c:strRef>
              <c:f>doi_summary!$T$42</c:f>
              <c:strCache>
                <c:ptCount val="1"/>
                <c:pt idx="0">
                  <c:v>Reserved:   Created by ESDIS but not registered with the Datacite</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doi_summary!$R$43:$R$66</c:f>
              <c:strCache>
                <c:ptCount val="24"/>
                <c:pt idx="0">
                  <c:v>ASDC</c:v>
                </c:pt>
                <c:pt idx="1">
                  <c:v>ASF DAAC</c:v>
                </c:pt>
                <c:pt idx="2">
                  <c:v>CDDIS</c:v>
                </c:pt>
                <c:pt idx="3">
                  <c:v>CSDAP</c:v>
                </c:pt>
                <c:pt idx="4">
                  <c:v>ESCO</c:v>
                </c:pt>
                <c:pt idx="5">
                  <c:v>ESPO-AMES</c:v>
                </c:pt>
                <c:pt idx="6">
                  <c:v>GESDISC</c:v>
                </c:pt>
                <c:pt idx="7">
                  <c:v>GHRC DAAC</c:v>
                </c:pt>
                <c:pt idx="8">
                  <c:v>LAADS DAAC</c:v>
                </c:pt>
                <c:pt idx="9">
                  <c:v>LANCE AMSR2</c:v>
                </c:pt>
                <c:pt idx="10">
                  <c:v>LANCE FIRMS</c:v>
                </c:pt>
                <c:pt idx="11">
                  <c:v>LANCE MODIS</c:v>
                </c:pt>
                <c:pt idx="12">
                  <c:v>LP DAAC</c:v>
                </c:pt>
                <c:pt idx="13">
                  <c:v>LPVS</c:v>
                </c:pt>
                <c:pt idx="14">
                  <c:v>NCCS</c:v>
                </c:pt>
                <c:pt idx="15">
                  <c:v>NSIDC DAAC</c:v>
                </c:pt>
                <c:pt idx="16">
                  <c:v>OB.DAAC</c:v>
                </c:pt>
                <c:pt idx="17">
                  <c:v>ORNL DAAC</c:v>
                </c:pt>
                <c:pt idx="18">
                  <c:v>Ozone PEATE</c:v>
                </c:pt>
                <c:pt idx="19">
                  <c:v>PO.DAAC</c:v>
                </c:pt>
                <c:pt idx="20">
                  <c:v>PPS</c:v>
                </c:pt>
                <c:pt idx="21">
                  <c:v>Pub-Tool</c:v>
                </c:pt>
                <c:pt idx="22">
                  <c:v>SEDAC</c:v>
                </c:pt>
                <c:pt idx="23">
                  <c:v>VIIRS ATM SIPS</c:v>
                </c:pt>
              </c:strCache>
            </c:strRef>
          </c:cat>
          <c:val>
            <c:numRef>
              <c:f>doi_summary!$T$43:$T$66</c:f>
              <c:numCache>
                <c:formatCode>General</c:formatCode>
                <c:ptCount val="24"/>
                <c:pt idx="0">
                  <c:v>66</c:v>
                </c:pt>
                <c:pt idx="1">
                  <c:v>27</c:v>
                </c:pt>
                <c:pt idx="2">
                  <c:v>0</c:v>
                </c:pt>
                <c:pt idx="3">
                  <c:v>17</c:v>
                </c:pt>
                <c:pt idx="4">
                  <c:v>18</c:v>
                </c:pt>
                <c:pt idx="5">
                  <c:v>0</c:v>
                </c:pt>
                <c:pt idx="6">
                  <c:v>552</c:v>
                </c:pt>
                <c:pt idx="7">
                  <c:v>1</c:v>
                </c:pt>
                <c:pt idx="8">
                  <c:v>0</c:v>
                </c:pt>
                <c:pt idx="9">
                  <c:v>1</c:v>
                </c:pt>
                <c:pt idx="10">
                  <c:v>0</c:v>
                </c:pt>
                <c:pt idx="11">
                  <c:v>0</c:v>
                </c:pt>
                <c:pt idx="12">
                  <c:v>251</c:v>
                </c:pt>
                <c:pt idx="13">
                  <c:v>0</c:v>
                </c:pt>
                <c:pt idx="14">
                  <c:v>0</c:v>
                </c:pt>
                <c:pt idx="15">
                  <c:v>75</c:v>
                </c:pt>
                <c:pt idx="16">
                  <c:v>58</c:v>
                </c:pt>
                <c:pt idx="17">
                  <c:v>0</c:v>
                </c:pt>
                <c:pt idx="18">
                  <c:v>0</c:v>
                </c:pt>
                <c:pt idx="19">
                  <c:v>121</c:v>
                </c:pt>
                <c:pt idx="20">
                  <c:v>0</c:v>
                </c:pt>
                <c:pt idx="21">
                  <c:v>3</c:v>
                </c:pt>
                <c:pt idx="23">
                  <c:v>0</c:v>
                </c:pt>
              </c:numCache>
            </c:numRef>
          </c:val>
          <c:extLst>
            <c:ext xmlns:c16="http://schemas.microsoft.com/office/drawing/2014/chart" uri="{C3380CC4-5D6E-409C-BE32-E72D297353CC}">
              <c16:uniqueId val="{00000001-24BD-8740-B3B5-EEDDDAA6A29C}"/>
            </c:ext>
          </c:extLst>
        </c:ser>
        <c:dLbls>
          <c:showLegendKey val="0"/>
          <c:showVal val="0"/>
          <c:showCatName val="0"/>
          <c:showSerName val="0"/>
          <c:showPercent val="0"/>
          <c:showBubbleSize val="0"/>
        </c:dLbls>
        <c:gapWidth val="150"/>
        <c:overlap val="100"/>
        <c:axId val="475320088"/>
        <c:axId val="475320872"/>
      </c:barChart>
      <c:catAx>
        <c:axId val="475320088"/>
        <c:scaling>
          <c:orientation val="minMax"/>
        </c:scaling>
        <c:delete val="0"/>
        <c:axPos val="b"/>
        <c:title>
          <c:tx>
            <c:rich>
              <a:bodyPr/>
              <a:lstStyle/>
              <a:p>
                <a:pPr>
                  <a:defRPr sz="1400"/>
                </a:pPr>
                <a:r>
                  <a:rPr lang="en-US" sz="1400"/>
                  <a:t>Data Distributor</a:t>
                </a:r>
              </a:p>
            </c:rich>
          </c:tx>
          <c:layout>
            <c:manualLayout>
              <c:xMode val="edge"/>
              <c:yMode val="edge"/>
              <c:x val="0.45790730470464081"/>
              <c:y val="0.95008711213063268"/>
            </c:manualLayout>
          </c:layout>
          <c:overlay val="0"/>
        </c:title>
        <c:numFmt formatCode="General" sourceLinked="0"/>
        <c:majorTickMark val="out"/>
        <c:minorTickMark val="none"/>
        <c:tickLblPos val="nextTo"/>
        <c:txPr>
          <a:bodyPr/>
          <a:lstStyle/>
          <a:p>
            <a:pPr>
              <a:defRPr sz="1400" b="1"/>
            </a:pPr>
            <a:endParaRPr lang="en-US"/>
          </a:p>
        </c:txPr>
        <c:crossAx val="475320872"/>
        <c:crosses val="autoZero"/>
        <c:auto val="1"/>
        <c:lblAlgn val="ctr"/>
        <c:lblOffset val="100"/>
        <c:noMultiLvlLbl val="0"/>
      </c:catAx>
      <c:valAx>
        <c:axId val="475320872"/>
        <c:scaling>
          <c:orientation val="minMax"/>
        </c:scaling>
        <c:delete val="0"/>
        <c:axPos val="l"/>
        <c:majorGridlines/>
        <c:title>
          <c:tx>
            <c:rich>
              <a:bodyPr rot="-5400000" vert="horz"/>
              <a:lstStyle/>
              <a:p>
                <a:pPr>
                  <a:defRPr sz="1400"/>
                </a:pPr>
                <a:r>
                  <a:rPr lang="en-US" sz="1400"/>
                  <a:t>Number of DOIs</a:t>
                </a:r>
              </a:p>
            </c:rich>
          </c:tx>
          <c:layout>
            <c:manualLayout>
              <c:xMode val="edge"/>
              <c:yMode val="edge"/>
              <c:x val="9.4322270472539105E-3"/>
              <c:y val="0.3569212095482342"/>
            </c:manualLayout>
          </c:layout>
          <c:overlay val="0"/>
        </c:title>
        <c:numFmt formatCode="General" sourceLinked="1"/>
        <c:majorTickMark val="out"/>
        <c:minorTickMark val="none"/>
        <c:tickLblPos val="nextTo"/>
        <c:txPr>
          <a:bodyPr/>
          <a:lstStyle/>
          <a:p>
            <a:pPr>
              <a:defRPr sz="1400" b="1"/>
            </a:pPr>
            <a:endParaRPr lang="en-US"/>
          </a:p>
        </c:txPr>
        <c:crossAx val="475320088"/>
        <c:crosses val="autoZero"/>
        <c:crossBetween val="between"/>
      </c:valAx>
      <c:spPr>
        <a:ln w="15875">
          <a:solidFill>
            <a:sysClr val="windowText" lastClr="000000"/>
          </a:solidFill>
        </a:ln>
      </c:spPr>
    </c:plotArea>
    <c:legend>
      <c:legendPos val="r"/>
      <c:layout>
        <c:manualLayout>
          <c:xMode val="edge"/>
          <c:yMode val="edge"/>
          <c:x val="0.42773895247095095"/>
          <c:y val="0.16992674741231256"/>
          <c:w val="0.48928128183733344"/>
          <c:h val="5.4953282151807267E-2"/>
        </c:manualLayout>
      </c:layout>
      <c:overlay val="0"/>
      <c:spPr>
        <a:ln w="12700">
          <a:solidFill>
            <a:schemeClr val="tx1"/>
          </a:solidFill>
        </a:ln>
      </c:spPr>
      <c:txPr>
        <a:bodyPr/>
        <a:lstStyle/>
        <a:p>
          <a:pPr>
            <a:defRPr sz="1050" b="1">
              <a:latin typeface="Times New Roman" pitchFamily="18" charset="0"/>
              <a:cs typeface="Times New Roman" pitchFamily="18" charset="0"/>
            </a:defRPr>
          </a:pPr>
          <a:endParaRPr lang="en-US"/>
        </a:p>
      </c:txPr>
    </c:legend>
    <c:plotVisOnly val="1"/>
    <c:dispBlanksAs val="gap"/>
    <c:showDLblsOverMax val="0"/>
  </c:chart>
  <c:printSettings>
    <c:headerFooter/>
    <c:pageMargins b="0.75" l="0.7" r="0.7" t="0.75" header="0.3" footer="0.3"/>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869697662354914E-2"/>
          <c:y val="0.10822251290456378"/>
          <c:w val="0.87272590558403995"/>
          <c:h val="0.74599520958618359"/>
        </c:manualLayout>
      </c:layout>
      <c:lineChart>
        <c:grouping val="standard"/>
        <c:varyColors val="0"/>
        <c:ser>
          <c:idx val="2"/>
          <c:order val="0"/>
          <c:tx>
            <c:strRef>
              <c:f>doi_summary!$S$2</c:f>
              <c:strCache>
                <c:ptCount val="1"/>
                <c:pt idx="0">
                  <c:v>Submitted</c:v>
                </c:pt>
              </c:strCache>
            </c:strRef>
          </c:tx>
          <c:spPr>
            <a:ln w="28575" cap="rnd">
              <a:solidFill>
                <a:schemeClr val="accent3"/>
              </a:solidFill>
              <a:round/>
            </a:ln>
            <a:effectLst/>
          </c:spPr>
          <c:marker>
            <c:symbol val="none"/>
          </c:marker>
          <c:cat>
            <c:numRef>
              <c:f>doi_summary!$R$3:$R$15</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f>doi_summary!$S$3:$S$15</c:f>
              <c:numCache>
                <c:formatCode>General</c:formatCode>
                <c:ptCount val="13"/>
                <c:pt idx="0">
                  <c:v>39</c:v>
                </c:pt>
                <c:pt idx="1">
                  <c:v>248</c:v>
                </c:pt>
                <c:pt idx="2">
                  <c:v>434</c:v>
                </c:pt>
                <c:pt idx="3">
                  <c:v>2069</c:v>
                </c:pt>
                <c:pt idx="4">
                  <c:v>903</c:v>
                </c:pt>
                <c:pt idx="5">
                  <c:v>557</c:v>
                </c:pt>
                <c:pt idx="6">
                  <c:v>1303</c:v>
                </c:pt>
                <c:pt idx="7">
                  <c:v>837</c:v>
                </c:pt>
                <c:pt idx="8">
                  <c:v>1492</c:v>
                </c:pt>
                <c:pt idx="9">
                  <c:v>1353</c:v>
                </c:pt>
                <c:pt idx="10">
                  <c:v>1114</c:v>
                </c:pt>
                <c:pt idx="11">
                  <c:v>1405</c:v>
                </c:pt>
                <c:pt idx="12">
                  <c:v>1086</c:v>
                </c:pt>
              </c:numCache>
            </c:numRef>
          </c:val>
          <c:smooth val="0"/>
          <c:extLst>
            <c:ext xmlns:c16="http://schemas.microsoft.com/office/drawing/2014/chart" uri="{C3380CC4-5D6E-409C-BE32-E72D297353CC}">
              <c16:uniqueId val="{00000002-64FE-434F-87B8-0C36281F2E72}"/>
            </c:ext>
          </c:extLst>
        </c:ser>
        <c:ser>
          <c:idx val="1"/>
          <c:order val="1"/>
          <c:tx>
            <c:strRef>
              <c:f>doi_summary!$T$2</c:f>
              <c:strCache>
                <c:ptCount val="1"/>
                <c:pt idx="0">
                  <c:v>Registered</c:v>
                </c:pt>
              </c:strCache>
            </c:strRef>
          </c:tx>
          <c:spPr>
            <a:ln w="28575" cap="rnd">
              <a:solidFill>
                <a:schemeClr val="accent2"/>
              </a:solidFill>
              <a:round/>
            </a:ln>
            <a:effectLst/>
          </c:spPr>
          <c:marker>
            <c:symbol val="none"/>
          </c:marker>
          <c:cat>
            <c:numRef>
              <c:f>doi_summary!$R$3:$R$15</c:f>
              <c:numCache>
                <c:formatCode>General</c:formatCode>
                <c:ptCount val="13"/>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numCache>
            </c:numRef>
          </c:cat>
          <c:val>
            <c:numRef>
              <c:f>doi_summary!$T$3:$T$15</c:f>
              <c:numCache>
                <c:formatCode>General</c:formatCode>
                <c:ptCount val="13"/>
                <c:pt idx="0">
                  <c:v>21</c:v>
                </c:pt>
                <c:pt idx="1">
                  <c:v>176</c:v>
                </c:pt>
                <c:pt idx="2">
                  <c:v>395</c:v>
                </c:pt>
                <c:pt idx="3">
                  <c:v>1832</c:v>
                </c:pt>
                <c:pt idx="4">
                  <c:v>986</c:v>
                </c:pt>
                <c:pt idx="5">
                  <c:v>549</c:v>
                </c:pt>
                <c:pt idx="6">
                  <c:v>1225</c:v>
                </c:pt>
                <c:pt idx="7">
                  <c:v>697</c:v>
                </c:pt>
                <c:pt idx="8">
                  <c:v>1017</c:v>
                </c:pt>
                <c:pt idx="9">
                  <c:v>1067</c:v>
                </c:pt>
                <c:pt idx="10">
                  <c:v>847</c:v>
                </c:pt>
                <c:pt idx="11">
                  <c:v>989</c:v>
                </c:pt>
                <c:pt idx="12">
                  <c:v>978</c:v>
                </c:pt>
              </c:numCache>
            </c:numRef>
          </c:val>
          <c:smooth val="0"/>
          <c:extLst>
            <c:ext xmlns:c16="http://schemas.microsoft.com/office/drawing/2014/chart" uri="{C3380CC4-5D6E-409C-BE32-E72D297353CC}">
              <c16:uniqueId val="{00000000-A2B3-8C46-97B5-173ADB878879}"/>
            </c:ext>
          </c:extLst>
        </c:ser>
        <c:dLbls>
          <c:showLegendKey val="0"/>
          <c:showVal val="0"/>
          <c:showCatName val="0"/>
          <c:showSerName val="0"/>
          <c:showPercent val="0"/>
          <c:showBubbleSize val="0"/>
        </c:dLbls>
        <c:smooth val="0"/>
        <c:axId val="2005931391"/>
        <c:axId val="1586581807"/>
      </c:lineChart>
      <c:catAx>
        <c:axId val="2005931391"/>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Fiscal</a:t>
                </a:r>
                <a:r>
                  <a:rPr lang="en-US" sz="1200" b="1" baseline="0"/>
                  <a:t> Year</a:t>
                </a:r>
                <a:endParaRPr lang="en-US" sz="1200" b="1"/>
              </a:p>
            </c:rich>
          </c:tx>
          <c:layout>
            <c:manualLayout>
              <c:xMode val="edge"/>
              <c:yMode val="edge"/>
              <c:x val="0.47446244588592323"/>
              <c:y val="0.9312507392367920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586581807"/>
        <c:crosses val="autoZero"/>
        <c:auto val="1"/>
        <c:lblAlgn val="ctr"/>
        <c:lblOffset val="100"/>
        <c:noMultiLvlLbl val="0"/>
      </c:catAx>
      <c:valAx>
        <c:axId val="1586581807"/>
        <c:scaling>
          <c:orientation val="minMax"/>
          <c:max val="5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Number of DOIs</a:t>
                </a:r>
              </a:p>
            </c:rich>
          </c:tx>
          <c:layout>
            <c:manualLayout>
              <c:xMode val="edge"/>
              <c:yMode val="edge"/>
              <c:x val="3.5472124777736992E-3"/>
              <c:y val="0.35928852822457868"/>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2005931391"/>
        <c:crosses val="autoZero"/>
        <c:crossBetween val="between"/>
      </c:valAx>
      <c:spPr>
        <a:noFill/>
        <a:ln w="12700">
          <a:solidFill>
            <a:schemeClr val="tx1"/>
          </a:solidFill>
        </a:ln>
        <a:effectLst/>
      </c:spPr>
    </c:plotArea>
    <c:legend>
      <c:legendPos val="b"/>
      <c:layout>
        <c:manualLayout>
          <c:xMode val="edge"/>
          <c:yMode val="edge"/>
          <c:x val="0.59215770965522518"/>
          <c:y val="5.6175622586791242E-2"/>
          <c:w val="0.23846890693774234"/>
          <c:h val="3.6607643556995438E-2"/>
        </c:manualLayout>
      </c:layout>
      <c:overlay val="0"/>
      <c:spPr>
        <a:noFill/>
        <a:ln w="12700">
          <a:solidFill>
            <a:schemeClr val="tx1"/>
          </a:solid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38978596949023198"/>
          <c:y val="0.63022508038587199"/>
          <c:w val="0.20161343249494601"/>
          <c:h val="0.241157556270096"/>
        </c:manualLayout>
      </c:layout>
      <c:pieChart>
        <c:varyColors val="1"/>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solidFill>
                <a:srgbClr val="FFFF00"/>
              </a:solidFill>
              <a:ln w="25400">
                <a:noFill/>
              </a:ln>
              <a:effectLst>
                <a:outerShdw dist="35921" dir="2700000" algn="br">
                  <a:srgbClr val="000000"/>
                </a:outerShdw>
              </a:effectLst>
            </c:spPr>
            <c:extLst>
              <c:ext xmlns:c16="http://schemas.microsoft.com/office/drawing/2014/chart" uri="{C3380CC4-5D6E-409C-BE32-E72D297353CC}">
                <c16:uniqueId val="{00000001-7D49-5E48-846E-0A78B4F98605}"/>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7D49-5E48-846E-0A78B4F98605}"/>
              </c:ext>
            </c:extLst>
          </c:dPt>
          <c:dPt>
            <c:idx val="2"/>
            <c:bubble3D val="0"/>
            <c:spPr>
              <a:gradFill rotWithShape="0">
                <a:gsLst>
                  <a:gs pos="0">
                    <a:srgbClr val="D4F4A6"/>
                  </a:gs>
                  <a:gs pos="100000">
                    <a:srgbClr val="8DB241"/>
                  </a:gs>
                </a:gsLst>
                <a:lin ang="5400000"/>
              </a:gradFill>
              <a:ln w="25400">
                <a:noFill/>
              </a:ln>
            </c:spPr>
            <c:extLst>
              <c:ext xmlns:c16="http://schemas.microsoft.com/office/drawing/2014/chart" uri="{C3380CC4-5D6E-409C-BE32-E72D297353CC}">
                <c16:uniqueId val="{00000005-7D49-5E48-846E-0A78B4F98605}"/>
              </c:ext>
            </c:extLst>
          </c:dPt>
          <c:dPt>
            <c:idx val="4"/>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7D49-5E48-846E-0A78B4F98605}"/>
              </c:ext>
            </c:extLst>
          </c:dPt>
          <c:dPt>
            <c:idx val="5"/>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7D49-5E48-846E-0A78B4F98605}"/>
              </c:ext>
            </c:extLst>
          </c:dPt>
          <c:dPt>
            <c:idx val="6"/>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D-7D49-5E48-846E-0A78B4F98605}"/>
              </c:ext>
            </c:extLst>
          </c:dPt>
          <c:dPt>
            <c:idx val="7"/>
            <c:bubble3D val="0"/>
            <c:spPr>
              <a:gradFill rotWithShape="0">
                <a:gsLst>
                  <a:gs pos="0">
                    <a:srgbClr val="B6D1FF"/>
                  </a:gs>
                  <a:gs pos="100000">
                    <a:srgbClr val="8AA7D8"/>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F-7D49-5E48-846E-0A78B4F98605}"/>
              </c:ext>
            </c:extLst>
          </c:dPt>
          <c:dPt>
            <c:idx val="8"/>
            <c:bubble3D val="0"/>
            <c:spPr>
              <a:gradFill rotWithShape="0">
                <a:gsLst>
                  <a:gs pos="0">
                    <a:srgbClr val="FFB6B4"/>
                  </a:gs>
                  <a:gs pos="100000">
                    <a:srgbClr val="DA8A89"/>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F-2917-954E-8228-7A3803857BA0}"/>
              </c:ext>
            </c:extLst>
          </c:dPt>
          <c:dPt>
            <c:idx val="11"/>
            <c:bubble3D val="0"/>
            <c:spPr>
              <a:solidFill>
                <a:schemeClr val="tx1"/>
              </a:solidFill>
              <a:ln w="25400">
                <a:noFill/>
              </a:ln>
              <a:effectLst>
                <a:outerShdw dist="35921" dir="2700000" algn="br">
                  <a:srgbClr val="000000"/>
                </a:outerShdw>
              </a:effectLst>
            </c:spPr>
            <c:extLst>
              <c:ext xmlns:c16="http://schemas.microsoft.com/office/drawing/2014/chart" uri="{C3380CC4-5D6E-409C-BE32-E72D297353CC}">
                <c16:uniqueId val="{00000011-2917-954E-8228-7A3803857BA0}"/>
              </c:ext>
            </c:extLst>
          </c:dPt>
          <c:dLbls>
            <c:dLbl>
              <c:idx val="0"/>
              <c:layout>
                <c:manualLayout>
                  <c:x val="7.1427906265778399E-2"/>
                  <c:y val="3.60609330438294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D49-5E48-846E-0A78B4F98605}"/>
                </c:ext>
              </c:extLst>
            </c:dLbl>
            <c:dLbl>
              <c:idx val="1"/>
              <c:layout>
                <c:manualLayout>
                  <c:x val="8.2835675295818201E-2"/>
                  <c:y val="-4.26374330873603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D49-5E48-846E-0A78B4F98605}"/>
                </c:ext>
              </c:extLst>
            </c:dLbl>
            <c:dLbl>
              <c:idx val="4"/>
              <c:layout>
                <c:manualLayout>
                  <c:x val="3.7197670975259799E-2"/>
                  <c:y val="5.456304415921509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7D49-5E48-846E-0A78B4F98605}"/>
                </c:ext>
              </c:extLst>
            </c:dLbl>
            <c:dLbl>
              <c:idx val="5"/>
              <c:layout>
                <c:manualLayout>
                  <c:x val="-6.0471413426248198E-2"/>
                  <c:y val="1.91138016307106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7D49-5E48-846E-0A78B4F98605}"/>
                </c:ext>
              </c:extLst>
            </c:dLbl>
            <c:dLbl>
              <c:idx val="6"/>
              <c:layout>
                <c:manualLayout>
                  <c:x val="-0.15679493157633401"/>
                  <c:y val="-9.4610976706885602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7D49-5E48-846E-0A78B4F98605}"/>
                </c:ext>
              </c:extLst>
            </c:dLbl>
            <c:dLbl>
              <c:idx val="7"/>
              <c:layout>
                <c:manualLayout>
                  <c:x val="-0.12993036913647599"/>
                  <c:y val="-2.39111278786615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7D49-5E48-846E-0A78B4F98605}"/>
                </c:ext>
              </c:extLst>
            </c:dLbl>
            <c:dLbl>
              <c:idx val="8"/>
              <c:layout>
                <c:manualLayout>
                  <c:x val="-0.12550924982277201"/>
                  <c:y val="-5.06475576393866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2917-954E-8228-7A3803857BA0}"/>
                </c:ext>
              </c:extLst>
            </c:dLbl>
            <c:dLbl>
              <c:idx val="10"/>
              <c:layout>
                <c:manualLayout>
                  <c:x val="-7.5195104969488544E-2"/>
                  <c:y val="-0.15661599001014026"/>
                </c:manualLayout>
              </c:layout>
              <c:showLegendKey val="0"/>
              <c:showVal val="0"/>
              <c:showCatName val="1"/>
              <c:showSerName val="0"/>
              <c:showPercent val="1"/>
              <c:showBubbleSize val="0"/>
              <c:extLst>
                <c:ext xmlns:c15="http://schemas.microsoft.com/office/drawing/2012/chart" uri="{CE6537A1-D6FC-4f65-9D91-7224C49458BB}">
                  <c15:layout>
                    <c:manualLayout>
                      <c:w val="0.1345537184838034"/>
                      <c:h val="0.16707099193855479"/>
                    </c:manualLayout>
                  </c15:layout>
                </c:ext>
                <c:ext xmlns:c16="http://schemas.microsoft.com/office/drawing/2014/chart" uri="{C3380CC4-5D6E-409C-BE32-E72D297353CC}">
                  <c16:uniqueId val="{00000011-7D49-5E48-846E-0A78B4F98605}"/>
                </c:ext>
              </c:extLst>
            </c:dLbl>
            <c:dLbl>
              <c:idx val="11"/>
              <c:layout>
                <c:manualLayout>
                  <c:x val="0.12423913183398107"/>
                  <c:y val="-0.2231530158753443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2917-954E-8228-7A3803857BA0}"/>
                </c:ext>
              </c:extLst>
            </c:dLbl>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'Total Archive Size'!$A$5:$A$17</c:f>
              <c:strCache>
                <c:ptCount val="13"/>
                <c:pt idx="0">
                  <c:v>ASDC</c:v>
                </c:pt>
                <c:pt idx="1">
                  <c:v>ASF DAAC</c:v>
                </c:pt>
                <c:pt idx="2">
                  <c:v>CDDIS</c:v>
                </c:pt>
                <c:pt idx="3">
                  <c:v>CSDA</c:v>
                </c:pt>
                <c:pt idx="4">
                  <c:v>GESDISC</c:v>
                </c:pt>
                <c:pt idx="5">
                  <c:v>GHRC DAAC</c:v>
                </c:pt>
                <c:pt idx="6">
                  <c:v>LAADS DAAC</c:v>
                </c:pt>
                <c:pt idx="7">
                  <c:v>LPDAAC</c:v>
                </c:pt>
                <c:pt idx="8">
                  <c:v>NSIDC DAAC</c:v>
                </c:pt>
                <c:pt idx="9">
                  <c:v>OB.DAAC</c:v>
                </c:pt>
                <c:pt idx="10">
                  <c:v>ORNL DAAC</c:v>
                </c:pt>
                <c:pt idx="11">
                  <c:v>PO.DAAC</c:v>
                </c:pt>
                <c:pt idx="12">
                  <c:v>SEDAC</c:v>
                </c:pt>
              </c:strCache>
            </c:strRef>
          </c:cat>
          <c:val>
            <c:numRef>
              <c:f>'Total Archive Size'!$B$5:$B$17</c:f>
              <c:numCache>
                <c:formatCode>#,##0.00</c:formatCode>
                <c:ptCount val="13"/>
                <c:pt idx="0">
                  <c:v>8582.9765136718743</c:v>
                </c:pt>
                <c:pt idx="1">
                  <c:v>21341.9</c:v>
                </c:pt>
                <c:pt idx="2">
                  <c:v>122.81677734375</c:v>
                </c:pt>
                <c:pt idx="3">
                  <c:v>10396.082177734375</c:v>
                </c:pt>
                <c:pt idx="4">
                  <c:v>11594.0864453125</c:v>
                </c:pt>
                <c:pt idx="5">
                  <c:v>424.31471679687502</c:v>
                </c:pt>
                <c:pt idx="6">
                  <c:v>30996.539052734377</c:v>
                </c:pt>
                <c:pt idx="7">
                  <c:v>21692.867177734377</c:v>
                </c:pt>
                <c:pt idx="8">
                  <c:v>6824.95</c:v>
                </c:pt>
                <c:pt idx="9">
                  <c:v>7809.4357421875002</c:v>
                </c:pt>
                <c:pt idx="10">
                  <c:v>630.78865234374996</c:v>
                </c:pt>
                <c:pt idx="11">
                  <c:v>11245.461728515626</c:v>
                </c:pt>
                <c:pt idx="12">
                  <c:v>15.885292968750001</c:v>
                </c:pt>
              </c:numCache>
            </c:numRef>
          </c:val>
          <c:extLst>
            <c:ext xmlns:c16="http://schemas.microsoft.com/office/drawing/2014/chart" uri="{C3380CC4-5D6E-409C-BE32-E72D297353CC}">
              <c16:uniqueId val="{00000013-7D49-5E48-846E-0A78B4F98605}"/>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99" r="0.75000000000001499" t="1" header="0.5" footer="0.5"/>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718381452546497E-2"/>
          <c:y val="0.1012216416014252"/>
          <c:w val="0.89817050653935859"/>
          <c:h val="0.76301941447026334"/>
        </c:manualLayout>
      </c:layout>
      <c:barChart>
        <c:barDir val="col"/>
        <c:grouping val="clustered"/>
        <c:varyColors val="0"/>
        <c:ser>
          <c:idx val="1"/>
          <c:order val="1"/>
          <c:tx>
            <c:strRef>
              <c:f>doi_summary!$S$19</c:f>
              <c:strCache>
                <c:ptCount val="1"/>
                <c:pt idx="0">
                  <c:v>Submitted</c:v>
                </c:pt>
              </c:strCache>
            </c:strRef>
          </c:tx>
          <c:spPr>
            <a:solidFill>
              <a:schemeClr val="accent2"/>
            </a:solidFill>
            <a:ln>
              <a:noFill/>
            </a:ln>
            <a:effectLst/>
          </c:spPr>
          <c:invertIfNegative val="0"/>
          <c:cat>
            <c:numRef>
              <c:f>doi_summary!$Q$19:$Q$30</c:f>
              <c:numCache>
                <c:formatCode>mmm\-yy</c:formatCode>
                <c:ptCount val="12"/>
                <c:pt idx="0">
                  <c:v>45200</c:v>
                </c:pt>
                <c:pt idx="1">
                  <c:v>45231</c:v>
                </c:pt>
                <c:pt idx="2">
                  <c:v>45261</c:v>
                </c:pt>
                <c:pt idx="3">
                  <c:v>45292</c:v>
                </c:pt>
                <c:pt idx="4">
                  <c:v>45323</c:v>
                </c:pt>
                <c:pt idx="5">
                  <c:v>45352</c:v>
                </c:pt>
                <c:pt idx="6">
                  <c:v>45383</c:v>
                </c:pt>
                <c:pt idx="7">
                  <c:v>45413</c:v>
                </c:pt>
                <c:pt idx="8">
                  <c:v>45444</c:v>
                </c:pt>
                <c:pt idx="9">
                  <c:v>45474</c:v>
                </c:pt>
                <c:pt idx="10">
                  <c:v>45505</c:v>
                </c:pt>
                <c:pt idx="11">
                  <c:v>45536</c:v>
                </c:pt>
              </c:numCache>
            </c:numRef>
          </c:cat>
          <c:val>
            <c:numRef>
              <c:f>doi_summary!$S$20:$S$31</c:f>
              <c:numCache>
                <c:formatCode>General</c:formatCode>
                <c:ptCount val="12"/>
                <c:pt idx="0">
                  <c:v>99</c:v>
                </c:pt>
                <c:pt idx="1">
                  <c:v>84</c:v>
                </c:pt>
                <c:pt idx="2">
                  <c:v>52</c:v>
                </c:pt>
                <c:pt idx="3">
                  <c:v>113</c:v>
                </c:pt>
                <c:pt idx="4">
                  <c:v>62</c:v>
                </c:pt>
                <c:pt idx="5">
                  <c:v>74</c:v>
                </c:pt>
                <c:pt idx="6">
                  <c:v>106</c:v>
                </c:pt>
                <c:pt idx="7">
                  <c:v>241</c:v>
                </c:pt>
                <c:pt idx="8">
                  <c:v>53</c:v>
                </c:pt>
                <c:pt idx="9">
                  <c:v>42</c:v>
                </c:pt>
                <c:pt idx="10">
                  <c:v>137</c:v>
                </c:pt>
                <c:pt idx="11">
                  <c:v>23</c:v>
                </c:pt>
              </c:numCache>
            </c:numRef>
          </c:val>
          <c:extLst>
            <c:ext xmlns:c16="http://schemas.microsoft.com/office/drawing/2014/chart" uri="{C3380CC4-5D6E-409C-BE32-E72D297353CC}">
              <c16:uniqueId val="{00000000-F270-BA46-9CB4-C96BEF23481B}"/>
            </c:ext>
          </c:extLst>
        </c:ser>
        <c:dLbls>
          <c:showLegendKey val="0"/>
          <c:showVal val="0"/>
          <c:showCatName val="0"/>
          <c:showSerName val="0"/>
          <c:showPercent val="0"/>
          <c:showBubbleSize val="0"/>
        </c:dLbls>
        <c:gapWidth val="150"/>
        <c:axId val="1607873503"/>
        <c:axId val="1604393647"/>
      </c:barChart>
      <c:lineChart>
        <c:grouping val="standard"/>
        <c:varyColors val="0"/>
        <c:ser>
          <c:idx val="0"/>
          <c:order val="0"/>
          <c:tx>
            <c:strRef>
              <c:f>doi_summary!$R$19</c:f>
              <c:strCache>
                <c:ptCount val="1"/>
                <c:pt idx="0">
                  <c:v>Registered</c:v>
                </c:pt>
              </c:strCache>
            </c:strRef>
          </c:tx>
          <c:spPr>
            <a:ln w="28575" cap="rnd">
              <a:solidFill>
                <a:schemeClr val="accent1"/>
              </a:solidFill>
              <a:round/>
            </a:ln>
            <a:effectLst/>
          </c:spPr>
          <c:marker>
            <c:symbol val="none"/>
          </c:marker>
          <c:cat>
            <c:numRef>
              <c:f>doi_summary!$Q$19:$Q$30</c:f>
              <c:numCache>
                <c:formatCode>mmm\-yy</c:formatCode>
                <c:ptCount val="12"/>
                <c:pt idx="0">
                  <c:v>45200</c:v>
                </c:pt>
                <c:pt idx="1">
                  <c:v>45231</c:v>
                </c:pt>
                <c:pt idx="2">
                  <c:v>45261</c:v>
                </c:pt>
                <c:pt idx="3">
                  <c:v>45292</c:v>
                </c:pt>
                <c:pt idx="4">
                  <c:v>45323</c:v>
                </c:pt>
                <c:pt idx="5">
                  <c:v>45352</c:v>
                </c:pt>
                <c:pt idx="6">
                  <c:v>45383</c:v>
                </c:pt>
                <c:pt idx="7">
                  <c:v>45413</c:v>
                </c:pt>
                <c:pt idx="8">
                  <c:v>45444</c:v>
                </c:pt>
                <c:pt idx="9">
                  <c:v>45474</c:v>
                </c:pt>
                <c:pt idx="10">
                  <c:v>45505</c:v>
                </c:pt>
                <c:pt idx="11">
                  <c:v>45536</c:v>
                </c:pt>
              </c:numCache>
            </c:numRef>
          </c:cat>
          <c:val>
            <c:numRef>
              <c:f>doi_summary!$R$20:$R$31</c:f>
              <c:numCache>
                <c:formatCode>General</c:formatCode>
                <c:ptCount val="12"/>
                <c:pt idx="0">
                  <c:v>81</c:v>
                </c:pt>
                <c:pt idx="1">
                  <c:v>105</c:v>
                </c:pt>
                <c:pt idx="2">
                  <c:v>55</c:v>
                </c:pt>
                <c:pt idx="3">
                  <c:v>54</c:v>
                </c:pt>
                <c:pt idx="4">
                  <c:v>105</c:v>
                </c:pt>
                <c:pt idx="5">
                  <c:v>68</c:v>
                </c:pt>
                <c:pt idx="6">
                  <c:v>123</c:v>
                </c:pt>
                <c:pt idx="7">
                  <c:v>170</c:v>
                </c:pt>
                <c:pt idx="8">
                  <c:v>49</c:v>
                </c:pt>
                <c:pt idx="9">
                  <c:v>64</c:v>
                </c:pt>
                <c:pt idx="10">
                  <c:v>49</c:v>
                </c:pt>
                <c:pt idx="11">
                  <c:v>55</c:v>
                </c:pt>
              </c:numCache>
            </c:numRef>
          </c:val>
          <c:smooth val="0"/>
          <c:extLst>
            <c:ext xmlns:c16="http://schemas.microsoft.com/office/drawing/2014/chart" uri="{C3380CC4-5D6E-409C-BE32-E72D297353CC}">
              <c16:uniqueId val="{00000001-F270-BA46-9CB4-C96BEF23481B}"/>
            </c:ext>
          </c:extLst>
        </c:ser>
        <c:dLbls>
          <c:showLegendKey val="0"/>
          <c:showVal val="0"/>
          <c:showCatName val="0"/>
          <c:showSerName val="0"/>
          <c:showPercent val="0"/>
          <c:showBubbleSize val="0"/>
        </c:dLbls>
        <c:marker val="1"/>
        <c:smooth val="0"/>
        <c:axId val="1607873503"/>
        <c:axId val="1604393647"/>
      </c:lineChart>
      <c:dateAx>
        <c:axId val="1607873503"/>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Month</a:t>
                </a:r>
              </a:p>
            </c:rich>
          </c:tx>
          <c:layout>
            <c:manualLayout>
              <c:xMode val="edge"/>
              <c:yMode val="edge"/>
              <c:x val="0.50134735949599551"/>
              <c:y val="0.9314319817667146"/>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604393647"/>
        <c:crosses val="autoZero"/>
        <c:auto val="1"/>
        <c:lblOffset val="100"/>
        <c:baseTimeUnit val="months"/>
      </c:dateAx>
      <c:valAx>
        <c:axId val="160439364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number of DOIs</a:t>
                </a:r>
              </a:p>
            </c:rich>
          </c:tx>
          <c:layout>
            <c:manualLayout>
              <c:xMode val="edge"/>
              <c:yMode val="edge"/>
              <c:x val="1.2881508710495196E-2"/>
              <c:y val="0.40846503039359117"/>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607873503"/>
        <c:crosses val="autoZero"/>
        <c:crossBetween val="between"/>
      </c:valAx>
      <c:spPr>
        <a:noFill/>
        <a:ln w="12700">
          <a:solidFill>
            <a:schemeClr val="tx1"/>
          </a:solidFill>
        </a:ln>
        <a:effectLst/>
      </c:spPr>
    </c:plotArea>
    <c:legend>
      <c:legendPos val="b"/>
      <c:layout>
        <c:manualLayout>
          <c:xMode val="edge"/>
          <c:yMode val="edge"/>
          <c:x val="0.11576357367093822"/>
          <c:y val="0.13238302735627369"/>
          <c:w val="0.21990837540251831"/>
          <c:h val="3.4152660088800871E-2"/>
        </c:manualLayout>
      </c:layout>
      <c:overlay val="0"/>
      <c:spPr>
        <a:noFill/>
        <a:ln w="12700">
          <a:solidFill>
            <a:schemeClr val="tx1"/>
          </a:solid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Unique Users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Earthdata_cloud!$C$9:$N$9</c:f>
              <c:numCache>
                <c:formatCode>mmm\-yy</c:formatCode>
                <c:ptCount val="12"/>
                <c:pt idx="0">
                  <c:v>45200</c:v>
                </c:pt>
                <c:pt idx="1">
                  <c:v>45231</c:v>
                </c:pt>
                <c:pt idx="2">
                  <c:v>45261</c:v>
                </c:pt>
                <c:pt idx="3">
                  <c:v>45292</c:v>
                </c:pt>
                <c:pt idx="4">
                  <c:v>45323</c:v>
                </c:pt>
                <c:pt idx="5">
                  <c:v>45352</c:v>
                </c:pt>
                <c:pt idx="6">
                  <c:v>45383</c:v>
                </c:pt>
                <c:pt idx="7">
                  <c:v>45413</c:v>
                </c:pt>
                <c:pt idx="8">
                  <c:v>45444</c:v>
                </c:pt>
                <c:pt idx="9">
                  <c:v>45474</c:v>
                </c:pt>
                <c:pt idx="10">
                  <c:v>45505</c:v>
                </c:pt>
                <c:pt idx="11">
                  <c:v>45536</c:v>
                </c:pt>
              </c:numCache>
            </c:numRef>
          </c:cat>
          <c:val>
            <c:numRef>
              <c:f>Earthdata_cloud!$C$21:$N$21</c:f>
              <c:numCache>
                <c:formatCode>0</c:formatCode>
                <c:ptCount val="12"/>
                <c:pt idx="0">
                  <c:v>17039</c:v>
                </c:pt>
                <c:pt idx="1">
                  <c:v>20610</c:v>
                </c:pt>
                <c:pt idx="2">
                  <c:v>19716</c:v>
                </c:pt>
                <c:pt idx="3">
                  <c:v>19649</c:v>
                </c:pt>
                <c:pt idx="4">
                  <c:v>19060</c:v>
                </c:pt>
                <c:pt idx="5">
                  <c:v>22677</c:v>
                </c:pt>
                <c:pt idx="6">
                  <c:v>23915</c:v>
                </c:pt>
                <c:pt idx="7">
                  <c:v>23154</c:v>
                </c:pt>
                <c:pt idx="8">
                  <c:v>20788</c:v>
                </c:pt>
                <c:pt idx="9">
                  <c:v>20977</c:v>
                </c:pt>
                <c:pt idx="10">
                  <c:v>19870</c:v>
                </c:pt>
                <c:pt idx="11">
                  <c:v>24053</c:v>
                </c:pt>
              </c:numCache>
            </c:numRef>
          </c:val>
          <c:extLst>
            <c:ext xmlns:c16="http://schemas.microsoft.com/office/drawing/2014/chart" uri="{C3380CC4-5D6E-409C-BE32-E72D297353CC}">
              <c16:uniqueId val="{00000000-48B2-5F40-A4B4-0A51C09D08FE}"/>
            </c:ext>
          </c:extLst>
        </c:ser>
        <c:dLbls>
          <c:dLblPos val="outEnd"/>
          <c:showLegendKey val="0"/>
          <c:showVal val="1"/>
          <c:showCatName val="0"/>
          <c:showSerName val="0"/>
          <c:showPercent val="0"/>
          <c:showBubbleSize val="0"/>
        </c:dLbls>
        <c:gapWidth val="219"/>
        <c:overlap val="-27"/>
        <c:axId val="1336807472"/>
        <c:axId val="1336357776"/>
      </c:barChart>
      <c:dateAx>
        <c:axId val="1336807472"/>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6357776"/>
        <c:crosses val="autoZero"/>
        <c:auto val="1"/>
        <c:lblOffset val="100"/>
        <c:baseTimeUnit val="months"/>
      </c:dateAx>
      <c:valAx>
        <c:axId val="13363577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68074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TeraBytes Distributed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Earthdata_cloud!$C$9:$N$9</c:f>
              <c:numCache>
                <c:formatCode>mmm\-yy</c:formatCode>
                <c:ptCount val="12"/>
                <c:pt idx="0">
                  <c:v>45200</c:v>
                </c:pt>
                <c:pt idx="1">
                  <c:v>45231</c:v>
                </c:pt>
                <c:pt idx="2">
                  <c:v>45261</c:v>
                </c:pt>
                <c:pt idx="3">
                  <c:v>45292</c:v>
                </c:pt>
                <c:pt idx="4">
                  <c:v>45323</c:v>
                </c:pt>
                <c:pt idx="5">
                  <c:v>45352</c:v>
                </c:pt>
                <c:pt idx="6">
                  <c:v>45383</c:v>
                </c:pt>
                <c:pt idx="7">
                  <c:v>45413</c:v>
                </c:pt>
                <c:pt idx="8">
                  <c:v>45444</c:v>
                </c:pt>
                <c:pt idx="9">
                  <c:v>45474</c:v>
                </c:pt>
                <c:pt idx="10">
                  <c:v>45505</c:v>
                </c:pt>
                <c:pt idx="11">
                  <c:v>45536</c:v>
                </c:pt>
              </c:numCache>
            </c:numRef>
          </c:cat>
          <c:val>
            <c:numRef>
              <c:f>Earthdata_cloud!$C$45:$N$45</c:f>
              <c:numCache>
                <c:formatCode>_(* #,##0_);_(* \(#,##0\);_(* "-"??_);_(@_)</c:formatCode>
                <c:ptCount val="12"/>
                <c:pt idx="0">
                  <c:v>11542.38319752309</c:v>
                </c:pt>
                <c:pt idx="1">
                  <c:v>12572.626653349917</c:v>
                </c:pt>
                <c:pt idx="2">
                  <c:v>9237.219621344575</c:v>
                </c:pt>
                <c:pt idx="3">
                  <c:v>8389.2734738691943</c:v>
                </c:pt>
                <c:pt idx="4">
                  <c:v>13961.462717625127</c:v>
                </c:pt>
                <c:pt idx="5">
                  <c:v>14464.669810343965</c:v>
                </c:pt>
                <c:pt idx="6">
                  <c:v>12662.507744515016</c:v>
                </c:pt>
                <c:pt idx="7">
                  <c:v>15285.625134177782</c:v>
                </c:pt>
                <c:pt idx="8">
                  <c:v>14303.150037564623</c:v>
                </c:pt>
                <c:pt idx="9">
                  <c:v>12338.952049208005</c:v>
                </c:pt>
                <c:pt idx="10">
                  <c:v>10695.334894475642</c:v>
                </c:pt>
                <c:pt idx="11">
                  <c:v>12196.520263066115</c:v>
                </c:pt>
              </c:numCache>
            </c:numRef>
          </c:val>
          <c:extLst>
            <c:ext xmlns:c16="http://schemas.microsoft.com/office/drawing/2014/chart" uri="{C3380CC4-5D6E-409C-BE32-E72D297353CC}">
              <c16:uniqueId val="{00000000-9FEA-F741-B663-D67A32D25D85}"/>
            </c:ext>
          </c:extLst>
        </c:ser>
        <c:dLbls>
          <c:dLblPos val="outEnd"/>
          <c:showLegendKey val="0"/>
          <c:showVal val="1"/>
          <c:showCatName val="0"/>
          <c:showSerName val="0"/>
          <c:showPercent val="0"/>
          <c:showBubbleSize val="0"/>
        </c:dLbls>
        <c:gapWidth val="219"/>
        <c:overlap val="-27"/>
        <c:axId val="1458645040"/>
        <c:axId val="1459480224"/>
      </c:barChart>
      <c:dateAx>
        <c:axId val="145864504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9480224"/>
        <c:crosses val="autoZero"/>
        <c:auto val="1"/>
        <c:lblOffset val="100"/>
        <c:baseTimeUnit val="months"/>
      </c:dateAx>
      <c:valAx>
        <c:axId val="14594802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86450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TeraBytes Cloud</a:t>
            </a:r>
            <a:r>
              <a:rPr lang="en-US" baseline="0"/>
              <a:t> Storage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Earthdata_cloud!$C$9:$N$9</c:f>
              <c:numCache>
                <c:formatCode>mmm\-yy</c:formatCode>
                <c:ptCount val="12"/>
                <c:pt idx="0">
                  <c:v>45200</c:v>
                </c:pt>
                <c:pt idx="1">
                  <c:v>45231</c:v>
                </c:pt>
                <c:pt idx="2">
                  <c:v>45261</c:v>
                </c:pt>
                <c:pt idx="3">
                  <c:v>45292</c:v>
                </c:pt>
                <c:pt idx="4">
                  <c:v>45323</c:v>
                </c:pt>
                <c:pt idx="5">
                  <c:v>45352</c:v>
                </c:pt>
                <c:pt idx="6">
                  <c:v>45383</c:v>
                </c:pt>
                <c:pt idx="7">
                  <c:v>45413</c:v>
                </c:pt>
                <c:pt idx="8">
                  <c:v>45444</c:v>
                </c:pt>
                <c:pt idx="9">
                  <c:v>45474</c:v>
                </c:pt>
                <c:pt idx="10">
                  <c:v>45505</c:v>
                </c:pt>
                <c:pt idx="11">
                  <c:v>45536</c:v>
                </c:pt>
              </c:numCache>
            </c:numRef>
          </c:cat>
          <c:val>
            <c:numRef>
              <c:f>Earthdata_cloud!$C$57:$N$57</c:f>
              <c:numCache>
                <c:formatCode>_(* #,##0_);_(* \(#,##0\);_(* "-"??_);_(@_)</c:formatCode>
                <c:ptCount val="12"/>
                <c:pt idx="0">
                  <c:v>47143.034</c:v>
                </c:pt>
                <c:pt idx="1">
                  <c:v>50711.576000000008</c:v>
                </c:pt>
                <c:pt idx="2">
                  <c:v>53044.51</c:v>
                </c:pt>
                <c:pt idx="3">
                  <c:v>56267.390999999996</c:v>
                </c:pt>
                <c:pt idx="4">
                  <c:v>62667.877999999997</c:v>
                </c:pt>
                <c:pt idx="5">
                  <c:v>65776.501000000004</c:v>
                </c:pt>
                <c:pt idx="6">
                  <c:v>64347.673999999985</c:v>
                </c:pt>
                <c:pt idx="7">
                  <c:v>64588.007999999994</c:v>
                </c:pt>
                <c:pt idx="8">
                  <c:v>66567.483000000007</c:v>
                </c:pt>
                <c:pt idx="9">
                  <c:v>68966.936000000002</c:v>
                </c:pt>
                <c:pt idx="10">
                  <c:v>68426.558999999994</c:v>
                </c:pt>
                <c:pt idx="11">
                  <c:v>71678.407999999996</c:v>
                </c:pt>
              </c:numCache>
            </c:numRef>
          </c:val>
          <c:extLst>
            <c:ext xmlns:c16="http://schemas.microsoft.com/office/drawing/2014/chart" uri="{C3380CC4-5D6E-409C-BE32-E72D297353CC}">
              <c16:uniqueId val="{00000000-49E1-6B44-A648-998C282494EC}"/>
            </c:ext>
          </c:extLst>
        </c:ser>
        <c:dLbls>
          <c:dLblPos val="outEnd"/>
          <c:showLegendKey val="0"/>
          <c:showVal val="1"/>
          <c:showCatName val="0"/>
          <c:showSerName val="0"/>
          <c:showPercent val="0"/>
          <c:showBubbleSize val="0"/>
        </c:dLbls>
        <c:gapWidth val="219"/>
        <c:overlap val="-27"/>
        <c:axId val="1091313856"/>
        <c:axId val="1108743312"/>
      </c:barChart>
      <c:dateAx>
        <c:axId val="1091313856"/>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08743312"/>
        <c:crosses val="autoZero"/>
        <c:auto val="1"/>
        <c:lblOffset val="100"/>
        <c:baseTimeUnit val="months"/>
      </c:dateAx>
      <c:valAx>
        <c:axId val="11087433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13138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Multi-year Total Archive Volume (PBs) Trend</a:t>
            </a:r>
          </a:p>
        </c:rich>
      </c:tx>
      <c:overlay val="0"/>
    </c:title>
    <c:autoTitleDeleted val="0"/>
    <c:plotArea>
      <c:layout>
        <c:manualLayout>
          <c:layoutTarget val="inner"/>
          <c:xMode val="edge"/>
          <c:yMode val="edge"/>
          <c:x val="9.34963288666915E-2"/>
          <c:y val="9.7310977257980519E-2"/>
          <c:w val="0.88043591318718739"/>
          <c:h val="0.7538165274502453"/>
        </c:manualLayout>
      </c:layout>
      <c:barChart>
        <c:barDir val="col"/>
        <c:grouping val="clustered"/>
        <c:varyColors val="0"/>
        <c:ser>
          <c:idx val="0"/>
          <c:order val="1"/>
          <c:tx>
            <c:strRef>
              <c:f>'Total Archive Trend'!$B$5</c:f>
              <c:strCache>
                <c:ptCount val="1"/>
                <c:pt idx="0">
                  <c:v>Total Volume (PBs)</c:v>
                </c:pt>
              </c:strCache>
            </c:strRef>
          </c:tx>
          <c:spPr>
            <a:solidFill>
              <a:schemeClr val="accent1"/>
            </a:solidFill>
          </c:spPr>
          <c:invertIfNegative val="0"/>
          <c:cat>
            <c:numRef>
              <c:f>'Total Archive Trend'!$A$6:$A$30</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'Total Archive Trend'!$B$6:$B$30</c:f>
              <c:numCache>
                <c:formatCode>#,##0.00</c:formatCode>
                <c:ptCount val="25"/>
                <c:pt idx="0">
                  <c:v>0.51354472568511966</c:v>
                </c:pt>
                <c:pt idx="1">
                  <c:v>0.99195496114434811</c:v>
                </c:pt>
                <c:pt idx="2">
                  <c:v>1.922691838783438</c:v>
                </c:pt>
                <c:pt idx="3">
                  <c:v>3.5503806954214361</c:v>
                </c:pt>
                <c:pt idx="4">
                  <c:v>3.935546875</c:v>
                </c:pt>
                <c:pt idx="5">
                  <c:v>4.063515625</c:v>
                </c:pt>
                <c:pt idx="6">
                  <c:v>4.6174499885111002</c:v>
                </c:pt>
                <c:pt idx="7">
                  <c:v>4.9068538051850199</c:v>
                </c:pt>
                <c:pt idx="8">
                  <c:v>4.2940056858062743</c:v>
                </c:pt>
                <c:pt idx="9">
                  <c:v>4.2035996093749999</c:v>
                </c:pt>
                <c:pt idx="10">
                  <c:v>4.5042429416315555</c:v>
                </c:pt>
                <c:pt idx="11">
                  <c:v>5.7626225452423085</c:v>
                </c:pt>
                <c:pt idx="12">
                  <c:v>7.3970605468750001</c:v>
                </c:pt>
                <c:pt idx="13">
                  <c:v>9.7649243259429941</c:v>
                </c:pt>
                <c:pt idx="14">
                  <c:v>9.1162402343750006</c:v>
                </c:pt>
                <c:pt idx="15">
                  <c:v>14.632691383361818</c:v>
                </c:pt>
                <c:pt idx="16">
                  <c:v>17.503115234374999</c:v>
                </c:pt>
                <c:pt idx="17">
                  <c:v>23.806344676585869</c:v>
                </c:pt>
                <c:pt idx="18">
                  <c:v>27.365493290096673</c:v>
                </c:pt>
                <c:pt idx="19">
                  <c:v>33.595650262832635</c:v>
                </c:pt>
                <c:pt idx="20">
                  <c:v>41.860490875244139</c:v>
                </c:pt>
                <c:pt idx="21">
                  <c:v>59.237639341354374</c:v>
                </c:pt>
                <c:pt idx="22">
                  <c:v>71.539023482580561</c:v>
                </c:pt>
                <c:pt idx="23">
                  <c:v>102.49167855602505</c:v>
                </c:pt>
                <c:pt idx="24">
                  <c:v>128.59189453125001</c:v>
                </c:pt>
              </c:numCache>
            </c:numRef>
          </c:val>
          <c:extLst>
            <c:ext xmlns:c16="http://schemas.microsoft.com/office/drawing/2014/chart" uri="{C3380CC4-5D6E-409C-BE32-E72D297353CC}">
              <c16:uniqueId val="{00000000-BEBE-4823-940B-8E8BE9206061}"/>
            </c:ext>
          </c:extLst>
        </c:ser>
        <c:dLbls>
          <c:showLegendKey val="0"/>
          <c:showVal val="0"/>
          <c:showCatName val="0"/>
          <c:showSerName val="0"/>
          <c:showPercent val="0"/>
          <c:showBubbleSize val="0"/>
        </c:dLbls>
        <c:gapWidth val="150"/>
        <c:axId val="-442272128"/>
        <c:axId val="-442274848"/>
        <c:extLst>
          <c:ext xmlns:c15="http://schemas.microsoft.com/office/drawing/2012/chart" uri="{02D57815-91ED-43cb-92C2-25804820EDAC}">
            <c15:filteredBarSeries>
              <c15:ser>
                <c:idx val="1"/>
                <c:order val="0"/>
                <c:tx>
                  <c:strRef>
                    <c:extLst>
                      <c:ext uri="{02D57815-91ED-43cb-92C2-25804820EDAC}">
                        <c15:formulaRef>
                          <c15:sqref>'Total Archive Trend'!$A$5</c15:sqref>
                        </c15:formulaRef>
                      </c:ext>
                    </c:extLst>
                    <c:strCache>
                      <c:ptCount val="1"/>
                      <c:pt idx="0">
                        <c:v>Volume By FY</c:v>
                      </c:pt>
                    </c:strCache>
                  </c:strRef>
                </c:tx>
                <c:invertIfNegative val="0"/>
                <c:cat>
                  <c:numRef>
                    <c:extLst>
                      <c:ext uri="{02D57815-91ED-43cb-92C2-25804820EDAC}">
                        <c15:formulaRef>
                          <c15:sqref>'Total Archive Trend'!$A$6:$A$30</c15:sqref>
                        </c15:formulaRef>
                      </c:ext>
                    </c:extLst>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extLst>
                      <c:ext uri="{02D57815-91ED-43cb-92C2-25804820EDAC}">
                        <c15:formulaRef>
                          <c15:sqref>'Total Archive Trend'!$A$6:$A$30</c15:sqref>
                        </c15:formulaRef>
                      </c:ext>
                    </c:extLst>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val>
                <c:extLst>
                  <c:ext xmlns:c16="http://schemas.microsoft.com/office/drawing/2014/chart" uri="{C3380CC4-5D6E-409C-BE32-E72D297353CC}">
                    <c16:uniqueId val="{00000014-F129-8646-A2AB-6E480B524698}"/>
                  </c:ext>
                </c:extLst>
              </c15:ser>
            </c15:filteredBarSeries>
          </c:ext>
        </c:extLst>
      </c:barChart>
      <c:catAx>
        <c:axId val="-442272128"/>
        <c:scaling>
          <c:orientation val="minMax"/>
        </c:scaling>
        <c:delete val="0"/>
        <c:axPos val="b"/>
        <c:title>
          <c:tx>
            <c:rich>
              <a:bodyPr/>
              <a:lstStyle/>
              <a:p>
                <a:pPr>
                  <a:defRPr/>
                </a:pPr>
                <a:r>
                  <a:rPr lang="en-US"/>
                  <a:t>Fiscal Year</a:t>
                </a:r>
              </a:p>
            </c:rich>
          </c:tx>
          <c:overlay val="0"/>
        </c:title>
        <c:numFmt formatCode="General" sourceLinked="0"/>
        <c:majorTickMark val="out"/>
        <c:minorTickMark val="none"/>
        <c:tickLblPos val="nextTo"/>
        <c:txPr>
          <a:bodyPr rot="-5400000" vert="horz"/>
          <a:lstStyle/>
          <a:p>
            <a:pPr>
              <a:defRPr sz="1050" b="1" baseline="0"/>
            </a:pPr>
            <a:endParaRPr lang="en-US"/>
          </a:p>
        </c:txPr>
        <c:crossAx val="-442274848"/>
        <c:crosses val="autoZero"/>
        <c:auto val="1"/>
        <c:lblAlgn val="ctr"/>
        <c:lblOffset val="100"/>
        <c:noMultiLvlLbl val="0"/>
      </c:catAx>
      <c:valAx>
        <c:axId val="-442274848"/>
        <c:scaling>
          <c:orientation val="minMax"/>
        </c:scaling>
        <c:delete val="0"/>
        <c:axPos val="l"/>
        <c:majorGridlines/>
        <c:title>
          <c:tx>
            <c:rich>
              <a:bodyPr/>
              <a:lstStyle/>
              <a:p>
                <a:pPr>
                  <a:defRPr sz="1200"/>
                </a:pPr>
                <a:r>
                  <a:rPr lang="en-US" sz="1200"/>
                  <a:t>Volume (Petabytes)</a:t>
                </a:r>
              </a:p>
            </c:rich>
          </c:tx>
          <c:layout>
            <c:manualLayout>
              <c:xMode val="edge"/>
              <c:yMode val="edge"/>
              <c:x val="1.6425939771307223E-2"/>
              <c:y val="0.36909657066424739"/>
            </c:manualLayout>
          </c:layout>
          <c:overlay val="0"/>
        </c:title>
        <c:numFmt formatCode="#,##0" sourceLinked="0"/>
        <c:majorTickMark val="out"/>
        <c:minorTickMark val="none"/>
        <c:tickLblPos val="nextTo"/>
        <c:crossAx val="-442272128"/>
        <c:crosses val="autoZero"/>
        <c:crossBetween val="between"/>
      </c:valAx>
      <c:spPr>
        <a:ln>
          <a:solidFill>
            <a:schemeClr val="accent1"/>
          </a:solidFill>
          <a:prstDash val="solid"/>
        </a:ln>
      </c:spPr>
    </c:plotArea>
    <c:plotVisOnly val="1"/>
    <c:dispBlanksAs val="gap"/>
    <c:showDLblsOverMax val="0"/>
  </c:chart>
  <c:printSettings>
    <c:headerFooter/>
    <c:pageMargins b="0.750000000000004" l="0.70000000000000062" r="0.70000000000000062" t="0.750000000000004"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Multi-year Total Archive Volume (PBs) Trend</a:t>
            </a:r>
            <a:endParaRPr lang="en-US">
              <a:effectLst/>
            </a:endParaRPr>
          </a:p>
        </c:rich>
      </c:tx>
      <c:overlay val="0"/>
    </c:title>
    <c:autoTitleDeleted val="0"/>
    <c:plotArea>
      <c:layout>
        <c:manualLayout>
          <c:layoutTarget val="inner"/>
          <c:xMode val="edge"/>
          <c:yMode val="edge"/>
          <c:x val="6.6680388749186872E-2"/>
          <c:y val="9.6585431391459989E-2"/>
          <c:w val="0.90971988150603977"/>
          <c:h val="0.79889600637214675"/>
        </c:manualLayout>
      </c:layout>
      <c:bubbleChart>
        <c:varyColors val="0"/>
        <c:ser>
          <c:idx val="0"/>
          <c:order val="0"/>
          <c:tx>
            <c:strRef>
              <c:f>'Total Archive Trend'!$B$5</c:f>
              <c:strCache>
                <c:ptCount val="1"/>
                <c:pt idx="0">
                  <c:v>Total Volume (PBs)</c:v>
                </c:pt>
              </c:strCache>
            </c:strRef>
          </c:tx>
          <c:spPr>
            <a:solidFill>
              <a:srgbClr val="DEA900"/>
            </a:solidFill>
            <a:ln w="25400">
              <a:noFill/>
            </a:ln>
            <a:effectLst/>
          </c:spPr>
          <c:invertIfNegative val="0"/>
          <c:dLbls>
            <c:dLbl>
              <c:idx val="0"/>
              <c:layout>
                <c:manualLayout>
                  <c:x val="-3.5316701535148425E-2"/>
                  <c:y val="-3.65630712979892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FE-2C48-B83C-D5D8505D3D50}"/>
                </c:ext>
              </c:extLst>
            </c:dLbl>
            <c:dLbl>
              <c:idx val="10"/>
              <c:layout>
                <c:manualLayout>
                  <c:x val="-3.356100955216855E-2"/>
                  <c:y val="1.313819536839314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FE-2C48-B83C-D5D8505D3D50}"/>
                </c:ext>
              </c:extLst>
            </c:dLbl>
            <c:dLbl>
              <c:idx val="17"/>
              <c:layout>
                <c:manualLayout>
                  <c:x val="-6.4570817536696801E-2"/>
                  <c:y val="-7.532918878225008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EC5-4B46-B2BC-DD8D0A4C763D}"/>
                </c:ext>
              </c:extLst>
            </c:dLbl>
            <c:dLbl>
              <c:idx val="20"/>
              <c:layout>
                <c:manualLayout>
                  <c:x val="-5.4169237617227674E-2"/>
                  <c:y val="1.6837041491280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5A2-634D-AE13-ED335036F5E0}"/>
                </c:ext>
              </c:extLst>
            </c:dLbl>
            <c:dLbl>
              <c:idx val="23"/>
              <c:layout>
                <c:manualLayout>
                  <c:x val="-3.1474983755685512E-2"/>
                  <c:y val="-2.405291641611589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58-4F43-BC73-272FF0DB40F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dk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a:noFill/>
                    </a:ln>
                  </c:spPr>
                </c15:leaderLines>
              </c:ext>
            </c:extLst>
          </c:dLbls>
          <c:xVal>
            <c:numRef>
              <c:f>'Total Archive Trend'!$A$6:$A$30</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xVal>
          <c:yVal>
            <c:numRef>
              <c:f>'Total Archive Trend'!$B$6:$B$30</c:f>
              <c:numCache>
                <c:formatCode>#,##0.00</c:formatCode>
                <c:ptCount val="25"/>
                <c:pt idx="0">
                  <c:v>0.51354472568511966</c:v>
                </c:pt>
                <c:pt idx="1">
                  <c:v>0.99195496114434811</c:v>
                </c:pt>
                <c:pt idx="2">
                  <c:v>1.922691838783438</c:v>
                </c:pt>
                <c:pt idx="3">
                  <c:v>3.5503806954214361</c:v>
                </c:pt>
                <c:pt idx="4">
                  <c:v>3.935546875</c:v>
                </c:pt>
                <c:pt idx="5">
                  <c:v>4.063515625</c:v>
                </c:pt>
                <c:pt idx="6">
                  <c:v>4.6174499885111002</c:v>
                </c:pt>
                <c:pt idx="7">
                  <c:v>4.9068538051850199</c:v>
                </c:pt>
                <c:pt idx="8">
                  <c:v>4.2940056858062743</c:v>
                </c:pt>
                <c:pt idx="9">
                  <c:v>4.2035996093749999</c:v>
                </c:pt>
                <c:pt idx="10">
                  <c:v>4.5042429416315555</c:v>
                </c:pt>
                <c:pt idx="11">
                  <c:v>5.7626225452423085</c:v>
                </c:pt>
                <c:pt idx="12">
                  <c:v>7.3970605468750001</c:v>
                </c:pt>
                <c:pt idx="13">
                  <c:v>9.7649243259429941</c:v>
                </c:pt>
                <c:pt idx="14">
                  <c:v>9.1162402343750006</c:v>
                </c:pt>
                <c:pt idx="15">
                  <c:v>14.632691383361818</c:v>
                </c:pt>
                <c:pt idx="16">
                  <c:v>17.503115234374999</c:v>
                </c:pt>
                <c:pt idx="17">
                  <c:v>23.806344676585869</c:v>
                </c:pt>
                <c:pt idx="18">
                  <c:v>27.365493290096673</c:v>
                </c:pt>
                <c:pt idx="19">
                  <c:v>33.595650262832635</c:v>
                </c:pt>
                <c:pt idx="20">
                  <c:v>41.860490875244139</c:v>
                </c:pt>
                <c:pt idx="21">
                  <c:v>59.237639341354374</c:v>
                </c:pt>
                <c:pt idx="22">
                  <c:v>71.539023482580561</c:v>
                </c:pt>
                <c:pt idx="23">
                  <c:v>102.49167855602505</c:v>
                </c:pt>
                <c:pt idx="24">
                  <c:v>128.59189453125001</c:v>
                </c:pt>
              </c:numCache>
            </c:numRef>
          </c:yVal>
          <c:bubbleSize>
            <c:numRef>
              <c:f>'Total Archive Trend'!$C$6:$C$30</c:f>
              <c:numCache>
                <c:formatCode>#,##0.00</c:formatCode>
                <c:ptCount val="25"/>
                <c:pt idx="0">
                  <c:v>0.51354472568511966</c:v>
                </c:pt>
                <c:pt idx="1">
                  <c:v>0.99195496114434811</c:v>
                </c:pt>
                <c:pt idx="2">
                  <c:v>1.922691838783438</c:v>
                </c:pt>
                <c:pt idx="3">
                  <c:v>3.5503806954214361</c:v>
                </c:pt>
                <c:pt idx="4">
                  <c:v>3.935546875</c:v>
                </c:pt>
                <c:pt idx="5">
                  <c:v>4.063515625</c:v>
                </c:pt>
                <c:pt idx="6">
                  <c:v>4.6174499885111002</c:v>
                </c:pt>
                <c:pt idx="7">
                  <c:v>4.9068538051850199</c:v>
                </c:pt>
                <c:pt idx="8">
                  <c:v>4.2940056858062743</c:v>
                </c:pt>
                <c:pt idx="9">
                  <c:v>4.2035996093749999</c:v>
                </c:pt>
                <c:pt idx="10">
                  <c:v>4.5042429416315555</c:v>
                </c:pt>
                <c:pt idx="11">
                  <c:v>5.7626225452423085</c:v>
                </c:pt>
                <c:pt idx="12">
                  <c:v>7.3970605468750001</c:v>
                </c:pt>
                <c:pt idx="13">
                  <c:v>9.7649243259429941</c:v>
                </c:pt>
                <c:pt idx="14">
                  <c:v>9.1162402343750006</c:v>
                </c:pt>
                <c:pt idx="15">
                  <c:v>14.632695312499999</c:v>
                </c:pt>
                <c:pt idx="16">
                  <c:v>17.503115234374999</c:v>
                </c:pt>
                <c:pt idx="17">
                  <c:v>23.806344676585869</c:v>
                </c:pt>
                <c:pt idx="18">
                  <c:v>27.365493290096673</c:v>
                </c:pt>
                <c:pt idx="19">
                  <c:v>33.595650262832635</c:v>
                </c:pt>
                <c:pt idx="20">
                  <c:v>41.860490875244139</c:v>
                </c:pt>
                <c:pt idx="21">
                  <c:v>59.237639341354374</c:v>
                </c:pt>
                <c:pt idx="22">
                  <c:v>71.539023482580561</c:v>
                </c:pt>
                <c:pt idx="23">
                  <c:v>102.49167855602505</c:v>
                </c:pt>
                <c:pt idx="24">
                  <c:v>128.59189453125001</c:v>
                </c:pt>
              </c:numCache>
            </c:numRef>
          </c:bubbleSize>
          <c:bubble3D val="1"/>
          <c:extLst>
            <c:ext xmlns:c16="http://schemas.microsoft.com/office/drawing/2014/chart" uri="{C3380CC4-5D6E-409C-BE32-E72D297353CC}">
              <c16:uniqueId val="{00000003-4FFE-2C48-B83C-D5D8505D3D50}"/>
            </c:ext>
          </c:extLst>
        </c:ser>
        <c:dLbls>
          <c:showLegendKey val="0"/>
          <c:showVal val="0"/>
          <c:showCatName val="0"/>
          <c:showSerName val="0"/>
          <c:showPercent val="0"/>
          <c:showBubbleSize val="0"/>
        </c:dLbls>
        <c:bubbleScale val="100"/>
        <c:showNegBubbles val="0"/>
        <c:axId val="-442271584"/>
        <c:axId val="-442273216"/>
      </c:bubbleChart>
      <c:valAx>
        <c:axId val="-442271584"/>
        <c:scaling>
          <c:orientation val="minMax"/>
          <c:max val="2024"/>
          <c:min val="1999"/>
        </c:scaling>
        <c:delete val="0"/>
        <c:axPos val="b"/>
        <c:majorGridlines>
          <c:spPr>
            <a:ln w="9525" cap="flat" cmpd="sng" algn="ctr">
              <a:solidFill>
                <a:schemeClr val="accent5">
                  <a:alpha val="4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tx1"/>
                    </a:solidFill>
                    <a:latin typeface="+mn-lt"/>
                    <a:ea typeface="+mn-ea"/>
                    <a:cs typeface="+mn-cs"/>
                  </a:defRPr>
                </a:pPr>
                <a:r>
                  <a:rPr lang="en-US" sz="1200">
                    <a:solidFill>
                      <a:schemeClr val="tx1"/>
                    </a:solidFill>
                  </a:rPr>
                  <a:t>Fiscal Year</a:t>
                </a:r>
              </a:p>
            </c:rich>
          </c:tx>
          <c:layout>
            <c:manualLayout>
              <c:xMode val="edge"/>
              <c:yMode val="edge"/>
              <c:x val="0.5043029621297338"/>
              <c:y val="0.94549703979892075"/>
            </c:manualLayout>
          </c:layout>
          <c:overlay val="0"/>
          <c:spPr>
            <a:noFill/>
            <a:ln>
              <a:noFill/>
            </a:ln>
            <a:effectLst/>
          </c:spPr>
        </c:title>
        <c:numFmt formatCode="General" sourceLinked="1"/>
        <c:majorTickMark val="out"/>
        <c:minorTickMark val="none"/>
        <c:tickLblPos val="low"/>
        <c:spPr>
          <a:noFill/>
          <a:ln>
            <a:solidFill>
              <a:schemeClr val="dk1">
                <a:lumMod val="25000"/>
                <a:lumOff val="75000"/>
              </a:schemeClr>
            </a:solidFill>
          </a:ln>
          <a:effectLst/>
        </c:spPr>
        <c:txPr>
          <a:bodyPr rot="0" vert="horz"/>
          <a:lstStyle/>
          <a:p>
            <a:pPr>
              <a:defRPr sz="1200" b="0" i="0" u="none" strike="noStrike" baseline="0">
                <a:solidFill>
                  <a:srgbClr val="000000"/>
                </a:solidFill>
                <a:latin typeface="Calibri"/>
                <a:ea typeface="Calibri"/>
                <a:cs typeface="Calibri"/>
              </a:defRPr>
            </a:pPr>
            <a:endParaRPr lang="en-US"/>
          </a:p>
        </c:txPr>
        <c:crossAx val="-442273216"/>
        <c:crosses val="autoZero"/>
        <c:crossBetween val="midCat"/>
        <c:majorUnit val="1"/>
      </c:valAx>
      <c:valAx>
        <c:axId val="-442273216"/>
        <c:scaling>
          <c:orientation val="minMax"/>
          <c:min val="0"/>
        </c:scaling>
        <c:delete val="0"/>
        <c:axPos val="l"/>
        <c:majorGridlines>
          <c:spPr>
            <a:ln w="9525" cap="flat" cmpd="sng" algn="ctr">
              <a:solidFill>
                <a:schemeClr val="accent5">
                  <a:alpha val="45000"/>
                </a:schemeClr>
              </a:solidFill>
              <a:round/>
            </a:ln>
            <a:effectLst/>
          </c:spPr>
        </c:majorGridlines>
        <c:title>
          <c:tx>
            <c:rich>
              <a:bodyPr rot="-54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US" sz="1200" b="1">
                    <a:solidFill>
                      <a:sysClr val="windowText" lastClr="000000"/>
                    </a:solidFill>
                  </a:rPr>
                  <a:t>Archived Data Volume (Petabytes)</a:t>
                </a:r>
              </a:p>
            </c:rich>
          </c:tx>
          <c:overlay val="0"/>
          <c:spPr>
            <a:noFill/>
            <a:ln>
              <a:noFill/>
            </a:ln>
            <a:effectLst/>
          </c:spPr>
        </c:title>
        <c:numFmt formatCode="0" sourceLinked="0"/>
        <c:majorTickMark val="none"/>
        <c:minorTickMark val="none"/>
        <c:tickLblPos val="nextTo"/>
        <c:spPr>
          <a:noFill/>
          <a:ln>
            <a:solidFill>
              <a:schemeClr val="dk1">
                <a:lumMod val="25000"/>
                <a:lumOff val="75000"/>
              </a:schemeClr>
            </a:solidFill>
          </a:ln>
          <a:effectLst/>
        </c:spPr>
        <c:txPr>
          <a:bodyPr rot="-60000000" spcFirstLastPara="1" vertOverflow="ellipsis" vert="horz" wrap="square" anchor="ctr" anchorCtr="1"/>
          <a:lstStyle/>
          <a:p>
            <a:pPr>
              <a:defRPr sz="1200" b="0" i="0" u="none" strike="noStrike" kern="1200" baseline="0">
                <a:solidFill>
                  <a:schemeClr val="dk1">
                    <a:lumMod val="65000"/>
                    <a:lumOff val="35000"/>
                  </a:schemeClr>
                </a:solidFill>
                <a:latin typeface="+mn-lt"/>
                <a:ea typeface="+mn-ea"/>
                <a:cs typeface="+mn-cs"/>
              </a:defRPr>
            </a:pPr>
            <a:endParaRPr lang="en-US"/>
          </a:p>
        </c:txPr>
        <c:crossAx val="-442271584"/>
        <c:crossesAt val="-1"/>
        <c:crossBetween val="midCat"/>
      </c:valAx>
      <c:spPr>
        <a:noFill/>
        <a:ln>
          <a:solidFill>
            <a:schemeClr val="accent5">
              <a:alpha val="74000"/>
            </a:schemeClr>
          </a:solid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aseline="0"/>
            </a:pPr>
            <a:r>
              <a:rPr lang="en-US" sz="1600" baseline="0"/>
              <a:t>Multi-year Product Distribution Trend </a:t>
            </a:r>
          </a:p>
        </c:rich>
      </c:tx>
      <c:overlay val="0"/>
    </c:title>
    <c:autoTitleDeleted val="0"/>
    <c:plotArea>
      <c:layout/>
      <c:barChart>
        <c:barDir val="col"/>
        <c:grouping val="stacked"/>
        <c:varyColors val="0"/>
        <c:ser>
          <c:idx val="0"/>
          <c:order val="0"/>
          <c:tx>
            <c:strRef>
              <c:f>'Product Distribution Trend'!$B$27</c:f>
              <c:strCache>
                <c:ptCount val="1"/>
                <c:pt idx="0">
                  <c:v>Products </c:v>
                </c:pt>
              </c:strCache>
            </c:strRef>
          </c:tx>
          <c:invertIfNegative val="0"/>
          <c:cat>
            <c:strRef>
              <c:f>'Product Distribution Trend'!$A$28:$A$52</c:f>
              <c:strCache>
                <c:ptCount val="2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strCache>
            </c:strRef>
          </c:cat>
          <c:val>
            <c:numRef>
              <c:f>'Product Distribution Trend'!$B$28:$B$52</c:f>
              <c:numCache>
                <c:formatCode>#,##0.00</c:formatCode>
                <c:ptCount val="25"/>
                <c:pt idx="0">
                  <c:v>5.5238179999999995</c:v>
                </c:pt>
                <c:pt idx="1">
                  <c:v>8.4937329999999989</c:v>
                </c:pt>
                <c:pt idx="2">
                  <c:v>19.305638999999999</c:v>
                </c:pt>
                <c:pt idx="3">
                  <c:v>35.211089000000001</c:v>
                </c:pt>
                <c:pt idx="4">
                  <c:v>47.027518000000008</c:v>
                </c:pt>
                <c:pt idx="5">
                  <c:v>68.058941000000019</c:v>
                </c:pt>
                <c:pt idx="6">
                  <c:v>90.638565</c:v>
                </c:pt>
                <c:pt idx="7">
                  <c:v>127.53830099999999</c:v>
                </c:pt>
                <c:pt idx="8">
                  <c:v>155.66119599999999</c:v>
                </c:pt>
                <c:pt idx="9">
                  <c:v>254.66382900000002</c:v>
                </c:pt>
                <c:pt idx="10">
                  <c:v>412.799733</c:v>
                </c:pt>
                <c:pt idx="11">
                  <c:v>501.38018900000003</c:v>
                </c:pt>
                <c:pt idx="12">
                  <c:v>570.28234899999995</c:v>
                </c:pt>
                <c:pt idx="13">
                  <c:v>749.40014000000008</c:v>
                </c:pt>
                <c:pt idx="14">
                  <c:v>958.30613900000003</c:v>
                </c:pt>
                <c:pt idx="15">
                  <c:v>1350.863392</c:v>
                </c:pt>
                <c:pt idx="16">
                  <c:v>1436.5475020000001</c:v>
                </c:pt>
                <c:pt idx="17">
                  <c:v>1270.4862740000001</c:v>
                </c:pt>
                <c:pt idx="18">
                  <c:v>1477.0640560000002</c:v>
                </c:pt>
                <c:pt idx="19">
                  <c:v>1821.5846549999999</c:v>
                </c:pt>
                <c:pt idx="20">
                  <c:v>1793.332085</c:v>
                </c:pt>
                <c:pt idx="21">
                  <c:v>1858.7448300000001</c:v>
                </c:pt>
                <c:pt idx="22">
                  <c:v>2854.5473590000001</c:v>
                </c:pt>
                <c:pt idx="23">
                  <c:v>3301.575699</c:v>
                </c:pt>
                <c:pt idx="24">
                  <c:v>4483.7787309999994</c:v>
                </c:pt>
              </c:numCache>
            </c:numRef>
          </c:val>
          <c:extLst>
            <c:ext xmlns:c16="http://schemas.microsoft.com/office/drawing/2014/chart" uri="{C3380CC4-5D6E-409C-BE32-E72D297353CC}">
              <c16:uniqueId val="{00000000-E4B3-024C-8725-29FDA82A487F}"/>
            </c:ext>
          </c:extLst>
        </c:ser>
        <c:ser>
          <c:idx val="1"/>
          <c:order val="1"/>
          <c:tx>
            <c:strRef>
              <c:f>'Product Distribution Trend'!$C$27</c:f>
              <c:strCache>
                <c:ptCount val="1"/>
                <c:pt idx="0">
                  <c:v>LANCE Products</c:v>
                </c:pt>
              </c:strCache>
            </c:strRef>
          </c:tx>
          <c:spPr>
            <a:solidFill>
              <a:schemeClr val="accent3">
                <a:lumMod val="60000"/>
                <a:lumOff val="40000"/>
              </a:schemeClr>
            </a:solidFill>
          </c:spPr>
          <c:invertIfNegative val="0"/>
          <c:cat>
            <c:strRef>
              <c:f>'Product Distribution Trend'!$A$28:$A$52</c:f>
              <c:strCache>
                <c:ptCount val="2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strCache>
            </c:strRef>
          </c:cat>
          <c:val>
            <c:numRef>
              <c:f>'Product Distribution Trend'!$C$28:$C$52</c:f>
              <c:numCache>
                <c:formatCode>#,##0.00</c:formatCode>
                <c:ptCount val="25"/>
                <c:pt idx="0">
                  <c:v>0</c:v>
                </c:pt>
                <c:pt idx="10">
                  <c:v>17.264521999999999</c:v>
                </c:pt>
                <c:pt idx="11">
                  <c:v>22.105111999999998</c:v>
                </c:pt>
                <c:pt idx="12">
                  <c:v>65.958472999999998</c:v>
                </c:pt>
                <c:pt idx="13">
                  <c:v>89.748705000000001</c:v>
                </c:pt>
                <c:pt idx="14">
                  <c:v>69.865531000000004</c:v>
                </c:pt>
                <c:pt idx="15">
                  <c:v>72.539675000000003</c:v>
                </c:pt>
                <c:pt idx="16">
                  <c:v>76.334549999999993</c:v>
                </c:pt>
                <c:pt idx="17">
                  <c:v>123.179919</c:v>
                </c:pt>
                <c:pt idx="18">
                  <c:v>134.37852100000001</c:v>
                </c:pt>
                <c:pt idx="19">
                  <c:v>90.093599999999995</c:v>
                </c:pt>
                <c:pt idx="20">
                  <c:v>90.903999999999996</c:v>
                </c:pt>
                <c:pt idx="21">
                  <c:v>125.124</c:v>
                </c:pt>
                <c:pt idx="22">
                  <c:v>149.03</c:v>
                </c:pt>
                <c:pt idx="23">
                  <c:v>203.31</c:v>
                </c:pt>
                <c:pt idx="24">
                  <c:v>285.49</c:v>
                </c:pt>
              </c:numCache>
            </c:numRef>
          </c:val>
          <c:extLst>
            <c:ext xmlns:c16="http://schemas.microsoft.com/office/drawing/2014/chart" uri="{C3380CC4-5D6E-409C-BE32-E72D297353CC}">
              <c16:uniqueId val="{00000001-E4B3-024C-8725-29FDA82A487F}"/>
            </c:ext>
          </c:extLst>
        </c:ser>
        <c:dLbls>
          <c:showLegendKey val="0"/>
          <c:showVal val="0"/>
          <c:showCatName val="0"/>
          <c:showSerName val="0"/>
          <c:showPercent val="0"/>
          <c:showBubbleSize val="0"/>
        </c:dLbls>
        <c:gapWidth val="150"/>
        <c:overlap val="100"/>
        <c:axId val="-442274304"/>
        <c:axId val="-442268864"/>
      </c:barChart>
      <c:catAx>
        <c:axId val="-442274304"/>
        <c:scaling>
          <c:orientation val="minMax"/>
        </c:scaling>
        <c:delete val="0"/>
        <c:axPos val="b"/>
        <c:numFmt formatCode="General" sourceLinked="1"/>
        <c:majorTickMark val="none"/>
        <c:minorTickMark val="none"/>
        <c:tickLblPos val="nextTo"/>
        <c:txPr>
          <a:bodyPr rot="0" vert="horz"/>
          <a:lstStyle/>
          <a:p>
            <a:pPr>
              <a:defRPr/>
            </a:pPr>
            <a:endParaRPr lang="en-US"/>
          </a:p>
        </c:txPr>
        <c:crossAx val="-442268864"/>
        <c:crosses val="autoZero"/>
        <c:auto val="1"/>
        <c:lblAlgn val="ctr"/>
        <c:lblOffset val="100"/>
        <c:noMultiLvlLbl val="0"/>
      </c:catAx>
      <c:valAx>
        <c:axId val="-442268864"/>
        <c:scaling>
          <c:orientation val="minMax"/>
        </c:scaling>
        <c:delete val="0"/>
        <c:axPos val="l"/>
        <c:majorGridlines/>
        <c:title>
          <c:tx>
            <c:rich>
              <a:bodyPr rot="-5400000" vert="horz"/>
              <a:lstStyle/>
              <a:p>
                <a:pPr>
                  <a:defRPr/>
                </a:pPr>
                <a:r>
                  <a:rPr lang="en-US"/>
                  <a:t>Product Distributed (Millions)</a:t>
                </a:r>
              </a:p>
            </c:rich>
          </c:tx>
          <c:overlay val="0"/>
        </c:title>
        <c:numFmt formatCode="#,##0" sourceLinked="0"/>
        <c:majorTickMark val="none"/>
        <c:minorTickMark val="none"/>
        <c:tickLblPos val="nextTo"/>
        <c:txPr>
          <a:bodyPr rot="0" vert="horz"/>
          <a:lstStyle/>
          <a:p>
            <a:pPr>
              <a:defRPr/>
            </a:pPr>
            <a:endParaRPr lang="en-US"/>
          </a:p>
        </c:txPr>
        <c:crossAx val="-442274304"/>
        <c:crosses val="autoZero"/>
        <c:crossBetween val="between"/>
      </c:valAx>
      <c:spPr>
        <a:ln>
          <a:solidFill>
            <a:schemeClr val="tx1"/>
          </a:solidFill>
        </a:ln>
      </c:spPr>
    </c:plotArea>
    <c:legend>
      <c:legendPos val="r"/>
      <c:overlay val="0"/>
    </c:legend>
    <c:plotVisOnly val="1"/>
    <c:dispBlanksAs val="gap"/>
    <c:showDLblsOverMax val="0"/>
  </c:chart>
  <c:printSettings>
    <c:headerFooter alignWithMargins="0"/>
    <c:pageMargins b="1" l="0.75000000000001465" r="0.75000000000001465" t="1" header="0.5" footer="0.5"/>
    <c:pageSetup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b="0" i="0" u="none" strike="noStrike" baseline="0">
                <a:solidFill>
                  <a:srgbClr val="000000"/>
                </a:solidFill>
                <a:latin typeface="Calibri"/>
                <a:ea typeface="Calibri"/>
                <a:cs typeface="Calibri"/>
              </a:defRPr>
            </a:pPr>
            <a:r>
              <a:rPr lang="en-US" sz="1600" b="1" i="0" u="none" strike="noStrike" baseline="0">
                <a:solidFill>
                  <a:srgbClr val="000000"/>
                </a:solidFill>
                <a:latin typeface="Calibri"/>
              </a:rPr>
              <a:t>Multi-Year Product Distribution Trend by Data Center</a:t>
            </a:r>
          </a:p>
        </c:rich>
      </c:tx>
      <c:overlay val="0"/>
      <c:spPr>
        <a:noFill/>
        <a:ln w="25400">
          <a:noFill/>
        </a:ln>
      </c:spPr>
    </c:title>
    <c:autoTitleDeleted val="0"/>
    <c:plotArea>
      <c:layout/>
      <c:barChart>
        <c:barDir val="col"/>
        <c:grouping val="stacked"/>
        <c:varyColors val="0"/>
        <c:ser>
          <c:idx val="0"/>
          <c:order val="0"/>
          <c:tx>
            <c:strRef>
              <c:f>'Product Distribution Trend'!$B$59</c:f>
              <c:strCache>
                <c:ptCount val="1"/>
                <c:pt idx="0">
                  <c:v>ASDC</c:v>
                </c:pt>
              </c:strCache>
            </c:strRef>
          </c:tx>
          <c:spPr>
            <a:gradFill rotWithShape="0">
              <a:gsLst>
                <a:gs pos="0">
                  <a:srgbClr val="A2BFF8"/>
                </a:gs>
                <a:gs pos="100000">
                  <a:srgbClr val="3670B6"/>
                </a:gs>
              </a:gsLst>
              <a:lin ang="5400000"/>
            </a:gradFill>
            <a:ln w="25400">
              <a:noFill/>
            </a:ln>
            <a:effectLst>
              <a:outerShdw dist="35921" dir="2700000" algn="br">
                <a:schemeClr val="bg2"/>
              </a:outerShdw>
            </a:effectLst>
          </c:spPr>
          <c:invertIfNegative val="0"/>
          <c:cat>
            <c:strRef>
              <c:f>'Product Distribution Trend'!$A$60:$A$84</c:f>
              <c:strCache>
                <c:ptCount val="2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strCache>
            </c:strRef>
          </c:cat>
          <c:val>
            <c:numRef>
              <c:f>'Product Distribution Trend'!$B$60:$B$84</c:f>
              <c:numCache>
                <c:formatCode>#,##0.00</c:formatCode>
                <c:ptCount val="25"/>
                <c:pt idx="0">
                  <c:v>0.22028700000000001</c:v>
                </c:pt>
                <c:pt idx="1">
                  <c:v>0.96677800000000003</c:v>
                </c:pt>
                <c:pt idx="2">
                  <c:v>3.681108</c:v>
                </c:pt>
                <c:pt idx="3">
                  <c:v>4.15219</c:v>
                </c:pt>
                <c:pt idx="4">
                  <c:v>6.7723560000000003</c:v>
                </c:pt>
                <c:pt idx="5">
                  <c:v>5.6970169999999998</c:v>
                </c:pt>
                <c:pt idx="6">
                  <c:v>7.7782669999999996</c:v>
                </c:pt>
                <c:pt idx="7">
                  <c:v>7.324192</c:v>
                </c:pt>
                <c:pt idx="8">
                  <c:v>3.5718839999999998</c:v>
                </c:pt>
                <c:pt idx="9">
                  <c:v>5.1073000000000004</c:v>
                </c:pt>
                <c:pt idx="10">
                  <c:v>4.4062020000000004</c:v>
                </c:pt>
                <c:pt idx="11">
                  <c:v>5.042249</c:v>
                </c:pt>
                <c:pt idx="12">
                  <c:v>10.626249</c:v>
                </c:pt>
                <c:pt idx="13">
                  <c:v>10.212370999999999</c:v>
                </c:pt>
                <c:pt idx="14">
                  <c:v>15.472293000000001</c:v>
                </c:pt>
                <c:pt idx="15">
                  <c:v>15.943277</c:v>
                </c:pt>
                <c:pt idx="16">
                  <c:v>18.483861999999998</c:v>
                </c:pt>
                <c:pt idx="17">
                  <c:v>31.037472000000001</c:v>
                </c:pt>
                <c:pt idx="18">
                  <c:v>26.575334999999999</c:v>
                </c:pt>
                <c:pt idx="19">
                  <c:v>36.577519000000002</c:v>
                </c:pt>
                <c:pt idx="20">
                  <c:v>22.938811000000001</c:v>
                </c:pt>
                <c:pt idx="21">
                  <c:v>24.043609</c:v>
                </c:pt>
                <c:pt idx="22">
                  <c:v>24.136044999999999</c:v>
                </c:pt>
                <c:pt idx="23">
                  <c:v>27.930698</c:v>
                </c:pt>
                <c:pt idx="24">
                  <c:v>46.231842999999998</c:v>
                </c:pt>
              </c:numCache>
            </c:numRef>
          </c:val>
          <c:extLst>
            <c:ext xmlns:c16="http://schemas.microsoft.com/office/drawing/2014/chart" uri="{C3380CC4-5D6E-409C-BE32-E72D297353CC}">
              <c16:uniqueId val="{00000000-3CF8-9B4D-A454-2B8564E8CADD}"/>
            </c:ext>
          </c:extLst>
        </c:ser>
        <c:ser>
          <c:idx val="1"/>
          <c:order val="1"/>
          <c:tx>
            <c:strRef>
              <c:f>'Product Distribution Trend'!$C$59</c:f>
              <c:strCache>
                <c:ptCount val="1"/>
                <c:pt idx="0">
                  <c:v>ASF DAAC</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'Product Distribution Trend'!$A$60:$A$84</c:f>
              <c:strCache>
                <c:ptCount val="2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strCache>
            </c:strRef>
          </c:cat>
          <c:val>
            <c:numRef>
              <c:f>'Product Distribution Trend'!$C$60:$C$84</c:f>
              <c:numCache>
                <c:formatCode>#,##0.00</c:formatCode>
                <c:ptCount val="25"/>
                <c:pt idx="0">
                  <c:v>1.03E-4</c:v>
                </c:pt>
                <c:pt idx="1">
                  <c:v>2.1289999999999998E-3</c:v>
                </c:pt>
                <c:pt idx="2">
                  <c:v>2.9940000000000001E-3</c:v>
                </c:pt>
                <c:pt idx="3">
                  <c:v>2.7172000000000002E-2</c:v>
                </c:pt>
                <c:pt idx="4">
                  <c:v>6.191E-2</c:v>
                </c:pt>
                <c:pt idx="5">
                  <c:v>5.7355999999999997E-2</c:v>
                </c:pt>
                <c:pt idx="6">
                  <c:v>3.5497000000000001E-2</c:v>
                </c:pt>
                <c:pt idx="7">
                  <c:v>4.8910000000000002E-2</c:v>
                </c:pt>
                <c:pt idx="8">
                  <c:v>0.30386999999999997</c:v>
                </c:pt>
                <c:pt idx="9">
                  <c:v>0.47285700000000003</c:v>
                </c:pt>
                <c:pt idx="10">
                  <c:v>0.101671</c:v>
                </c:pt>
                <c:pt idx="11">
                  <c:v>0.36860900000000002</c:v>
                </c:pt>
                <c:pt idx="12">
                  <c:v>0.846248</c:v>
                </c:pt>
                <c:pt idx="13">
                  <c:v>0.67360799999999998</c:v>
                </c:pt>
                <c:pt idx="14">
                  <c:v>1.1101460000000001</c:v>
                </c:pt>
                <c:pt idx="15">
                  <c:v>2.0008599999999999</c:v>
                </c:pt>
                <c:pt idx="16">
                  <c:v>5.1804249999999996</c:v>
                </c:pt>
                <c:pt idx="17">
                  <c:v>6.6679250000000003</c:v>
                </c:pt>
                <c:pt idx="18">
                  <c:v>11.235903</c:v>
                </c:pt>
                <c:pt idx="19">
                  <c:v>31.991156</c:v>
                </c:pt>
                <c:pt idx="20">
                  <c:v>39.777545000000003</c:v>
                </c:pt>
                <c:pt idx="21">
                  <c:v>34.563133000000001</c:v>
                </c:pt>
                <c:pt idx="22">
                  <c:v>51.888854000000002</c:v>
                </c:pt>
                <c:pt idx="23">
                  <c:v>48.061692999999998</c:v>
                </c:pt>
                <c:pt idx="24">
                  <c:v>69.781617999999995</c:v>
                </c:pt>
              </c:numCache>
            </c:numRef>
          </c:val>
          <c:extLst>
            <c:ext xmlns:c16="http://schemas.microsoft.com/office/drawing/2014/chart" uri="{C3380CC4-5D6E-409C-BE32-E72D297353CC}">
              <c16:uniqueId val="{00000001-3CF8-9B4D-A454-2B8564E8CADD}"/>
            </c:ext>
          </c:extLst>
        </c:ser>
        <c:ser>
          <c:idx val="2"/>
          <c:order val="2"/>
          <c:tx>
            <c:strRef>
              <c:f>'Product Distribution Trend'!$D$59</c:f>
              <c:strCache>
                <c:ptCount val="1"/>
                <c:pt idx="0">
                  <c:v>CDDIS</c:v>
                </c:pt>
              </c:strCache>
            </c:strRef>
          </c:tx>
          <c:spPr>
            <a:gradFill rotWithShape="0">
              <a:gsLst>
                <a:gs pos="0">
                  <a:srgbClr val="D4F4A6"/>
                </a:gs>
                <a:gs pos="100000">
                  <a:srgbClr val="8DB241"/>
                </a:gs>
              </a:gsLst>
              <a:lin ang="5400000"/>
            </a:gradFill>
            <a:ln w="25400">
              <a:noFill/>
            </a:ln>
            <a:effectLst/>
          </c:spPr>
          <c:invertIfNegative val="0"/>
          <c:cat>
            <c:strRef>
              <c:f>'Product Distribution Trend'!$A$60:$A$84</c:f>
              <c:strCache>
                <c:ptCount val="2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strCache>
            </c:strRef>
          </c:cat>
          <c:val>
            <c:numRef>
              <c:f>'Product Distribution Trend'!$D$60:$D$84</c:f>
              <c:numCache>
                <c:formatCode>#,##0.00</c:formatCode>
                <c:ptCount val="25"/>
                <c:pt idx="0">
                  <c:v>0</c:v>
                </c:pt>
                <c:pt idx="1">
                  <c:v>0</c:v>
                </c:pt>
                <c:pt idx="2">
                  <c:v>0</c:v>
                </c:pt>
                <c:pt idx="3">
                  <c:v>0</c:v>
                </c:pt>
                <c:pt idx="4">
                  <c:v>0</c:v>
                </c:pt>
                <c:pt idx="5">
                  <c:v>0</c:v>
                </c:pt>
                <c:pt idx="6">
                  <c:v>0</c:v>
                </c:pt>
                <c:pt idx="7">
                  <c:v>0</c:v>
                </c:pt>
                <c:pt idx="8">
                  <c:v>0</c:v>
                </c:pt>
                <c:pt idx="9">
                  <c:v>37.058059999999998</c:v>
                </c:pt>
                <c:pt idx="10">
                  <c:v>52.599871</c:v>
                </c:pt>
                <c:pt idx="11">
                  <c:v>112.330657</c:v>
                </c:pt>
                <c:pt idx="12">
                  <c:v>120.025964</c:v>
                </c:pt>
                <c:pt idx="13">
                  <c:v>120.930572</c:v>
                </c:pt>
                <c:pt idx="14">
                  <c:v>144.29374799999999</c:v>
                </c:pt>
                <c:pt idx="15">
                  <c:v>172.03639100000001</c:v>
                </c:pt>
                <c:pt idx="16">
                  <c:v>316.508622</c:v>
                </c:pt>
                <c:pt idx="17">
                  <c:v>384.034918</c:v>
                </c:pt>
                <c:pt idx="18">
                  <c:v>348.31492200000002</c:v>
                </c:pt>
                <c:pt idx="19">
                  <c:v>390.72035199999999</c:v>
                </c:pt>
                <c:pt idx="20">
                  <c:v>373.78777500000001</c:v>
                </c:pt>
                <c:pt idx="21">
                  <c:v>247.00965500000001</c:v>
                </c:pt>
                <c:pt idx="22">
                  <c:v>265.18032399999998</c:v>
                </c:pt>
                <c:pt idx="23">
                  <c:v>1096.2471009999999</c:v>
                </c:pt>
                <c:pt idx="24">
                  <c:v>1149.6430499999999</c:v>
                </c:pt>
              </c:numCache>
            </c:numRef>
          </c:val>
          <c:extLst>
            <c:ext xmlns:c16="http://schemas.microsoft.com/office/drawing/2014/chart" uri="{C3380CC4-5D6E-409C-BE32-E72D297353CC}">
              <c16:uniqueId val="{00000002-3CF8-9B4D-A454-2B8564E8CADD}"/>
            </c:ext>
          </c:extLst>
        </c:ser>
        <c:ser>
          <c:idx val="3"/>
          <c:order val="3"/>
          <c:tx>
            <c:strRef>
              <c:f>'Product Distribution Trend'!$E$59</c:f>
              <c:strCache>
                <c:ptCount val="1"/>
                <c:pt idx="0">
                  <c:v>CSDA</c:v>
                </c:pt>
              </c:strCache>
            </c:strRef>
          </c:tx>
          <c:invertIfNegative val="0"/>
          <c:cat>
            <c:strRef>
              <c:f>'Product Distribution Trend'!$A$60:$A$84</c:f>
              <c:strCache>
                <c:ptCount val="2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strCache>
            </c:strRef>
          </c:cat>
          <c:val>
            <c:numRef>
              <c:f>'Product Distribution Trend'!$E$60:$E$84</c:f>
              <c:numCache>
                <c:formatCode>#,##0.00</c:formatCode>
                <c:ptCount val="25"/>
                <c:pt idx="23">
                  <c:v>1.0814000000000001E-2</c:v>
                </c:pt>
                <c:pt idx="24">
                  <c:v>8.7867000000000001E-2</c:v>
                </c:pt>
              </c:numCache>
            </c:numRef>
          </c:val>
          <c:extLst>
            <c:ext xmlns:c16="http://schemas.microsoft.com/office/drawing/2014/chart" uri="{C3380CC4-5D6E-409C-BE32-E72D297353CC}">
              <c16:uniqueId val="{00000003-3CF8-9B4D-A454-2B8564E8CADD}"/>
            </c:ext>
          </c:extLst>
        </c:ser>
        <c:ser>
          <c:idx val="4"/>
          <c:order val="4"/>
          <c:tx>
            <c:strRef>
              <c:f>'Product Distribution Trend'!$F$59</c:f>
              <c:strCache>
                <c:ptCount val="1"/>
                <c:pt idx="0">
                  <c:v>GESDISC</c:v>
                </c:pt>
              </c:strCache>
            </c:strRef>
          </c:tx>
          <c:spPr>
            <a:gradFill rotWithShape="0">
              <a:gsLst>
                <a:gs pos="0">
                  <a:srgbClr val="C5B3E2"/>
                </a:gs>
                <a:gs pos="100000">
                  <a:srgbClr val="704F97"/>
                </a:gs>
              </a:gsLst>
              <a:lin ang="5400000"/>
            </a:gradFill>
            <a:ln w="25400">
              <a:noFill/>
            </a:ln>
            <a:effectLst/>
          </c:spPr>
          <c:invertIfNegative val="0"/>
          <c:cat>
            <c:strRef>
              <c:f>'Product Distribution Trend'!$A$60:$A$84</c:f>
              <c:strCache>
                <c:ptCount val="2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strCache>
            </c:strRef>
          </c:cat>
          <c:val>
            <c:numRef>
              <c:f>'Product Distribution Trend'!$F$60:$F$84</c:f>
              <c:numCache>
                <c:formatCode>#,##0.00</c:formatCode>
                <c:ptCount val="25"/>
                <c:pt idx="0">
                  <c:v>2.3352249999999999</c:v>
                </c:pt>
                <c:pt idx="1">
                  <c:v>2.635491</c:v>
                </c:pt>
                <c:pt idx="2">
                  <c:v>5.2764949999999997</c:v>
                </c:pt>
                <c:pt idx="3">
                  <c:v>10.918177</c:v>
                </c:pt>
                <c:pt idx="4">
                  <c:v>15.665039</c:v>
                </c:pt>
                <c:pt idx="5">
                  <c:v>26.553149999999999</c:v>
                </c:pt>
                <c:pt idx="6">
                  <c:v>41.413795</c:v>
                </c:pt>
                <c:pt idx="7">
                  <c:v>30.983453000000001</c:v>
                </c:pt>
                <c:pt idx="8">
                  <c:v>38.747579999999999</c:v>
                </c:pt>
                <c:pt idx="9">
                  <c:v>54.500664</c:v>
                </c:pt>
                <c:pt idx="10">
                  <c:v>84.223157999999998</c:v>
                </c:pt>
                <c:pt idx="11">
                  <c:v>133.841386</c:v>
                </c:pt>
                <c:pt idx="12">
                  <c:v>168.67674700000001</c:v>
                </c:pt>
                <c:pt idx="13">
                  <c:v>209.906859</c:v>
                </c:pt>
                <c:pt idx="14">
                  <c:v>283.25595800000002</c:v>
                </c:pt>
                <c:pt idx="15">
                  <c:v>405.060654</c:v>
                </c:pt>
                <c:pt idx="16">
                  <c:v>409.16399200000001</c:v>
                </c:pt>
                <c:pt idx="17">
                  <c:v>257.50330300000002</c:v>
                </c:pt>
                <c:pt idx="18">
                  <c:v>297.73108400000001</c:v>
                </c:pt>
                <c:pt idx="19">
                  <c:v>408.14651099999998</c:v>
                </c:pt>
                <c:pt idx="20">
                  <c:v>428.93781000000001</c:v>
                </c:pt>
                <c:pt idx="21">
                  <c:v>479.78938099999999</c:v>
                </c:pt>
                <c:pt idx="22">
                  <c:v>539.96653300000003</c:v>
                </c:pt>
                <c:pt idx="23">
                  <c:v>553.56933500000002</c:v>
                </c:pt>
                <c:pt idx="24">
                  <c:v>665.35047099999997</c:v>
                </c:pt>
              </c:numCache>
            </c:numRef>
          </c:val>
          <c:extLst>
            <c:ext xmlns:c16="http://schemas.microsoft.com/office/drawing/2014/chart" uri="{C3380CC4-5D6E-409C-BE32-E72D297353CC}">
              <c16:uniqueId val="{00000004-3CF8-9B4D-A454-2B8564E8CADD}"/>
            </c:ext>
          </c:extLst>
        </c:ser>
        <c:ser>
          <c:idx val="5"/>
          <c:order val="5"/>
          <c:tx>
            <c:strRef>
              <c:f>'Product Distribution Trend'!$G$59</c:f>
              <c:strCache>
                <c:ptCount val="1"/>
                <c:pt idx="0">
                  <c:v>GHRC DAAC</c:v>
                </c:pt>
              </c:strCache>
            </c:strRef>
          </c:tx>
          <c:spPr>
            <a:gradFill rotWithShape="0">
              <a:gsLst>
                <a:gs pos="0">
                  <a:srgbClr val="9DE2FF"/>
                </a:gs>
                <a:gs pos="100000">
                  <a:srgbClr val="31A1C0"/>
                </a:gs>
              </a:gsLst>
              <a:lin ang="5400000"/>
            </a:gradFill>
            <a:ln w="25400">
              <a:noFill/>
            </a:ln>
            <a:effectLst/>
          </c:spPr>
          <c:invertIfNegative val="0"/>
          <c:cat>
            <c:strRef>
              <c:f>'Product Distribution Trend'!$A$60:$A$84</c:f>
              <c:strCache>
                <c:ptCount val="2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strCache>
            </c:strRef>
          </c:cat>
          <c:val>
            <c:numRef>
              <c:f>'Product Distribution Trend'!$G$60:$G$84</c:f>
              <c:numCache>
                <c:formatCode>#,##0.00</c:formatCode>
                <c:ptCount val="25"/>
                <c:pt idx="0">
                  <c:v>0.97013799999999994</c:v>
                </c:pt>
                <c:pt idx="1">
                  <c:v>1.0332300000000001</c:v>
                </c:pt>
                <c:pt idx="2">
                  <c:v>1.4161619999999999</c:v>
                </c:pt>
                <c:pt idx="3">
                  <c:v>4.6828409999999998</c:v>
                </c:pt>
                <c:pt idx="4">
                  <c:v>3.396452</c:v>
                </c:pt>
                <c:pt idx="5">
                  <c:v>3.5840399999999999</c:v>
                </c:pt>
                <c:pt idx="6">
                  <c:v>4.0528529999999998</c:v>
                </c:pt>
                <c:pt idx="7">
                  <c:v>9.2883189999999995</c:v>
                </c:pt>
                <c:pt idx="8">
                  <c:v>10.177527</c:v>
                </c:pt>
                <c:pt idx="9">
                  <c:v>5.6774750000000003</c:v>
                </c:pt>
                <c:pt idx="10">
                  <c:v>0.65940500000000002</c:v>
                </c:pt>
                <c:pt idx="11">
                  <c:v>0.72013300000000002</c:v>
                </c:pt>
                <c:pt idx="12">
                  <c:v>0.79108500000000004</c:v>
                </c:pt>
                <c:pt idx="13">
                  <c:v>4.4349480000000003</c:v>
                </c:pt>
                <c:pt idx="14">
                  <c:v>4.4983519999999997</c:v>
                </c:pt>
                <c:pt idx="15">
                  <c:v>6.3843249999999996</c:v>
                </c:pt>
                <c:pt idx="16">
                  <c:v>3.9329890000000001</c:v>
                </c:pt>
                <c:pt idx="17">
                  <c:v>6.8701800000000004</c:v>
                </c:pt>
                <c:pt idx="18">
                  <c:v>7.1144410000000002</c:v>
                </c:pt>
                <c:pt idx="19">
                  <c:v>76.927700999999999</c:v>
                </c:pt>
                <c:pt idx="20">
                  <c:v>8.3393149999999991</c:v>
                </c:pt>
                <c:pt idx="21">
                  <c:v>13.966144</c:v>
                </c:pt>
                <c:pt idx="22">
                  <c:v>10.362462000000001</c:v>
                </c:pt>
                <c:pt idx="23">
                  <c:v>4.4294929999999999</c:v>
                </c:pt>
                <c:pt idx="24">
                  <c:v>5.0195080000000001</c:v>
                </c:pt>
              </c:numCache>
            </c:numRef>
          </c:val>
          <c:extLst>
            <c:ext xmlns:c16="http://schemas.microsoft.com/office/drawing/2014/chart" uri="{C3380CC4-5D6E-409C-BE32-E72D297353CC}">
              <c16:uniqueId val="{00000005-3CF8-9B4D-A454-2B8564E8CADD}"/>
            </c:ext>
          </c:extLst>
        </c:ser>
        <c:ser>
          <c:idx val="6"/>
          <c:order val="6"/>
          <c:tx>
            <c:strRef>
              <c:f>'Product Distribution Trend'!$H$59</c:f>
              <c:strCache>
                <c:ptCount val="1"/>
                <c:pt idx="0">
                  <c:v>LP DAAC</c:v>
                </c:pt>
              </c:strCache>
            </c:strRef>
          </c:tx>
          <c:spPr>
            <a:gradFill rotWithShape="0">
              <a:gsLst>
                <a:gs pos="0">
                  <a:srgbClr val="FFB885"/>
                </a:gs>
                <a:gs pos="100000">
                  <a:srgbClr val="F28225"/>
                </a:gs>
              </a:gsLst>
              <a:lin ang="5400000"/>
            </a:gradFill>
            <a:ln w="25400">
              <a:noFill/>
            </a:ln>
            <a:effectLst/>
          </c:spPr>
          <c:invertIfNegative val="0"/>
          <c:cat>
            <c:strRef>
              <c:f>'Product Distribution Trend'!$A$60:$A$84</c:f>
              <c:strCache>
                <c:ptCount val="2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strCache>
            </c:strRef>
          </c:cat>
          <c:val>
            <c:numRef>
              <c:f>'Product Distribution Trend'!$H$60:$H$84</c:f>
              <c:numCache>
                <c:formatCode>#,##0.00</c:formatCode>
                <c:ptCount val="25"/>
                <c:pt idx="0">
                  <c:v>0.61549900000000002</c:v>
                </c:pt>
                <c:pt idx="1">
                  <c:v>1.2371300000000001</c:v>
                </c:pt>
                <c:pt idx="2">
                  <c:v>4.6335160000000002</c:v>
                </c:pt>
                <c:pt idx="3">
                  <c:v>3.7176749999999998</c:v>
                </c:pt>
                <c:pt idx="4">
                  <c:v>8.9044319999999999</c:v>
                </c:pt>
                <c:pt idx="5">
                  <c:v>15.084555</c:v>
                </c:pt>
                <c:pt idx="6">
                  <c:v>11.929658999999999</c:v>
                </c:pt>
                <c:pt idx="7">
                  <c:v>24.321784000000001</c:v>
                </c:pt>
                <c:pt idx="8">
                  <c:v>16.757476</c:v>
                </c:pt>
                <c:pt idx="9">
                  <c:v>38.827043000000003</c:v>
                </c:pt>
                <c:pt idx="10">
                  <c:v>51.945273</c:v>
                </c:pt>
                <c:pt idx="11">
                  <c:v>63.965963000000002</c:v>
                </c:pt>
                <c:pt idx="12">
                  <c:v>70.588599000000002</c:v>
                </c:pt>
                <c:pt idx="13">
                  <c:v>111.743424</c:v>
                </c:pt>
                <c:pt idx="14">
                  <c:v>127.080485</c:v>
                </c:pt>
                <c:pt idx="15">
                  <c:v>163.27644599999999</c:v>
                </c:pt>
                <c:pt idx="16">
                  <c:v>174.59097600000001</c:v>
                </c:pt>
                <c:pt idx="17">
                  <c:v>208.186137</c:v>
                </c:pt>
                <c:pt idx="18">
                  <c:v>249.38378800000001</c:v>
                </c:pt>
                <c:pt idx="19">
                  <c:v>276.07118400000002</c:v>
                </c:pt>
                <c:pt idx="20">
                  <c:v>233.80064300000001</c:v>
                </c:pt>
                <c:pt idx="21">
                  <c:v>252.374606</c:v>
                </c:pt>
                <c:pt idx="22">
                  <c:v>512.76510099999996</c:v>
                </c:pt>
                <c:pt idx="23">
                  <c:v>613.62384999999995</c:v>
                </c:pt>
                <c:pt idx="24">
                  <c:v>1660.080285</c:v>
                </c:pt>
              </c:numCache>
            </c:numRef>
          </c:val>
          <c:extLst>
            <c:ext xmlns:c16="http://schemas.microsoft.com/office/drawing/2014/chart" uri="{C3380CC4-5D6E-409C-BE32-E72D297353CC}">
              <c16:uniqueId val="{00000006-3CF8-9B4D-A454-2B8564E8CADD}"/>
            </c:ext>
          </c:extLst>
        </c:ser>
        <c:ser>
          <c:idx val="7"/>
          <c:order val="7"/>
          <c:tx>
            <c:strRef>
              <c:f>'Product Distribution Trend'!$I$59</c:f>
              <c:strCache>
                <c:ptCount val="1"/>
                <c:pt idx="0">
                  <c:v>LAADS DAAC</c:v>
                </c:pt>
              </c:strCache>
            </c:strRef>
          </c:tx>
          <c:spPr>
            <a:gradFill rotWithShape="0">
              <a:gsLst>
                <a:gs pos="0">
                  <a:srgbClr val="B6D1FF"/>
                </a:gs>
                <a:gs pos="100000">
                  <a:srgbClr val="8AA7D8"/>
                </a:gs>
              </a:gsLst>
              <a:lin ang="5400000"/>
            </a:gradFill>
            <a:ln w="25400">
              <a:noFill/>
            </a:ln>
            <a:effectLst/>
          </c:spPr>
          <c:invertIfNegative val="0"/>
          <c:cat>
            <c:strRef>
              <c:f>'Product Distribution Trend'!$A$60:$A$84</c:f>
              <c:strCache>
                <c:ptCount val="2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strCache>
            </c:strRef>
          </c:cat>
          <c:val>
            <c:numRef>
              <c:f>'Product Distribution Trend'!$I$60:$I$84</c:f>
              <c:numCache>
                <c:formatCode>#,##0.00</c:formatCode>
                <c:ptCount val="25"/>
                <c:pt idx="0">
                  <c:v>0</c:v>
                </c:pt>
                <c:pt idx="1">
                  <c:v>0</c:v>
                </c:pt>
                <c:pt idx="2">
                  <c:v>0</c:v>
                </c:pt>
                <c:pt idx="3">
                  <c:v>0</c:v>
                </c:pt>
                <c:pt idx="4">
                  <c:v>0</c:v>
                </c:pt>
                <c:pt idx="5">
                  <c:v>0</c:v>
                </c:pt>
                <c:pt idx="6">
                  <c:v>1.668191</c:v>
                </c:pt>
                <c:pt idx="7">
                  <c:v>33.357463000000003</c:v>
                </c:pt>
                <c:pt idx="8">
                  <c:v>47.736139999999999</c:v>
                </c:pt>
                <c:pt idx="9">
                  <c:v>47.205446000000002</c:v>
                </c:pt>
                <c:pt idx="10">
                  <c:v>79.756398000000004</c:v>
                </c:pt>
                <c:pt idx="11">
                  <c:v>98.766036999999997</c:v>
                </c:pt>
                <c:pt idx="12">
                  <c:v>95.246110000000002</c:v>
                </c:pt>
                <c:pt idx="13">
                  <c:v>135.28649799999999</c:v>
                </c:pt>
                <c:pt idx="14">
                  <c:v>196.13767899999999</c:v>
                </c:pt>
                <c:pt idx="15">
                  <c:v>360.64454699999999</c:v>
                </c:pt>
                <c:pt idx="16">
                  <c:v>230.71311800000001</c:v>
                </c:pt>
                <c:pt idx="17">
                  <c:v>107.761906</c:v>
                </c:pt>
                <c:pt idx="18">
                  <c:v>239.952279</c:v>
                </c:pt>
                <c:pt idx="19">
                  <c:v>371.42471999999998</c:v>
                </c:pt>
                <c:pt idx="20">
                  <c:v>455.37547699999999</c:v>
                </c:pt>
                <c:pt idx="21">
                  <c:v>536.58246099999997</c:v>
                </c:pt>
                <c:pt idx="22">
                  <c:v>677.69295699999998</c:v>
                </c:pt>
                <c:pt idx="23">
                  <c:v>401.48317900000001</c:v>
                </c:pt>
                <c:pt idx="24">
                  <c:v>491.25263100000001</c:v>
                </c:pt>
              </c:numCache>
            </c:numRef>
          </c:val>
          <c:extLst>
            <c:ext xmlns:c16="http://schemas.microsoft.com/office/drawing/2014/chart" uri="{C3380CC4-5D6E-409C-BE32-E72D297353CC}">
              <c16:uniqueId val="{00000007-3CF8-9B4D-A454-2B8564E8CADD}"/>
            </c:ext>
          </c:extLst>
        </c:ser>
        <c:ser>
          <c:idx val="8"/>
          <c:order val="8"/>
          <c:tx>
            <c:strRef>
              <c:f>'Product Distribution Trend'!$J$59</c:f>
              <c:strCache>
                <c:ptCount val="1"/>
                <c:pt idx="0">
                  <c:v>NSIDC DAAC</c:v>
                </c:pt>
              </c:strCache>
            </c:strRef>
          </c:tx>
          <c:spPr>
            <a:gradFill rotWithShape="0">
              <a:gsLst>
                <a:gs pos="0">
                  <a:srgbClr val="FFB6B4"/>
                </a:gs>
                <a:gs pos="100000">
                  <a:srgbClr val="DA8A89"/>
                </a:gs>
              </a:gsLst>
              <a:lin ang="5400000"/>
            </a:gradFill>
            <a:ln w="25400">
              <a:noFill/>
            </a:ln>
            <a:effectLst/>
          </c:spPr>
          <c:invertIfNegative val="0"/>
          <c:cat>
            <c:strRef>
              <c:f>'Product Distribution Trend'!$A$60:$A$84</c:f>
              <c:strCache>
                <c:ptCount val="2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strCache>
            </c:strRef>
          </c:cat>
          <c:val>
            <c:numRef>
              <c:f>'Product Distribution Trend'!$J$60:$J$84</c:f>
              <c:numCache>
                <c:formatCode>#,##0.00</c:formatCode>
                <c:ptCount val="25"/>
                <c:pt idx="0">
                  <c:v>0.12768199999999999</c:v>
                </c:pt>
                <c:pt idx="1">
                  <c:v>0.24507000000000001</c:v>
                </c:pt>
                <c:pt idx="2">
                  <c:v>0.39949600000000002</c:v>
                </c:pt>
                <c:pt idx="3">
                  <c:v>0.85816700000000001</c:v>
                </c:pt>
                <c:pt idx="4">
                  <c:v>0.959229</c:v>
                </c:pt>
                <c:pt idx="5">
                  <c:v>1.798149</c:v>
                </c:pt>
                <c:pt idx="6">
                  <c:v>4.6873430000000003</c:v>
                </c:pt>
                <c:pt idx="7">
                  <c:v>8.1320409999999992</c:v>
                </c:pt>
                <c:pt idx="8">
                  <c:v>10.732725</c:v>
                </c:pt>
                <c:pt idx="9">
                  <c:v>17.247733</c:v>
                </c:pt>
                <c:pt idx="10">
                  <c:v>22.897912999999999</c:v>
                </c:pt>
                <c:pt idx="11">
                  <c:v>20.180631999999999</c:v>
                </c:pt>
                <c:pt idx="12">
                  <c:v>24.339347</c:v>
                </c:pt>
                <c:pt idx="13">
                  <c:v>38.223084999999998</c:v>
                </c:pt>
                <c:pt idx="14">
                  <c:v>67.730322000000001</c:v>
                </c:pt>
                <c:pt idx="15">
                  <c:v>70.647366000000005</c:v>
                </c:pt>
                <c:pt idx="16">
                  <c:v>82.185432000000006</c:v>
                </c:pt>
                <c:pt idx="17">
                  <c:v>102.272879</c:v>
                </c:pt>
                <c:pt idx="18">
                  <c:v>157.13142500000001</c:v>
                </c:pt>
                <c:pt idx="19">
                  <c:v>68.86139</c:v>
                </c:pt>
                <c:pt idx="20">
                  <c:v>81.462450000000004</c:v>
                </c:pt>
                <c:pt idx="21">
                  <c:v>64.506292000000002</c:v>
                </c:pt>
                <c:pt idx="22">
                  <c:v>87.339473999999996</c:v>
                </c:pt>
                <c:pt idx="23">
                  <c:v>130.018663</c:v>
                </c:pt>
                <c:pt idx="24">
                  <c:v>156.046595</c:v>
                </c:pt>
              </c:numCache>
            </c:numRef>
          </c:val>
          <c:extLst>
            <c:ext xmlns:c16="http://schemas.microsoft.com/office/drawing/2014/chart" uri="{C3380CC4-5D6E-409C-BE32-E72D297353CC}">
              <c16:uniqueId val="{00000008-3CF8-9B4D-A454-2B8564E8CADD}"/>
            </c:ext>
          </c:extLst>
        </c:ser>
        <c:ser>
          <c:idx val="9"/>
          <c:order val="9"/>
          <c:tx>
            <c:strRef>
              <c:f>'Product Distribution Trend'!$K$59</c:f>
              <c:strCache>
                <c:ptCount val="1"/>
                <c:pt idx="0">
                  <c:v>OB.DAAC </c:v>
                </c:pt>
              </c:strCache>
            </c:strRef>
          </c:tx>
          <c:spPr>
            <a:gradFill rotWithShape="0">
              <a:gsLst>
                <a:gs pos="0">
                  <a:srgbClr val="E4FFBA"/>
                </a:gs>
                <a:gs pos="100000">
                  <a:srgbClr val="BBD68E"/>
                </a:gs>
              </a:gsLst>
              <a:lin ang="5400000"/>
            </a:gradFill>
            <a:ln w="25400">
              <a:noFill/>
            </a:ln>
            <a:effectLst/>
          </c:spPr>
          <c:invertIfNegative val="0"/>
          <c:cat>
            <c:strRef>
              <c:f>'Product Distribution Trend'!$A$60:$A$84</c:f>
              <c:strCache>
                <c:ptCount val="2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strCache>
            </c:strRef>
          </c:cat>
          <c:val>
            <c:numRef>
              <c:f>'Product Distribution Trend'!$K$60:$K$84</c:f>
              <c:numCache>
                <c:formatCode>#,##0.00</c:formatCode>
                <c:ptCount val="25"/>
                <c:pt idx="0">
                  <c:v>0</c:v>
                </c:pt>
                <c:pt idx="1">
                  <c:v>0</c:v>
                </c:pt>
                <c:pt idx="2">
                  <c:v>0</c:v>
                </c:pt>
                <c:pt idx="3">
                  <c:v>0</c:v>
                </c:pt>
                <c:pt idx="4">
                  <c:v>0.29478399999999999</c:v>
                </c:pt>
                <c:pt idx="5">
                  <c:v>1.705891</c:v>
                </c:pt>
                <c:pt idx="6">
                  <c:v>4.9097</c:v>
                </c:pt>
                <c:pt idx="7">
                  <c:v>7.0392739999999998</c:v>
                </c:pt>
                <c:pt idx="8">
                  <c:v>10.672893999999999</c:v>
                </c:pt>
                <c:pt idx="9">
                  <c:v>8.655132</c:v>
                </c:pt>
                <c:pt idx="10">
                  <c:v>12.42596</c:v>
                </c:pt>
                <c:pt idx="11">
                  <c:v>20.538207</c:v>
                </c:pt>
                <c:pt idx="12">
                  <c:v>16.768246000000001</c:v>
                </c:pt>
                <c:pt idx="13">
                  <c:v>18.293759999999999</c:v>
                </c:pt>
                <c:pt idx="14">
                  <c:v>27.464272000000001</c:v>
                </c:pt>
                <c:pt idx="15">
                  <c:v>56.956518000000003</c:v>
                </c:pt>
                <c:pt idx="16">
                  <c:v>65.432243</c:v>
                </c:pt>
                <c:pt idx="17">
                  <c:v>47.917738</c:v>
                </c:pt>
                <c:pt idx="18">
                  <c:v>55.382038000000001</c:v>
                </c:pt>
                <c:pt idx="19">
                  <c:v>38.363185000000001</c:v>
                </c:pt>
                <c:pt idx="20">
                  <c:v>56.457979000000002</c:v>
                </c:pt>
                <c:pt idx="21">
                  <c:v>50.985855000000001</c:v>
                </c:pt>
                <c:pt idx="22">
                  <c:v>70.861675000000005</c:v>
                </c:pt>
                <c:pt idx="23">
                  <c:v>69.771438000000003</c:v>
                </c:pt>
                <c:pt idx="24">
                  <c:v>66.930110999999997</c:v>
                </c:pt>
              </c:numCache>
            </c:numRef>
          </c:val>
          <c:extLst>
            <c:ext xmlns:c16="http://schemas.microsoft.com/office/drawing/2014/chart" uri="{C3380CC4-5D6E-409C-BE32-E72D297353CC}">
              <c16:uniqueId val="{00000009-3CF8-9B4D-A454-2B8564E8CADD}"/>
            </c:ext>
          </c:extLst>
        </c:ser>
        <c:ser>
          <c:idx val="10"/>
          <c:order val="10"/>
          <c:tx>
            <c:strRef>
              <c:f>'Product Distribution Trend'!$L$59</c:f>
              <c:strCache>
                <c:ptCount val="1"/>
                <c:pt idx="0">
                  <c:v>ORNL DAAC</c:v>
                </c:pt>
              </c:strCache>
            </c:strRef>
          </c:tx>
          <c:spPr>
            <a:gradFill rotWithShape="0">
              <a:gsLst>
                <a:gs pos="0">
                  <a:srgbClr val="D6C5F1"/>
                </a:gs>
                <a:gs pos="100000">
                  <a:srgbClr val="A896C2"/>
                </a:gs>
              </a:gsLst>
              <a:lin ang="5400000"/>
            </a:gradFill>
            <a:ln w="25400">
              <a:noFill/>
            </a:ln>
            <a:effectLst/>
          </c:spPr>
          <c:invertIfNegative val="0"/>
          <c:cat>
            <c:strRef>
              <c:f>'Product Distribution Trend'!$A$60:$A$84</c:f>
              <c:strCache>
                <c:ptCount val="2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strCache>
            </c:strRef>
          </c:cat>
          <c:val>
            <c:numRef>
              <c:f>'Product Distribution Trend'!$L$60:$L$84</c:f>
              <c:numCache>
                <c:formatCode>#,##0.00</c:formatCode>
                <c:ptCount val="25"/>
                <c:pt idx="0">
                  <c:v>1.2243E-2</c:v>
                </c:pt>
                <c:pt idx="1">
                  <c:v>3.3465000000000002E-2</c:v>
                </c:pt>
                <c:pt idx="2">
                  <c:v>8.5666999999999993E-2</c:v>
                </c:pt>
                <c:pt idx="3">
                  <c:v>0.10846600000000001</c:v>
                </c:pt>
                <c:pt idx="4">
                  <c:v>0.419958</c:v>
                </c:pt>
                <c:pt idx="5">
                  <c:v>0.487377</c:v>
                </c:pt>
                <c:pt idx="6">
                  <c:v>0.36133100000000001</c:v>
                </c:pt>
                <c:pt idx="7">
                  <c:v>1.215012</c:v>
                </c:pt>
                <c:pt idx="8">
                  <c:v>0.39932299999999998</c:v>
                </c:pt>
                <c:pt idx="9">
                  <c:v>7.6994199999999999</c:v>
                </c:pt>
                <c:pt idx="10">
                  <c:v>49.882874999999999</c:v>
                </c:pt>
                <c:pt idx="11">
                  <c:v>3.194725</c:v>
                </c:pt>
                <c:pt idx="12">
                  <c:v>6.7061929999999998</c:v>
                </c:pt>
                <c:pt idx="13">
                  <c:v>5.756697</c:v>
                </c:pt>
                <c:pt idx="14">
                  <c:v>13.607626</c:v>
                </c:pt>
                <c:pt idx="15">
                  <c:v>13.084823</c:v>
                </c:pt>
                <c:pt idx="16">
                  <c:v>31.550469</c:v>
                </c:pt>
                <c:pt idx="17">
                  <c:v>26.890238</c:v>
                </c:pt>
                <c:pt idx="18">
                  <c:v>34.901304000000003</c:v>
                </c:pt>
                <c:pt idx="19">
                  <c:v>52.227103999999997</c:v>
                </c:pt>
                <c:pt idx="20">
                  <c:v>31.767077</c:v>
                </c:pt>
                <c:pt idx="21">
                  <c:v>68.714117999999999</c:v>
                </c:pt>
                <c:pt idx="22">
                  <c:v>102.537036</c:v>
                </c:pt>
                <c:pt idx="23">
                  <c:v>73.071164999999993</c:v>
                </c:pt>
                <c:pt idx="24">
                  <c:v>132.41475399999999</c:v>
                </c:pt>
              </c:numCache>
            </c:numRef>
          </c:val>
          <c:extLst>
            <c:ext xmlns:c16="http://schemas.microsoft.com/office/drawing/2014/chart" uri="{C3380CC4-5D6E-409C-BE32-E72D297353CC}">
              <c16:uniqueId val="{0000000A-3CF8-9B4D-A454-2B8564E8CADD}"/>
            </c:ext>
          </c:extLst>
        </c:ser>
        <c:ser>
          <c:idx val="11"/>
          <c:order val="11"/>
          <c:tx>
            <c:strRef>
              <c:f>'Product Distribution Trend'!$M$59</c:f>
              <c:strCache>
                <c:ptCount val="1"/>
                <c:pt idx="0">
                  <c:v>PO.DAAC</c:v>
                </c:pt>
              </c:strCache>
            </c:strRef>
          </c:tx>
          <c:spPr>
            <a:gradFill rotWithShape="0">
              <a:gsLst>
                <a:gs pos="0">
                  <a:srgbClr val="B2F1FF"/>
                </a:gs>
                <a:gs pos="100000">
                  <a:srgbClr val="87C8DF"/>
                </a:gs>
              </a:gsLst>
              <a:lin ang="5400000"/>
            </a:gradFill>
            <a:ln w="25400">
              <a:noFill/>
            </a:ln>
            <a:effectLst/>
          </c:spPr>
          <c:invertIfNegative val="0"/>
          <c:cat>
            <c:strRef>
              <c:f>'Product Distribution Trend'!$A$60:$A$84</c:f>
              <c:strCache>
                <c:ptCount val="2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strCache>
            </c:strRef>
          </c:cat>
          <c:val>
            <c:numRef>
              <c:f>'Product Distribution Trend'!$M$60:$M$84</c:f>
              <c:numCache>
                <c:formatCode>#,##0.00</c:formatCode>
                <c:ptCount val="25"/>
                <c:pt idx="0">
                  <c:v>1.0544709999999999</c:v>
                </c:pt>
                <c:pt idx="1">
                  <c:v>2.0839759999999998</c:v>
                </c:pt>
                <c:pt idx="2">
                  <c:v>3.5478139999999998</c:v>
                </c:pt>
                <c:pt idx="3">
                  <c:v>10.448394</c:v>
                </c:pt>
                <c:pt idx="4">
                  <c:v>10.301456</c:v>
                </c:pt>
                <c:pt idx="5">
                  <c:v>12.834851</c:v>
                </c:pt>
                <c:pt idx="6">
                  <c:v>13.483575999999999</c:v>
                </c:pt>
                <c:pt idx="7">
                  <c:v>5.7133310000000002</c:v>
                </c:pt>
                <c:pt idx="8">
                  <c:v>16.487646000000002</c:v>
                </c:pt>
                <c:pt idx="9">
                  <c:v>31.722079000000001</c:v>
                </c:pt>
                <c:pt idx="10">
                  <c:v>50.334622000000003</c:v>
                </c:pt>
                <c:pt idx="11">
                  <c:v>38.272939999999998</c:v>
                </c:pt>
                <c:pt idx="12">
                  <c:v>54.068233999999997</c:v>
                </c:pt>
                <c:pt idx="13">
                  <c:v>89.251096000000004</c:v>
                </c:pt>
                <c:pt idx="14">
                  <c:v>71.263045000000005</c:v>
                </c:pt>
                <c:pt idx="15">
                  <c:v>77.176446999999996</c:v>
                </c:pt>
                <c:pt idx="16">
                  <c:v>93.017982000000003</c:v>
                </c:pt>
                <c:pt idx="17">
                  <c:v>87.788122999999999</c:v>
                </c:pt>
                <c:pt idx="18">
                  <c:v>48.444204999999997</c:v>
                </c:pt>
                <c:pt idx="19">
                  <c:v>68.885910999999993</c:v>
                </c:pt>
                <c:pt idx="20">
                  <c:v>59.364289999999997</c:v>
                </c:pt>
                <c:pt idx="21">
                  <c:v>84.941469999999995</c:v>
                </c:pt>
                <c:pt idx="22">
                  <c:v>510.76768600000003</c:v>
                </c:pt>
                <c:pt idx="23">
                  <c:v>282.31865800000003</c:v>
                </c:pt>
                <c:pt idx="24">
                  <c:v>39.181713999999999</c:v>
                </c:pt>
              </c:numCache>
            </c:numRef>
          </c:val>
          <c:extLst>
            <c:ext xmlns:c16="http://schemas.microsoft.com/office/drawing/2014/chart" uri="{C3380CC4-5D6E-409C-BE32-E72D297353CC}">
              <c16:uniqueId val="{0000000B-3CF8-9B4D-A454-2B8564E8CADD}"/>
            </c:ext>
          </c:extLst>
        </c:ser>
        <c:ser>
          <c:idx val="12"/>
          <c:order val="12"/>
          <c:tx>
            <c:strRef>
              <c:f>'Product Distribution Trend'!$N$59</c:f>
              <c:strCache>
                <c:ptCount val="1"/>
                <c:pt idx="0">
                  <c:v>SEDAC</c:v>
                </c:pt>
              </c:strCache>
            </c:strRef>
          </c:tx>
          <c:invertIfNegative val="0"/>
          <c:cat>
            <c:strRef>
              <c:f>'Product Distribution Trend'!$A$60:$A$84</c:f>
              <c:strCache>
                <c:ptCount val="2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strCache>
            </c:strRef>
          </c:cat>
          <c:val>
            <c:numRef>
              <c:f>'Product Distribution Trend'!$N$60:$N$84</c:f>
              <c:numCache>
                <c:formatCode>#,##0.00</c:formatCode>
                <c:ptCount val="25"/>
                <c:pt idx="0">
                  <c:v>0.18817</c:v>
                </c:pt>
                <c:pt idx="1">
                  <c:v>0.25646400000000003</c:v>
                </c:pt>
                <c:pt idx="2">
                  <c:v>0.26238699999999998</c:v>
                </c:pt>
                <c:pt idx="3">
                  <c:v>0.29800700000000002</c:v>
                </c:pt>
                <c:pt idx="4">
                  <c:v>0.25190200000000001</c:v>
                </c:pt>
                <c:pt idx="5">
                  <c:v>0.25655499999999998</c:v>
                </c:pt>
                <c:pt idx="6">
                  <c:v>0.318353</c:v>
                </c:pt>
                <c:pt idx="7">
                  <c:v>0.114522</c:v>
                </c:pt>
                <c:pt idx="8">
                  <c:v>7.4131000000000002E-2</c:v>
                </c:pt>
                <c:pt idx="9">
                  <c:v>0.49062</c:v>
                </c:pt>
                <c:pt idx="10">
                  <c:v>3.5663849999999999</c:v>
                </c:pt>
                <c:pt idx="11">
                  <c:v>4.1586509999999999</c:v>
                </c:pt>
                <c:pt idx="12">
                  <c:v>1.5993269999999999</c:v>
                </c:pt>
                <c:pt idx="13">
                  <c:v>4.6872220000000002</c:v>
                </c:pt>
                <c:pt idx="14">
                  <c:v>6.3922129999999999</c:v>
                </c:pt>
                <c:pt idx="15">
                  <c:v>7.6517379999999999</c:v>
                </c:pt>
                <c:pt idx="16">
                  <c:v>5.7873919999999996</c:v>
                </c:pt>
                <c:pt idx="17">
                  <c:v>3.5554549999999998</c:v>
                </c:pt>
                <c:pt idx="18">
                  <c:v>0.89733200000000002</c:v>
                </c:pt>
                <c:pt idx="19">
                  <c:v>1.3879220000000001</c:v>
                </c:pt>
                <c:pt idx="20">
                  <c:v>1.322913</c:v>
                </c:pt>
                <c:pt idx="21">
                  <c:v>1.268106</c:v>
                </c:pt>
                <c:pt idx="22">
                  <c:v>1.049212</c:v>
                </c:pt>
                <c:pt idx="23">
                  <c:v>1.039612</c:v>
                </c:pt>
                <c:pt idx="24">
                  <c:v>1.758284</c:v>
                </c:pt>
              </c:numCache>
            </c:numRef>
          </c:val>
          <c:extLst>
            <c:ext xmlns:c16="http://schemas.microsoft.com/office/drawing/2014/chart" uri="{C3380CC4-5D6E-409C-BE32-E72D297353CC}">
              <c16:uniqueId val="{00000000-5864-D64C-B1D0-42A234EC1074}"/>
            </c:ext>
          </c:extLst>
        </c:ser>
        <c:ser>
          <c:idx val="14"/>
          <c:order val="13"/>
          <c:tx>
            <c:strRef>
              <c:f>'Product Distribution Trend'!$P$59</c:f>
              <c:strCache>
                <c:ptCount val="1"/>
                <c:pt idx="0">
                  <c:v>LANCE</c:v>
                </c:pt>
              </c:strCache>
            </c:strRef>
          </c:tx>
          <c:spPr>
            <a:gradFill>
              <a:gsLst>
                <a:gs pos="0">
                  <a:schemeClr val="accent3">
                    <a:lumMod val="60000"/>
                    <a:lumOff val="40000"/>
                  </a:schemeClr>
                </a:gs>
                <a:gs pos="100000">
                  <a:schemeClr val="accent3">
                    <a:lumMod val="75000"/>
                  </a:schemeClr>
                </a:gs>
              </a:gsLst>
              <a:lin ang="5400000" scaled="0"/>
            </a:gradFill>
            <a:ln>
              <a:noFill/>
            </a:ln>
          </c:spPr>
          <c:invertIfNegative val="0"/>
          <c:cat>
            <c:strRef>
              <c:f>'Product Distribution Trend'!$A$60:$A$84</c:f>
              <c:strCache>
                <c:ptCount val="2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strCache>
            </c:strRef>
          </c:cat>
          <c:val>
            <c:numRef>
              <c:f>'Product Distribution Trend'!$P$60:$P$84</c:f>
              <c:numCache>
                <c:formatCode>#,##0.00</c:formatCode>
                <c:ptCount val="25"/>
                <c:pt idx="10">
                  <c:v>17.264521999999999</c:v>
                </c:pt>
                <c:pt idx="11">
                  <c:v>22.105111999999998</c:v>
                </c:pt>
                <c:pt idx="12">
                  <c:v>65.958472999999998</c:v>
                </c:pt>
                <c:pt idx="13">
                  <c:v>89.748705000000001</c:v>
                </c:pt>
                <c:pt idx="14">
                  <c:v>69.865531000000004</c:v>
                </c:pt>
                <c:pt idx="15">
                  <c:v>72.539675000000003</c:v>
                </c:pt>
                <c:pt idx="16">
                  <c:v>76.334549999999993</c:v>
                </c:pt>
                <c:pt idx="17">
                  <c:v>123.179919</c:v>
                </c:pt>
                <c:pt idx="18">
                  <c:v>134.37852100000001</c:v>
                </c:pt>
                <c:pt idx="19">
                  <c:v>90.093599999999995</c:v>
                </c:pt>
                <c:pt idx="20">
                  <c:v>90.903999999999996</c:v>
                </c:pt>
                <c:pt idx="21">
                  <c:v>125.124</c:v>
                </c:pt>
                <c:pt idx="22">
                  <c:v>149.03</c:v>
                </c:pt>
                <c:pt idx="23">
                  <c:v>203.31</c:v>
                </c:pt>
                <c:pt idx="24">
                  <c:v>285.49</c:v>
                </c:pt>
              </c:numCache>
            </c:numRef>
          </c:val>
          <c:extLst>
            <c:ext xmlns:c16="http://schemas.microsoft.com/office/drawing/2014/chart" uri="{C3380CC4-5D6E-409C-BE32-E72D297353CC}">
              <c16:uniqueId val="{00000003-469C-7C41-ADCB-EFE4CCDF153E}"/>
            </c:ext>
          </c:extLst>
        </c:ser>
        <c:dLbls>
          <c:showLegendKey val="0"/>
          <c:showVal val="0"/>
          <c:showCatName val="0"/>
          <c:showSerName val="0"/>
          <c:showPercent val="0"/>
          <c:showBubbleSize val="0"/>
        </c:dLbls>
        <c:gapWidth val="55"/>
        <c:overlap val="100"/>
        <c:axId val="-442271040"/>
        <c:axId val="-442270496"/>
        <c:extLst/>
      </c:barChart>
      <c:catAx>
        <c:axId val="-442271040"/>
        <c:scaling>
          <c:orientation val="minMax"/>
        </c:scaling>
        <c:delete val="0"/>
        <c:axPos val="b"/>
        <c:numFmt formatCode="General" sourceLinked="1"/>
        <c:majorTickMark val="none"/>
        <c:minorTickMark val="none"/>
        <c:tickLblPos val="nextTo"/>
        <c:spPr>
          <a:ln w="3175">
            <a:solidFill>
              <a:srgbClr val="808080"/>
            </a:solidFill>
            <a:prstDash val="solid"/>
          </a:ln>
        </c:spPr>
        <c:txPr>
          <a:bodyPr/>
          <a:lstStyle/>
          <a:p>
            <a:pPr>
              <a:defRPr sz="1200" b="1"/>
            </a:pPr>
            <a:endParaRPr lang="en-US"/>
          </a:p>
        </c:txPr>
        <c:crossAx val="-442270496"/>
        <c:crosses val="autoZero"/>
        <c:auto val="1"/>
        <c:lblAlgn val="ctr"/>
        <c:lblOffset val="100"/>
        <c:noMultiLvlLbl val="0"/>
      </c:catAx>
      <c:valAx>
        <c:axId val="-442270496"/>
        <c:scaling>
          <c:orientation val="minMax"/>
        </c:scaling>
        <c:delete val="0"/>
        <c:axPos val="l"/>
        <c:majorGridlines>
          <c:spPr>
            <a:ln w="3175">
              <a:solidFill>
                <a:srgbClr val="808080"/>
              </a:solidFill>
              <a:prstDash val="solid"/>
            </a:ln>
          </c:spPr>
        </c:majorGridlines>
        <c:title>
          <c:tx>
            <c:rich>
              <a:bodyPr rot="-5400000" vert="horz"/>
              <a:lstStyle/>
              <a:p>
                <a:pPr>
                  <a:defRPr sz="1200"/>
                </a:pPr>
                <a:r>
                  <a:rPr lang="en-US" sz="1200"/>
                  <a:t>Products Distributed (Millions)</a:t>
                </a:r>
              </a:p>
            </c:rich>
          </c:tx>
          <c:overlay val="0"/>
        </c:title>
        <c:numFmt formatCode="#,##0" sourceLinked="0"/>
        <c:majorTickMark val="none"/>
        <c:minorTickMark val="none"/>
        <c:tickLblPos val="nextTo"/>
        <c:spPr>
          <a:ln w="3175">
            <a:solidFill>
              <a:srgbClr val="808080"/>
            </a:solidFill>
            <a:prstDash val="solid"/>
          </a:ln>
        </c:spPr>
        <c:crossAx val="-442271040"/>
        <c:crosses val="autoZero"/>
        <c:crossBetween val="between"/>
      </c:valAx>
      <c:spPr>
        <a:solidFill>
          <a:srgbClr val="FFFFFF"/>
        </a:solidFill>
        <a:ln w="25400">
          <a:solidFill>
            <a:srgbClr val="808080"/>
          </a:solidFill>
        </a:ln>
      </c:spPr>
    </c:plotArea>
    <c:legend>
      <c:legendPos val="t"/>
      <c:overlay val="0"/>
      <c:spPr>
        <a:noFill/>
        <a:ln w="25400">
          <a:solidFill>
            <a:schemeClr val="tx1"/>
          </a:solidFill>
        </a:ln>
      </c:spPr>
      <c:txPr>
        <a:bodyPr/>
        <a:lstStyle/>
        <a:p>
          <a:pPr>
            <a:defRPr sz="92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aseline="0"/>
            </a:pPr>
            <a:r>
              <a:rPr lang="en-US" sz="1600" baseline="0"/>
              <a:t>Multi-year Volume (TBs) Distribution Trend </a:t>
            </a:r>
            <a:r>
              <a:rPr lang="en-US" sz="1400" baseline="0"/>
              <a:t> </a:t>
            </a:r>
          </a:p>
        </c:rich>
      </c:tx>
      <c:overlay val="0"/>
    </c:title>
    <c:autoTitleDeleted val="0"/>
    <c:plotArea>
      <c:layout/>
      <c:barChart>
        <c:barDir val="col"/>
        <c:grouping val="stacked"/>
        <c:varyColors val="0"/>
        <c:ser>
          <c:idx val="0"/>
          <c:order val="0"/>
          <c:tx>
            <c:strRef>
              <c:f>'Volume Distribution Trend'!$B$29</c:f>
              <c:strCache>
                <c:ptCount val="1"/>
                <c:pt idx="0">
                  <c:v>Total Volume</c:v>
                </c:pt>
              </c:strCache>
            </c:strRef>
          </c:tx>
          <c:invertIfNegative val="0"/>
          <c:cat>
            <c:strRef>
              <c:f>'Volume Distribution Trend'!$A$30:$A$54</c:f>
              <c:strCache>
                <c:ptCount val="2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strCache>
            </c:strRef>
          </c:cat>
          <c:val>
            <c:numRef>
              <c:f>'Volume Distribution Trend'!$B$30:$B$54</c:f>
              <c:numCache>
                <c:formatCode>#,##0.00</c:formatCode>
                <c:ptCount val="25"/>
                <c:pt idx="0">
                  <c:v>38.817490234375001</c:v>
                </c:pt>
                <c:pt idx="1">
                  <c:v>105.872431640625</c:v>
                </c:pt>
                <c:pt idx="2">
                  <c:v>325.03173828125</c:v>
                </c:pt>
                <c:pt idx="3">
                  <c:v>444.90183593749998</c:v>
                </c:pt>
                <c:pt idx="4">
                  <c:v>702.68029449462892</c:v>
                </c:pt>
                <c:pt idx="5">
                  <c:v>791.96839942932127</c:v>
                </c:pt>
                <c:pt idx="6">
                  <c:v>1173.5003952026366</c:v>
                </c:pt>
                <c:pt idx="7">
                  <c:v>1544.5308756256104</c:v>
                </c:pt>
                <c:pt idx="8">
                  <c:v>1964.4750844573973</c:v>
                </c:pt>
                <c:pt idx="9">
                  <c:v>2429.2111342678063</c:v>
                </c:pt>
                <c:pt idx="10">
                  <c:v>3629.3353515624999</c:v>
                </c:pt>
                <c:pt idx="11">
                  <c:v>4729.7036230468748</c:v>
                </c:pt>
                <c:pt idx="12">
                  <c:v>5407.3130107421875</c:v>
                </c:pt>
                <c:pt idx="13">
                  <c:v>7173.7329003906243</c:v>
                </c:pt>
                <c:pt idx="14">
                  <c:v>9280.6739160156285</c:v>
                </c:pt>
                <c:pt idx="15">
                  <c:v>10946.921449533571</c:v>
                </c:pt>
                <c:pt idx="16">
                  <c:v>13886.821953452594</c:v>
                </c:pt>
                <c:pt idx="17">
                  <c:v>18508.159149716244</c:v>
                </c:pt>
                <c:pt idx="18">
                  <c:v>23501.881006145795</c:v>
                </c:pt>
                <c:pt idx="19">
                  <c:v>36676.678147507722</c:v>
                </c:pt>
                <c:pt idx="20">
                  <c:v>44143.253235906137</c:v>
                </c:pt>
                <c:pt idx="21">
                  <c:v>60127.690013969681</c:v>
                </c:pt>
                <c:pt idx="22">
                  <c:v>100629.98426834082</c:v>
                </c:pt>
                <c:pt idx="23">
                  <c:v>112477.32152302256</c:v>
                </c:pt>
                <c:pt idx="24">
                  <c:v>161937.20225198637</c:v>
                </c:pt>
              </c:numCache>
            </c:numRef>
          </c:val>
          <c:extLst>
            <c:ext xmlns:c16="http://schemas.microsoft.com/office/drawing/2014/chart" uri="{C3380CC4-5D6E-409C-BE32-E72D297353CC}">
              <c16:uniqueId val="{00000000-2139-484A-B857-82B81B5FE258}"/>
            </c:ext>
          </c:extLst>
        </c:ser>
        <c:ser>
          <c:idx val="1"/>
          <c:order val="1"/>
          <c:tx>
            <c:strRef>
              <c:f>'Volume Distribution Trend'!$C$29</c:f>
              <c:strCache>
                <c:ptCount val="1"/>
                <c:pt idx="0">
                  <c:v>LANCE Volume</c:v>
                </c:pt>
              </c:strCache>
            </c:strRef>
          </c:tx>
          <c:spPr>
            <a:solidFill>
              <a:schemeClr val="accent3"/>
            </a:solidFill>
          </c:spPr>
          <c:invertIfNegative val="0"/>
          <c:cat>
            <c:strRef>
              <c:f>'Volume Distribution Trend'!$A$30:$A$54</c:f>
              <c:strCache>
                <c:ptCount val="2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strCache>
            </c:strRef>
          </c:cat>
          <c:val>
            <c:numRef>
              <c:f>'Volume Distribution Trend'!$C$30:$C$54</c:f>
              <c:numCache>
                <c:formatCode>#,##0.00</c:formatCode>
                <c:ptCount val="25"/>
                <c:pt idx="0">
                  <c:v>0</c:v>
                </c:pt>
                <c:pt idx="10">
                  <c:v>239.357451171875</c:v>
                </c:pt>
                <c:pt idx="11">
                  <c:v>475.84899414062494</c:v>
                </c:pt>
                <c:pt idx="12">
                  <c:v>833.81921875</c:v>
                </c:pt>
                <c:pt idx="13">
                  <c:v>856.63578125000004</c:v>
                </c:pt>
                <c:pt idx="14">
                  <c:v>891.62641206054695</c:v>
                </c:pt>
                <c:pt idx="15">
                  <c:v>786.36682507619889</c:v>
                </c:pt>
                <c:pt idx="16">
                  <c:v>763.04763924963061</c:v>
                </c:pt>
                <c:pt idx="17">
                  <c:v>889.13361675249939</c:v>
                </c:pt>
                <c:pt idx="18">
                  <c:v>874.06199730241701</c:v>
                </c:pt>
                <c:pt idx="19">
                  <c:v>842.38937777741194</c:v>
                </c:pt>
                <c:pt idx="20">
                  <c:v>954.39680664062496</c:v>
                </c:pt>
                <c:pt idx="21">
                  <c:v>2287.2399999999998</c:v>
                </c:pt>
                <c:pt idx="22">
                  <c:v>2099.61</c:v>
                </c:pt>
                <c:pt idx="23">
                  <c:v>2627.6859892800999</c:v>
                </c:pt>
                <c:pt idx="24">
                  <c:v>2605.1660445511575</c:v>
                </c:pt>
              </c:numCache>
            </c:numRef>
          </c:val>
          <c:extLst>
            <c:ext xmlns:c16="http://schemas.microsoft.com/office/drawing/2014/chart" uri="{C3380CC4-5D6E-409C-BE32-E72D297353CC}">
              <c16:uniqueId val="{00000001-2139-484A-B857-82B81B5FE258}"/>
            </c:ext>
          </c:extLst>
        </c:ser>
        <c:dLbls>
          <c:showLegendKey val="0"/>
          <c:showVal val="0"/>
          <c:showCatName val="0"/>
          <c:showSerName val="0"/>
          <c:showPercent val="0"/>
          <c:showBubbleSize val="0"/>
        </c:dLbls>
        <c:gapWidth val="150"/>
        <c:overlap val="100"/>
        <c:axId val="-442280288"/>
        <c:axId val="-442273760"/>
      </c:barChart>
      <c:catAx>
        <c:axId val="-442280288"/>
        <c:scaling>
          <c:orientation val="minMax"/>
        </c:scaling>
        <c:delete val="0"/>
        <c:axPos val="b"/>
        <c:numFmt formatCode="General" sourceLinked="1"/>
        <c:majorTickMark val="none"/>
        <c:minorTickMark val="none"/>
        <c:tickLblPos val="nextTo"/>
        <c:txPr>
          <a:bodyPr rot="0" vert="horz"/>
          <a:lstStyle/>
          <a:p>
            <a:pPr>
              <a:defRPr/>
            </a:pPr>
            <a:endParaRPr lang="en-US"/>
          </a:p>
        </c:txPr>
        <c:crossAx val="-442273760"/>
        <c:crosses val="autoZero"/>
        <c:auto val="1"/>
        <c:lblAlgn val="ctr"/>
        <c:lblOffset val="100"/>
        <c:tickLblSkip val="1"/>
        <c:tickMarkSkip val="1"/>
        <c:noMultiLvlLbl val="0"/>
      </c:catAx>
      <c:valAx>
        <c:axId val="-442273760"/>
        <c:scaling>
          <c:orientation val="minMax"/>
        </c:scaling>
        <c:delete val="0"/>
        <c:axPos val="l"/>
        <c:majorGridlines/>
        <c:title>
          <c:tx>
            <c:rich>
              <a:bodyPr rot="-5400000" vert="horz"/>
              <a:lstStyle/>
              <a:p>
                <a:pPr>
                  <a:defRPr/>
                </a:pPr>
                <a:r>
                  <a:rPr lang="en-US"/>
                  <a:t>Volume (TBs)</a:t>
                </a:r>
              </a:p>
            </c:rich>
          </c:tx>
          <c:overlay val="0"/>
        </c:title>
        <c:numFmt formatCode="#,##0" sourceLinked="0"/>
        <c:majorTickMark val="none"/>
        <c:minorTickMark val="none"/>
        <c:tickLblPos val="nextTo"/>
        <c:txPr>
          <a:bodyPr rot="0" vert="horz"/>
          <a:lstStyle/>
          <a:p>
            <a:pPr>
              <a:defRPr/>
            </a:pPr>
            <a:endParaRPr lang="en-US"/>
          </a:p>
        </c:txPr>
        <c:crossAx val="-442280288"/>
        <c:crosses val="autoZero"/>
        <c:crossBetween val="between"/>
      </c:valAx>
      <c:spPr>
        <a:ln>
          <a:solidFill>
            <a:sysClr val="windowText" lastClr="000000"/>
          </a:solidFill>
        </a:ln>
      </c:spPr>
    </c:plotArea>
    <c:legend>
      <c:legendPos val="r"/>
      <c:overlay val="0"/>
    </c:legend>
    <c:plotVisOnly val="1"/>
    <c:dispBlanksAs val="gap"/>
    <c:showDLblsOverMax val="0"/>
  </c:chart>
  <c:printSettings>
    <c:headerFooter alignWithMargins="0"/>
    <c:pageMargins b="1" l="0.75000000000001465" r="0.75000000000001465" t="1" header="0.5" footer="0.5"/>
    <c:pageSetup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600" b="0" i="0" u="none" strike="noStrike" baseline="0">
                <a:solidFill>
                  <a:srgbClr val="000000"/>
                </a:solidFill>
                <a:latin typeface="Calibri"/>
                <a:ea typeface="Calibri"/>
                <a:cs typeface="Calibri"/>
              </a:defRPr>
            </a:pPr>
            <a:r>
              <a:rPr lang="en-US" sz="1600" b="1" i="0" u="none" strike="noStrike" baseline="0">
                <a:solidFill>
                  <a:srgbClr val="000000"/>
                </a:solidFill>
                <a:latin typeface="Calibri"/>
              </a:rPr>
              <a:t>Multi-Year Volume Distribution Trend by Data Center </a:t>
            </a:r>
            <a:r>
              <a:rPr lang="en-US" sz="1400" b="1" i="0" u="none" strike="noStrike" baseline="0">
                <a:solidFill>
                  <a:srgbClr val="000000"/>
                </a:solidFill>
                <a:latin typeface="Calibri"/>
              </a:rPr>
              <a:t>(TBs)</a:t>
            </a:r>
          </a:p>
        </c:rich>
      </c:tx>
      <c:overlay val="0"/>
      <c:spPr>
        <a:noFill/>
        <a:ln w="25400">
          <a:noFill/>
        </a:ln>
      </c:spPr>
    </c:title>
    <c:autoTitleDeleted val="0"/>
    <c:plotArea>
      <c:layout/>
      <c:barChart>
        <c:barDir val="col"/>
        <c:grouping val="stacked"/>
        <c:varyColors val="0"/>
        <c:ser>
          <c:idx val="0"/>
          <c:order val="0"/>
          <c:tx>
            <c:strRef>
              <c:f>'Volume Distribution Trend'!$B$60</c:f>
              <c:strCache>
                <c:ptCount val="1"/>
                <c:pt idx="0">
                  <c:v>ASDC</c:v>
                </c:pt>
              </c:strCache>
            </c:strRef>
          </c:tx>
          <c:spPr>
            <a:gradFill rotWithShape="0">
              <a:gsLst>
                <a:gs pos="0">
                  <a:srgbClr val="A2BFF8"/>
                </a:gs>
                <a:gs pos="100000">
                  <a:srgbClr val="3670B6"/>
                </a:gs>
              </a:gsLst>
              <a:lin ang="5400000"/>
            </a:gradFill>
            <a:ln w="25400">
              <a:noFill/>
            </a:ln>
            <a:effectLst/>
          </c:spPr>
          <c:invertIfNegative val="0"/>
          <c:cat>
            <c:strRef>
              <c:f>'Volume Distribution Trend'!$A$61:$A$85</c:f>
              <c:strCache>
                <c:ptCount val="2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strCache>
            </c:strRef>
          </c:cat>
          <c:val>
            <c:numRef>
              <c:f>'Volume Distribution Trend'!$B$61:$B$85</c:f>
              <c:numCache>
                <c:formatCode>#,##0.00</c:formatCode>
                <c:ptCount val="25"/>
                <c:pt idx="0">
                  <c:v>6.3172656250000001</c:v>
                </c:pt>
                <c:pt idx="1">
                  <c:v>30.381982421875001</c:v>
                </c:pt>
                <c:pt idx="2">
                  <c:v>62.533749999999998</c:v>
                </c:pt>
                <c:pt idx="3">
                  <c:v>107.8969921875</c:v>
                </c:pt>
                <c:pt idx="4">
                  <c:v>147.00599609375001</c:v>
                </c:pt>
                <c:pt idx="5">
                  <c:v>127.368349609375</c:v>
                </c:pt>
                <c:pt idx="6">
                  <c:v>204.69980468750001</c:v>
                </c:pt>
                <c:pt idx="7">
                  <c:v>225.239443359375</c:v>
                </c:pt>
                <c:pt idx="8">
                  <c:v>167.13746093750001</c:v>
                </c:pt>
                <c:pt idx="9">
                  <c:v>187.91737431887725</c:v>
                </c:pt>
                <c:pt idx="10">
                  <c:v>232.70969726562501</c:v>
                </c:pt>
                <c:pt idx="11">
                  <c:v>195.51194335937498</c:v>
                </c:pt>
                <c:pt idx="12">
                  <c:v>643.93322265625011</c:v>
                </c:pt>
                <c:pt idx="13">
                  <c:v>624.53992187500012</c:v>
                </c:pt>
                <c:pt idx="14">
                  <c:v>1094.296884765625</c:v>
                </c:pt>
                <c:pt idx="15">
                  <c:v>1142.3560986581333</c:v>
                </c:pt>
                <c:pt idx="16">
                  <c:v>1315.178235138271</c:v>
                </c:pt>
                <c:pt idx="17">
                  <c:v>2378.3300919152084</c:v>
                </c:pt>
                <c:pt idx="18">
                  <c:v>2313.0587907771342</c:v>
                </c:pt>
                <c:pt idx="19">
                  <c:v>3142.6228653905264</c:v>
                </c:pt>
                <c:pt idx="20">
                  <c:v>2427.3425886308537</c:v>
                </c:pt>
                <c:pt idx="21">
                  <c:v>3164.3391878759603</c:v>
                </c:pt>
                <c:pt idx="22">
                  <c:v>3679.7392073924252</c:v>
                </c:pt>
                <c:pt idx="23">
                  <c:v>3335.4138302683277</c:v>
                </c:pt>
                <c:pt idx="24">
                  <c:v>5325.7900261250888</c:v>
                </c:pt>
              </c:numCache>
            </c:numRef>
          </c:val>
          <c:extLst>
            <c:ext xmlns:c16="http://schemas.microsoft.com/office/drawing/2014/chart" uri="{C3380CC4-5D6E-409C-BE32-E72D297353CC}">
              <c16:uniqueId val="{00000000-DADE-234B-9113-265CE3843E76}"/>
            </c:ext>
          </c:extLst>
        </c:ser>
        <c:ser>
          <c:idx val="1"/>
          <c:order val="1"/>
          <c:tx>
            <c:strRef>
              <c:f>'Volume Distribution Trend'!$C$60</c:f>
              <c:strCache>
                <c:ptCount val="1"/>
                <c:pt idx="0">
                  <c:v>ASF DAAC</c:v>
                </c:pt>
              </c:strCache>
            </c:strRef>
          </c:tx>
          <c:spPr>
            <a:gradFill rotWithShape="0">
              <a:gsLst>
                <a:gs pos="0">
                  <a:srgbClr val="FAA1A0"/>
                </a:gs>
                <a:gs pos="100000">
                  <a:srgbClr val="B93734"/>
                </a:gs>
              </a:gsLst>
              <a:lin ang="5400000"/>
            </a:gradFill>
            <a:ln w="25400">
              <a:noFill/>
            </a:ln>
            <a:effectLst/>
          </c:spPr>
          <c:invertIfNegative val="0"/>
          <c:cat>
            <c:strRef>
              <c:f>'Volume Distribution Trend'!$A$61:$A$85</c:f>
              <c:strCache>
                <c:ptCount val="2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strCache>
            </c:strRef>
          </c:cat>
          <c:val>
            <c:numRef>
              <c:f>'Volume Distribution Trend'!$C$61:$C$85</c:f>
              <c:numCache>
                <c:formatCode>#,##0.00</c:formatCode>
                <c:ptCount val="25"/>
                <c:pt idx="0">
                  <c:v>5.2929687499999999E-3</c:v>
                </c:pt>
                <c:pt idx="1">
                  <c:v>0.13567382812500001</c:v>
                </c:pt>
                <c:pt idx="2">
                  <c:v>4.8105468749999998E-2</c:v>
                </c:pt>
                <c:pt idx="3">
                  <c:v>1.35962890625</c:v>
                </c:pt>
                <c:pt idx="4">
                  <c:v>2.350791015625</c:v>
                </c:pt>
                <c:pt idx="5">
                  <c:v>2.3142578125000002</c:v>
                </c:pt>
                <c:pt idx="6">
                  <c:v>1.8812011718749999</c:v>
                </c:pt>
                <c:pt idx="7">
                  <c:v>2.1581738281249998</c:v>
                </c:pt>
                <c:pt idx="8">
                  <c:v>16.502802734374999</c:v>
                </c:pt>
                <c:pt idx="9">
                  <c:v>41.982197265624997</c:v>
                </c:pt>
                <c:pt idx="10">
                  <c:v>2.6634765624999996</c:v>
                </c:pt>
                <c:pt idx="11">
                  <c:v>103.1064453125</c:v>
                </c:pt>
                <c:pt idx="12">
                  <c:v>188.17906250000001</c:v>
                </c:pt>
                <c:pt idx="13">
                  <c:v>81.960302734375006</c:v>
                </c:pt>
                <c:pt idx="14">
                  <c:v>349.97136718750005</c:v>
                </c:pt>
                <c:pt idx="15">
                  <c:v>189.67558521090601</c:v>
                </c:pt>
                <c:pt idx="16">
                  <c:v>625.93828388214115</c:v>
                </c:pt>
                <c:pt idx="17">
                  <c:v>1418.5444757995174</c:v>
                </c:pt>
                <c:pt idx="18">
                  <c:v>4765.1611050831152</c:v>
                </c:pt>
                <c:pt idx="19">
                  <c:v>7046.9466499104692</c:v>
                </c:pt>
                <c:pt idx="20">
                  <c:v>15479.991969146842</c:v>
                </c:pt>
                <c:pt idx="21">
                  <c:v>26178.076805144643</c:v>
                </c:pt>
                <c:pt idx="22">
                  <c:v>49408.364429043417</c:v>
                </c:pt>
                <c:pt idx="23">
                  <c:v>63111.81197048648</c:v>
                </c:pt>
                <c:pt idx="24">
                  <c:v>78999.770487238333</c:v>
                </c:pt>
              </c:numCache>
            </c:numRef>
          </c:val>
          <c:extLst>
            <c:ext xmlns:c16="http://schemas.microsoft.com/office/drawing/2014/chart" uri="{C3380CC4-5D6E-409C-BE32-E72D297353CC}">
              <c16:uniqueId val="{00000001-DADE-234B-9113-265CE3843E76}"/>
            </c:ext>
          </c:extLst>
        </c:ser>
        <c:ser>
          <c:idx val="2"/>
          <c:order val="2"/>
          <c:tx>
            <c:strRef>
              <c:f>'Volume Distribution Trend'!$D$60</c:f>
              <c:strCache>
                <c:ptCount val="1"/>
                <c:pt idx="0">
                  <c:v>CDDIS</c:v>
                </c:pt>
              </c:strCache>
            </c:strRef>
          </c:tx>
          <c:spPr>
            <a:gradFill rotWithShape="0">
              <a:gsLst>
                <a:gs pos="0">
                  <a:srgbClr val="D4F4A6"/>
                </a:gs>
                <a:gs pos="100000">
                  <a:srgbClr val="8DB241"/>
                </a:gs>
              </a:gsLst>
              <a:lin ang="5400000"/>
            </a:gradFill>
            <a:ln w="25400">
              <a:noFill/>
            </a:ln>
            <a:effectLst/>
          </c:spPr>
          <c:invertIfNegative val="0"/>
          <c:cat>
            <c:strRef>
              <c:f>'Volume Distribution Trend'!$A$61:$A$85</c:f>
              <c:strCache>
                <c:ptCount val="2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strCache>
            </c:strRef>
          </c:cat>
          <c:val>
            <c:numRef>
              <c:f>'Volume Distribution Trend'!$D$61:$D$85</c:f>
              <c:numCache>
                <c:formatCode>#,##0.00</c:formatCode>
                <c:ptCount val="25"/>
                <c:pt idx="0">
                  <c:v>0</c:v>
                </c:pt>
                <c:pt idx="1">
                  <c:v>0</c:v>
                </c:pt>
                <c:pt idx="2">
                  <c:v>0</c:v>
                </c:pt>
                <c:pt idx="3">
                  <c:v>0</c:v>
                </c:pt>
                <c:pt idx="4">
                  <c:v>0</c:v>
                </c:pt>
                <c:pt idx="5">
                  <c:v>0</c:v>
                </c:pt>
                <c:pt idx="6">
                  <c:v>0</c:v>
                </c:pt>
                <c:pt idx="7">
                  <c:v>0</c:v>
                </c:pt>
                <c:pt idx="8">
                  <c:v>0</c:v>
                </c:pt>
                <c:pt idx="9">
                  <c:v>9.2010803301645563</c:v>
                </c:pt>
                <c:pt idx="10">
                  <c:v>17.431845703124999</c:v>
                </c:pt>
                <c:pt idx="11">
                  <c:v>35.759863281250006</c:v>
                </c:pt>
                <c:pt idx="12">
                  <c:v>37.516135742187501</c:v>
                </c:pt>
                <c:pt idx="13">
                  <c:v>48.772626953124998</c:v>
                </c:pt>
                <c:pt idx="14">
                  <c:v>72.337968749999987</c:v>
                </c:pt>
                <c:pt idx="15">
                  <c:v>93.666928523617472</c:v>
                </c:pt>
                <c:pt idx="16">
                  <c:v>143.02083835122664</c:v>
                </c:pt>
                <c:pt idx="17">
                  <c:v>151.56757468700411</c:v>
                </c:pt>
                <c:pt idx="18">
                  <c:v>204.15549725133349</c:v>
                </c:pt>
                <c:pt idx="19">
                  <c:v>247.40886884517704</c:v>
                </c:pt>
                <c:pt idx="20">
                  <c:v>356.48163042754214</c:v>
                </c:pt>
                <c:pt idx="21">
                  <c:v>276.03156435923256</c:v>
                </c:pt>
                <c:pt idx="22">
                  <c:v>325.95150172814107</c:v>
                </c:pt>
                <c:pt idx="23">
                  <c:v>385.32457069577811</c:v>
                </c:pt>
                <c:pt idx="24">
                  <c:v>493.81568473858391</c:v>
                </c:pt>
              </c:numCache>
            </c:numRef>
          </c:val>
          <c:extLst>
            <c:ext xmlns:c16="http://schemas.microsoft.com/office/drawing/2014/chart" uri="{C3380CC4-5D6E-409C-BE32-E72D297353CC}">
              <c16:uniqueId val="{00000002-DADE-234B-9113-265CE3843E76}"/>
            </c:ext>
          </c:extLst>
        </c:ser>
        <c:ser>
          <c:idx val="3"/>
          <c:order val="3"/>
          <c:tx>
            <c:strRef>
              <c:f>'Volume Distribution Trend'!$E$60</c:f>
              <c:strCache>
                <c:ptCount val="1"/>
                <c:pt idx="0">
                  <c:v>CSDA</c:v>
                </c:pt>
              </c:strCache>
            </c:strRef>
          </c:tx>
          <c:invertIfNegative val="0"/>
          <c:cat>
            <c:strRef>
              <c:f>'Volume Distribution Trend'!$A$61:$A$85</c:f>
              <c:strCache>
                <c:ptCount val="2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strCache>
            </c:strRef>
          </c:cat>
          <c:val>
            <c:numRef>
              <c:f>'Volume Distribution Trend'!$E$61:$E$85</c:f>
              <c:numCache>
                <c:formatCode>#,##0.00</c:formatCode>
                <c:ptCount val="25"/>
                <c:pt idx="23">
                  <c:v>9.2705912647943322E-3</c:v>
                </c:pt>
                <c:pt idx="24">
                  <c:v>0.82252045925906669</c:v>
                </c:pt>
              </c:numCache>
            </c:numRef>
          </c:val>
          <c:extLst>
            <c:ext xmlns:c16="http://schemas.microsoft.com/office/drawing/2014/chart" uri="{C3380CC4-5D6E-409C-BE32-E72D297353CC}">
              <c16:uniqueId val="{00000003-DADE-234B-9113-265CE3843E76}"/>
            </c:ext>
          </c:extLst>
        </c:ser>
        <c:ser>
          <c:idx val="4"/>
          <c:order val="4"/>
          <c:tx>
            <c:strRef>
              <c:f>'Volume Distribution Trend'!$F$60</c:f>
              <c:strCache>
                <c:ptCount val="1"/>
                <c:pt idx="0">
                  <c:v>GESDISC</c:v>
                </c:pt>
              </c:strCache>
            </c:strRef>
          </c:tx>
          <c:spPr>
            <a:gradFill rotWithShape="0">
              <a:gsLst>
                <a:gs pos="0">
                  <a:srgbClr val="C5B3E2"/>
                </a:gs>
                <a:gs pos="100000">
                  <a:srgbClr val="704F97"/>
                </a:gs>
              </a:gsLst>
              <a:lin ang="5400000"/>
            </a:gradFill>
            <a:ln w="25400">
              <a:noFill/>
            </a:ln>
            <a:effectLst/>
          </c:spPr>
          <c:invertIfNegative val="0"/>
          <c:cat>
            <c:strRef>
              <c:f>'Volume Distribution Trend'!$A$61:$A$85</c:f>
              <c:strCache>
                <c:ptCount val="2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strCache>
            </c:strRef>
          </c:cat>
          <c:val>
            <c:numRef>
              <c:f>'Volume Distribution Trend'!$F$61:$F$85</c:f>
              <c:numCache>
                <c:formatCode>#,##0.00</c:formatCode>
                <c:ptCount val="25"/>
                <c:pt idx="0">
                  <c:v>20.989853515625001</c:v>
                </c:pt>
                <c:pt idx="1">
                  <c:v>45.371953124999997</c:v>
                </c:pt>
                <c:pt idx="2">
                  <c:v>82.972685546874999</c:v>
                </c:pt>
                <c:pt idx="3">
                  <c:v>185.01539062500001</c:v>
                </c:pt>
                <c:pt idx="4">
                  <c:v>278.12639648437499</c:v>
                </c:pt>
                <c:pt idx="5">
                  <c:v>361.22099609374999</c:v>
                </c:pt>
                <c:pt idx="6">
                  <c:v>493.29072265624995</c:v>
                </c:pt>
                <c:pt idx="7">
                  <c:v>192.64949218750002</c:v>
                </c:pt>
                <c:pt idx="8">
                  <c:v>302.79853515624995</c:v>
                </c:pt>
                <c:pt idx="9">
                  <c:v>487.31976638919474</c:v>
                </c:pt>
                <c:pt idx="10">
                  <c:v>698.67523437499995</c:v>
                </c:pt>
                <c:pt idx="11">
                  <c:v>1042.4527050781251</c:v>
                </c:pt>
                <c:pt idx="12">
                  <c:v>1327.66482421875</c:v>
                </c:pt>
                <c:pt idx="13">
                  <c:v>1942.4786132812501</c:v>
                </c:pt>
                <c:pt idx="14">
                  <c:v>1770.654091796875</c:v>
                </c:pt>
                <c:pt idx="15">
                  <c:v>2071.4167294901977</c:v>
                </c:pt>
                <c:pt idx="16">
                  <c:v>4058.9668372702859</c:v>
                </c:pt>
                <c:pt idx="17">
                  <c:v>5627.2969162931304</c:v>
                </c:pt>
                <c:pt idx="18">
                  <c:v>5034.0588623252679</c:v>
                </c:pt>
                <c:pt idx="19">
                  <c:v>5609.586306892762</c:v>
                </c:pt>
                <c:pt idx="20">
                  <c:v>7198.7309283590685</c:v>
                </c:pt>
                <c:pt idx="21">
                  <c:v>8196.3377035890444</c:v>
                </c:pt>
                <c:pt idx="22">
                  <c:v>8791.0822091912978</c:v>
                </c:pt>
                <c:pt idx="23">
                  <c:v>10914.5644135077</c:v>
                </c:pt>
                <c:pt idx="24">
                  <c:v>13199.778674924022</c:v>
                </c:pt>
              </c:numCache>
            </c:numRef>
          </c:val>
          <c:extLst>
            <c:ext xmlns:c16="http://schemas.microsoft.com/office/drawing/2014/chart" uri="{C3380CC4-5D6E-409C-BE32-E72D297353CC}">
              <c16:uniqueId val="{00000004-DADE-234B-9113-265CE3843E76}"/>
            </c:ext>
          </c:extLst>
        </c:ser>
        <c:ser>
          <c:idx val="5"/>
          <c:order val="5"/>
          <c:tx>
            <c:strRef>
              <c:f>'Volume Distribution Trend'!$G$60</c:f>
              <c:strCache>
                <c:ptCount val="1"/>
                <c:pt idx="0">
                  <c:v>GHRC DAAC</c:v>
                </c:pt>
              </c:strCache>
            </c:strRef>
          </c:tx>
          <c:spPr>
            <a:gradFill rotWithShape="0">
              <a:gsLst>
                <a:gs pos="0">
                  <a:srgbClr val="9DE2FF"/>
                </a:gs>
                <a:gs pos="100000">
                  <a:srgbClr val="31A1C0"/>
                </a:gs>
              </a:gsLst>
              <a:lin ang="5400000"/>
            </a:gradFill>
            <a:ln w="25400">
              <a:noFill/>
            </a:ln>
            <a:effectLst/>
          </c:spPr>
          <c:invertIfNegative val="0"/>
          <c:cat>
            <c:strRef>
              <c:f>'Volume Distribution Trend'!$A$61:$A$85</c:f>
              <c:strCache>
                <c:ptCount val="2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strCache>
            </c:strRef>
          </c:cat>
          <c:val>
            <c:numRef>
              <c:f>'Volume Distribution Trend'!$G$61:$G$85</c:f>
              <c:numCache>
                <c:formatCode>#,##0.00</c:formatCode>
                <c:ptCount val="25"/>
                <c:pt idx="0">
                  <c:v>0.631953125</c:v>
                </c:pt>
                <c:pt idx="1">
                  <c:v>1.0003906250000001</c:v>
                </c:pt>
                <c:pt idx="2">
                  <c:v>1.2462792968750001</c:v>
                </c:pt>
                <c:pt idx="3">
                  <c:v>6.4866796874999997</c:v>
                </c:pt>
                <c:pt idx="4">
                  <c:v>7.6999804687499998</c:v>
                </c:pt>
                <c:pt idx="5">
                  <c:v>7.5567480468749997</c:v>
                </c:pt>
                <c:pt idx="6">
                  <c:v>9.1041308593749992</c:v>
                </c:pt>
                <c:pt idx="7">
                  <c:v>8.0089160156249992</c:v>
                </c:pt>
                <c:pt idx="8">
                  <c:v>12.077255859375001</c:v>
                </c:pt>
                <c:pt idx="9">
                  <c:v>8.6275993815233889</c:v>
                </c:pt>
                <c:pt idx="10">
                  <c:v>12.410048828124999</c:v>
                </c:pt>
                <c:pt idx="11">
                  <c:v>5.9392285156250004</c:v>
                </c:pt>
                <c:pt idx="12">
                  <c:v>7.2834960937500011</c:v>
                </c:pt>
                <c:pt idx="13">
                  <c:v>6.94921875</c:v>
                </c:pt>
                <c:pt idx="14">
                  <c:v>8.9811523437499989</c:v>
                </c:pt>
                <c:pt idx="15">
                  <c:v>16.130874663122061</c:v>
                </c:pt>
                <c:pt idx="16">
                  <c:v>8.8443165346970822</c:v>
                </c:pt>
                <c:pt idx="17">
                  <c:v>20.591103977747451</c:v>
                </c:pt>
                <c:pt idx="18">
                  <c:v>12.591962663170269</c:v>
                </c:pt>
                <c:pt idx="19">
                  <c:v>26.237466519949471</c:v>
                </c:pt>
                <c:pt idx="20">
                  <c:v>15.774109394924338</c:v>
                </c:pt>
                <c:pt idx="21">
                  <c:v>15.458082516180149</c:v>
                </c:pt>
                <c:pt idx="22">
                  <c:v>29.785183869781484</c:v>
                </c:pt>
                <c:pt idx="23">
                  <c:v>19.106782130404081</c:v>
                </c:pt>
                <c:pt idx="24">
                  <c:v>29.987305788642473</c:v>
                </c:pt>
              </c:numCache>
            </c:numRef>
          </c:val>
          <c:extLst>
            <c:ext xmlns:c16="http://schemas.microsoft.com/office/drawing/2014/chart" uri="{C3380CC4-5D6E-409C-BE32-E72D297353CC}">
              <c16:uniqueId val="{00000005-DADE-234B-9113-265CE3843E76}"/>
            </c:ext>
          </c:extLst>
        </c:ser>
        <c:ser>
          <c:idx val="6"/>
          <c:order val="6"/>
          <c:tx>
            <c:strRef>
              <c:f>'Volume Distribution Trend'!$H$60</c:f>
              <c:strCache>
                <c:ptCount val="1"/>
                <c:pt idx="0">
                  <c:v>LP DAAC</c:v>
                </c:pt>
              </c:strCache>
            </c:strRef>
          </c:tx>
          <c:spPr>
            <a:gradFill rotWithShape="0">
              <a:gsLst>
                <a:gs pos="0">
                  <a:srgbClr val="FFB885"/>
                </a:gs>
                <a:gs pos="100000">
                  <a:srgbClr val="F28225"/>
                </a:gs>
              </a:gsLst>
              <a:lin ang="5400000"/>
            </a:gradFill>
            <a:ln w="25400">
              <a:noFill/>
            </a:ln>
            <a:effectLst/>
          </c:spPr>
          <c:invertIfNegative val="0"/>
          <c:cat>
            <c:strRef>
              <c:f>'Volume Distribution Trend'!$A$61:$A$85</c:f>
              <c:strCache>
                <c:ptCount val="2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strCache>
            </c:strRef>
          </c:cat>
          <c:val>
            <c:numRef>
              <c:f>'Volume Distribution Trend'!$H$61:$H$85</c:f>
              <c:numCache>
                <c:formatCode>#,##0.00</c:formatCode>
                <c:ptCount val="25"/>
                <c:pt idx="0">
                  <c:v>8.6935839843749996</c:v>
                </c:pt>
                <c:pt idx="1">
                  <c:v>25.714638671874997</c:v>
                </c:pt>
                <c:pt idx="2">
                  <c:v>171.31546874999998</c:v>
                </c:pt>
                <c:pt idx="3">
                  <c:v>110.43490234375</c:v>
                </c:pt>
                <c:pt idx="4">
                  <c:v>209.817412109375</c:v>
                </c:pt>
                <c:pt idx="5">
                  <c:v>224.27232421874999</c:v>
                </c:pt>
                <c:pt idx="6">
                  <c:v>328.99618164062503</c:v>
                </c:pt>
                <c:pt idx="7">
                  <c:v>431.39848632812499</c:v>
                </c:pt>
                <c:pt idx="8">
                  <c:v>448.11911132812497</c:v>
                </c:pt>
                <c:pt idx="9">
                  <c:v>538.93535439403638</c:v>
                </c:pt>
                <c:pt idx="10">
                  <c:v>952.70526367187483</c:v>
                </c:pt>
                <c:pt idx="11">
                  <c:v>1178.546416015625</c:v>
                </c:pt>
                <c:pt idx="12">
                  <c:v>1200.8664941406253</c:v>
                </c:pt>
                <c:pt idx="13">
                  <c:v>1456.1670898437501</c:v>
                </c:pt>
                <c:pt idx="14">
                  <c:v>2132.9461816406251</c:v>
                </c:pt>
                <c:pt idx="15">
                  <c:v>1801.2341377453213</c:v>
                </c:pt>
                <c:pt idx="16">
                  <c:v>2501.0258962979528</c:v>
                </c:pt>
                <c:pt idx="17">
                  <c:v>4255.6231546384679</c:v>
                </c:pt>
                <c:pt idx="18">
                  <c:v>4591.9783496847385</c:v>
                </c:pt>
                <c:pt idx="19">
                  <c:v>7854.7410374871542</c:v>
                </c:pt>
                <c:pt idx="20">
                  <c:v>4295.675914706997</c:v>
                </c:pt>
                <c:pt idx="21">
                  <c:v>5563.5739033607933</c:v>
                </c:pt>
                <c:pt idx="22">
                  <c:v>9332.6586216569885</c:v>
                </c:pt>
                <c:pt idx="23">
                  <c:v>12309.017858402382</c:v>
                </c:pt>
                <c:pt idx="24">
                  <c:v>26695.945931484614</c:v>
                </c:pt>
              </c:numCache>
            </c:numRef>
          </c:val>
          <c:extLst>
            <c:ext xmlns:c16="http://schemas.microsoft.com/office/drawing/2014/chart" uri="{C3380CC4-5D6E-409C-BE32-E72D297353CC}">
              <c16:uniqueId val="{00000006-DADE-234B-9113-265CE3843E76}"/>
            </c:ext>
          </c:extLst>
        </c:ser>
        <c:ser>
          <c:idx val="7"/>
          <c:order val="7"/>
          <c:tx>
            <c:strRef>
              <c:f>'Volume Distribution Trend'!$I$60</c:f>
              <c:strCache>
                <c:ptCount val="1"/>
                <c:pt idx="0">
                  <c:v>LAADS DAAC</c:v>
                </c:pt>
              </c:strCache>
            </c:strRef>
          </c:tx>
          <c:spPr>
            <a:gradFill rotWithShape="0">
              <a:gsLst>
                <a:gs pos="0">
                  <a:srgbClr val="B6D1FF"/>
                </a:gs>
                <a:gs pos="100000">
                  <a:srgbClr val="8AA7D8"/>
                </a:gs>
              </a:gsLst>
              <a:lin ang="5400000"/>
            </a:gradFill>
            <a:ln w="25400">
              <a:noFill/>
            </a:ln>
            <a:effectLst/>
          </c:spPr>
          <c:invertIfNegative val="0"/>
          <c:cat>
            <c:strRef>
              <c:f>'Volume Distribution Trend'!$A$61:$A$85</c:f>
              <c:strCache>
                <c:ptCount val="2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strCache>
            </c:strRef>
          </c:cat>
          <c:val>
            <c:numRef>
              <c:f>'Volume Distribution Trend'!$I$61:$I$85</c:f>
              <c:numCache>
                <c:formatCode>#,##0.00</c:formatCode>
                <c:ptCount val="25"/>
                <c:pt idx="0">
                  <c:v>0</c:v>
                </c:pt>
                <c:pt idx="1">
                  <c:v>0</c:v>
                </c:pt>
                <c:pt idx="2">
                  <c:v>0</c:v>
                </c:pt>
                <c:pt idx="3">
                  <c:v>0</c:v>
                </c:pt>
                <c:pt idx="4">
                  <c:v>0</c:v>
                </c:pt>
                <c:pt idx="5">
                  <c:v>0</c:v>
                </c:pt>
                <c:pt idx="6">
                  <c:v>18.479091796875</c:v>
                </c:pt>
                <c:pt idx="7">
                  <c:v>564.21239257812499</c:v>
                </c:pt>
                <c:pt idx="8">
                  <c:v>813.94316406250005</c:v>
                </c:pt>
                <c:pt idx="9">
                  <c:v>866.74800395509089</c:v>
                </c:pt>
                <c:pt idx="10">
                  <c:v>1287.3805273437499</c:v>
                </c:pt>
                <c:pt idx="11">
                  <c:v>1578.392802734375</c:v>
                </c:pt>
                <c:pt idx="12">
                  <c:v>1289.7931152343751</c:v>
                </c:pt>
                <c:pt idx="13">
                  <c:v>2080.3925195312499</c:v>
                </c:pt>
                <c:pt idx="14">
                  <c:v>3045.8086132812505</c:v>
                </c:pt>
                <c:pt idx="15">
                  <c:v>3916.7340831344395</c:v>
                </c:pt>
                <c:pt idx="16">
                  <c:v>2935.5405872167821</c:v>
                </c:pt>
                <c:pt idx="17">
                  <c:v>2161.3215733560392</c:v>
                </c:pt>
                <c:pt idx="18">
                  <c:v>3807.4714743847521</c:v>
                </c:pt>
                <c:pt idx="19">
                  <c:v>9631.8542780975458</c:v>
                </c:pt>
                <c:pt idx="20">
                  <c:v>9482.8015255586179</c:v>
                </c:pt>
                <c:pt idx="21">
                  <c:v>10949.505956707984</c:v>
                </c:pt>
                <c:pt idx="22">
                  <c:v>19121.102081971603</c:v>
                </c:pt>
                <c:pt idx="23">
                  <c:v>12804.38909766198</c:v>
                </c:pt>
                <c:pt idx="24">
                  <c:v>14913.204309293022</c:v>
                </c:pt>
              </c:numCache>
            </c:numRef>
          </c:val>
          <c:extLst>
            <c:ext xmlns:c16="http://schemas.microsoft.com/office/drawing/2014/chart" uri="{C3380CC4-5D6E-409C-BE32-E72D297353CC}">
              <c16:uniqueId val="{00000007-DADE-234B-9113-265CE3843E76}"/>
            </c:ext>
          </c:extLst>
        </c:ser>
        <c:ser>
          <c:idx val="8"/>
          <c:order val="8"/>
          <c:tx>
            <c:strRef>
              <c:f>'Volume Distribution Trend'!$J$60</c:f>
              <c:strCache>
                <c:ptCount val="1"/>
                <c:pt idx="0">
                  <c:v>NSIDC DAAC</c:v>
                </c:pt>
              </c:strCache>
            </c:strRef>
          </c:tx>
          <c:spPr>
            <a:gradFill rotWithShape="0">
              <a:gsLst>
                <a:gs pos="0">
                  <a:srgbClr val="FFB6B4"/>
                </a:gs>
                <a:gs pos="100000">
                  <a:srgbClr val="DA8A89"/>
                </a:gs>
              </a:gsLst>
              <a:lin ang="5400000"/>
            </a:gradFill>
            <a:ln w="25400">
              <a:noFill/>
            </a:ln>
            <a:effectLst/>
          </c:spPr>
          <c:invertIfNegative val="0"/>
          <c:cat>
            <c:strRef>
              <c:f>'Volume Distribution Trend'!$A$61:$A$85</c:f>
              <c:strCache>
                <c:ptCount val="2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strCache>
            </c:strRef>
          </c:cat>
          <c:val>
            <c:numRef>
              <c:f>'Volume Distribution Trend'!$J$61:$J$85</c:f>
              <c:numCache>
                <c:formatCode>#,##0.00</c:formatCode>
                <c:ptCount val="25"/>
                <c:pt idx="0">
                  <c:v>0.23598632812500001</c:v>
                </c:pt>
                <c:pt idx="1">
                  <c:v>0.40013671875000001</c:v>
                </c:pt>
                <c:pt idx="2">
                  <c:v>1.3582031250000002</c:v>
                </c:pt>
                <c:pt idx="3">
                  <c:v>4.1982421875</c:v>
                </c:pt>
                <c:pt idx="4">
                  <c:v>15.913281250000001</c:v>
                </c:pt>
                <c:pt idx="5">
                  <c:v>27.105429687499999</c:v>
                </c:pt>
                <c:pt idx="6">
                  <c:v>55.692490234375001</c:v>
                </c:pt>
                <c:pt idx="7">
                  <c:v>69.537167968749998</c:v>
                </c:pt>
                <c:pt idx="8">
                  <c:v>81.316923828124999</c:v>
                </c:pt>
                <c:pt idx="9">
                  <c:v>119.99649580963225</c:v>
                </c:pt>
                <c:pt idx="10">
                  <c:v>140.17009765624996</c:v>
                </c:pt>
                <c:pt idx="11">
                  <c:v>185.13568359375</c:v>
                </c:pt>
                <c:pt idx="12">
                  <c:v>168.33932617187497</c:v>
                </c:pt>
                <c:pt idx="13">
                  <c:v>180.22646484374997</c:v>
                </c:pt>
                <c:pt idx="14">
                  <c:v>169.87938476562502</c:v>
                </c:pt>
                <c:pt idx="15">
                  <c:v>201.59095327375303</c:v>
                </c:pt>
                <c:pt idx="16">
                  <c:v>262.98465774811689</c:v>
                </c:pt>
                <c:pt idx="17">
                  <c:v>383.64800415002031</c:v>
                </c:pt>
                <c:pt idx="18">
                  <c:v>542.40039763831942</c:v>
                </c:pt>
                <c:pt idx="19">
                  <c:v>741.9419173061566</c:v>
                </c:pt>
                <c:pt idx="20">
                  <c:v>1391.6840914633183</c:v>
                </c:pt>
                <c:pt idx="21">
                  <c:v>1662.7633851516339</c:v>
                </c:pt>
                <c:pt idx="22">
                  <c:v>2043.2440052018492</c:v>
                </c:pt>
                <c:pt idx="23">
                  <c:v>3661.8983519570197</c:v>
                </c:pt>
                <c:pt idx="24">
                  <c:v>12554.571044049932</c:v>
                </c:pt>
              </c:numCache>
            </c:numRef>
          </c:val>
          <c:extLst>
            <c:ext xmlns:c16="http://schemas.microsoft.com/office/drawing/2014/chart" uri="{C3380CC4-5D6E-409C-BE32-E72D297353CC}">
              <c16:uniqueId val="{00000008-DADE-234B-9113-265CE3843E76}"/>
            </c:ext>
          </c:extLst>
        </c:ser>
        <c:ser>
          <c:idx val="9"/>
          <c:order val="9"/>
          <c:tx>
            <c:strRef>
              <c:f>'Volume Distribution Trend'!$K$60</c:f>
              <c:strCache>
                <c:ptCount val="1"/>
                <c:pt idx="0">
                  <c:v>OB.DAAC </c:v>
                </c:pt>
              </c:strCache>
            </c:strRef>
          </c:tx>
          <c:spPr>
            <a:gradFill rotWithShape="0">
              <a:gsLst>
                <a:gs pos="0">
                  <a:srgbClr val="E4FFBA"/>
                </a:gs>
                <a:gs pos="100000">
                  <a:srgbClr val="BBD68E"/>
                </a:gs>
              </a:gsLst>
              <a:lin ang="5400000"/>
            </a:gradFill>
            <a:ln w="25400">
              <a:noFill/>
            </a:ln>
            <a:effectLst/>
          </c:spPr>
          <c:invertIfNegative val="0"/>
          <c:cat>
            <c:strRef>
              <c:f>'Volume Distribution Trend'!$A$61:$A$85</c:f>
              <c:strCache>
                <c:ptCount val="2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strCache>
            </c:strRef>
          </c:cat>
          <c:val>
            <c:numRef>
              <c:f>'Volume Distribution Trend'!$K$61:$K$85</c:f>
              <c:numCache>
                <c:formatCode>#,##0.00</c:formatCode>
                <c:ptCount val="25"/>
                <c:pt idx="0">
                  <c:v>0</c:v>
                </c:pt>
                <c:pt idx="1">
                  <c:v>0</c:v>
                </c:pt>
                <c:pt idx="2">
                  <c:v>0</c:v>
                </c:pt>
                <c:pt idx="3">
                  <c:v>0</c:v>
                </c:pt>
                <c:pt idx="4">
                  <c:v>2.8958511352539062</c:v>
                </c:pt>
                <c:pt idx="5">
                  <c:v>8.6921787261962891</c:v>
                </c:pt>
                <c:pt idx="6">
                  <c:v>23.707084655761719</c:v>
                </c:pt>
                <c:pt idx="7">
                  <c:v>36.011285781860352</c:v>
                </c:pt>
                <c:pt idx="8">
                  <c:v>59.605855941772468</c:v>
                </c:pt>
                <c:pt idx="9">
                  <c:v>73.955380859374998</c:v>
                </c:pt>
                <c:pt idx="10">
                  <c:v>173.84639648437499</c:v>
                </c:pt>
                <c:pt idx="11">
                  <c:v>282.97775390625003</c:v>
                </c:pt>
                <c:pt idx="12">
                  <c:v>370.48637695312499</c:v>
                </c:pt>
                <c:pt idx="13">
                  <c:v>500.98374023437503</c:v>
                </c:pt>
                <c:pt idx="14">
                  <c:v>404.45936523437501</c:v>
                </c:pt>
                <c:pt idx="15">
                  <c:v>1191.0308301382836</c:v>
                </c:pt>
                <c:pt idx="16">
                  <c:v>1479.5026629857307</c:v>
                </c:pt>
                <c:pt idx="17">
                  <c:v>1388.5250310475176</c:v>
                </c:pt>
                <c:pt idx="18">
                  <c:v>1277.2397893217526</c:v>
                </c:pt>
                <c:pt idx="19">
                  <c:v>1419.2565291333219</c:v>
                </c:pt>
                <c:pt idx="20">
                  <c:v>2258.0962122898009</c:v>
                </c:pt>
                <c:pt idx="21">
                  <c:v>2072.4764548165576</c:v>
                </c:pt>
                <c:pt idx="22">
                  <c:v>2652.1905676660649</c:v>
                </c:pt>
                <c:pt idx="23">
                  <c:v>2898.9472917848766</c:v>
                </c:pt>
                <c:pt idx="24">
                  <c:v>1644.2729312570671</c:v>
                </c:pt>
              </c:numCache>
            </c:numRef>
          </c:val>
          <c:extLst>
            <c:ext xmlns:c16="http://schemas.microsoft.com/office/drawing/2014/chart" uri="{C3380CC4-5D6E-409C-BE32-E72D297353CC}">
              <c16:uniqueId val="{00000009-DADE-234B-9113-265CE3843E76}"/>
            </c:ext>
          </c:extLst>
        </c:ser>
        <c:ser>
          <c:idx val="10"/>
          <c:order val="10"/>
          <c:tx>
            <c:strRef>
              <c:f>'Volume Distribution Trend'!$L$60</c:f>
              <c:strCache>
                <c:ptCount val="1"/>
                <c:pt idx="0">
                  <c:v>ORNL DAAC</c:v>
                </c:pt>
              </c:strCache>
            </c:strRef>
          </c:tx>
          <c:spPr>
            <a:gradFill rotWithShape="0">
              <a:gsLst>
                <a:gs pos="0">
                  <a:srgbClr val="D6C5F1"/>
                </a:gs>
                <a:gs pos="100000">
                  <a:srgbClr val="A896C2"/>
                </a:gs>
              </a:gsLst>
              <a:lin ang="5400000"/>
            </a:gradFill>
            <a:ln w="25400">
              <a:noFill/>
            </a:ln>
            <a:effectLst/>
          </c:spPr>
          <c:invertIfNegative val="0"/>
          <c:cat>
            <c:strRef>
              <c:f>'Volume Distribution Trend'!$A$61:$A$85</c:f>
              <c:strCache>
                <c:ptCount val="2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strCache>
            </c:strRef>
          </c:cat>
          <c:val>
            <c:numRef>
              <c:f>'Volume Distribution Trend'!$L$61:$L$85</c:f>
              <c:numCache>
                <c:formatCode>#,##0.00</c:formatCode>
                <c:ptCount val="25"/>
                <c:pt idx="0">
                  <c:v>1.0458984375000001E-2</c:v>
                </c:pt>
                <c:pt idx="1">
                  <c:v>2.0849609375000001E-2</c:v>
                </c:pt>
                <c:pt idx="2">
                  <c:v>0.46712890624999998</c:v>
                </c:pt>
                <c:pt idx="3">
                  <c:v>1.212646484375</c:v>
                </c:pt>
                <c:pt idx="4">
                  <c:v>1.2292578125</c:v>
                </c:pt>
                <c:pt idx="5">
                  <c:v>1.89794921875</c:v>
                </c:pt>
                <c:pt idx="6">
                  <c:v>0.94814453124999998</c:v>
                </c:pt>
                <c:pt idx="7">
                  <c:v>1.1746484374999999</c:v>
                </c:pt>
                <c:pt idx="8">
                  <c:v>0.73626953125000005</c:v>
                </c:pt>
                <c:pt idx="9">
                  <c:v>2.859052655876436</c:v>
                </c:pt>
                <c:pt idx="10">
                  <c:v>4.9920605468749999</c:v>
                </c:pt>
                <c:pt idx="11">
                  <c:v>7.1624218749999997</c:v>
                </c:pt>
                <c:pt idx="12">
                  <c:v>10.159755859375002</c:v>
                </c:pt>
                <c:pt idx="13">
                  <c:v>16.330400390625002</c:v>
                </c:pt>
                <c:pt idx="14">
                  <c:v>21.51076171875</c:v>
                </c:pt>
                <c:pt idx="15">
                  <c:v>20.427300843186387</c:v>
                </c:pt>
                <c:pt idx="16">
                  <c:v>71.654050646128539</c:v>
                </c:pt>
                <c:pt idx="17">
                  <c:v>169.07318274293493</c:v>
                </c:pt>
                <c:pt idx="18">
                  <c:v>369.99535867868644</c:v>
                </c:pt>
                <c:pt idx="19">
                  <c:v>334.68256025501478</c:v>
                </c:pt>
                <c:pt idx="20">
                  <c:v>275.63115082560773</c:v>
                </c:pt>
                <c:pt idx="21">
                  <c:v>583.80616283701715</c:v>
                </c:pt>
                <c:pt idx="22">
                  <c:v>1079.3364815819732</c:v>
                </c:pt>
                <c:pt idx="23">
                  <c:v>1305.6510455729263</c:v>
                </c:pt>
                <c:pt idx="24">
                  <c:v>4805.1108017227507</c:v>
                </c:pt>
              </c:numCache>
            </c:numRef>
          </c:val>
          <c:extLst>
            <c:ext xmlns:c16="http://schemas.microsoft.com/office/drawing/2014/chart" uri="{C3380CC4-5D6E-409C-BE32-E72D297353CC}">
              <c16:uniqueId val="{0000000A-DADE-234B-9113-265CE3843E76}"/>
            </c:ext>
          </c:extLst>
        </c:ser>
        <c:ser>
          <c:idx val="11"/>
          <c:order val="11"/>
          <c:tx>
            <c:strRef>
              <c:f>'Volume Distribution Trend'!$M$60</c:f>
              <c:strCache>
                <c:ptCount val="1"/>
                <c:pt idx="0">
                  <c:v>PO.DAAC</c:v>
                </c:pt>
              </c:strCache>
            </c:strRef>
          </c:tx>
          <c:spPr>
            <a:gradFill rotWithShape="0">
              <a:gsLst>
                <a:gs pos="0">
                  <a:srgbClr val="B2F1FF"/>
                </a:gs>
                <a:gs pos="100000">
                  <a:srgbClr val="87C8DF"/>
                </a:gs>
              </a:gsLst>
              <a:lin ang="5400000"/>
            </a:gradFill>
            <a:ln w="25400">
              <a:noFill/>
            </a:ln>
            <a:effectLst/>
          </c:spPr>
          <c:invertIfNegative val="0"/>
          <c:cat>
            <c:strRef>
              <c:f>'Volume Distribution Trend'!$A$61:$A$85</c:f>
              <c:strCache>
                <c:ptCount val="2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strCache>
            </c:strRef>
          </c:cat>
          <c:val>
            <c:numRef>
              <c:f>'Volume Distribution Trend'!$M$61:$M$85</c:f>
              <c:numCache>
                <c:formatCode>#,##0.00</c:formatCode>
                <c:ptCount val="25"/>
                <c:pt idx="0">
                  <c:v>1.853076171875</c:v>
                </c:pt>
                <c:pt idx="1">
                  <c:v>2.729267578125</c:v>
                </c:pt>
                <c:pt idx="2">
                  <c:v>4.9204785156249997</c:v>
                </c:pt>
                <c:pt idx="3">
                  <c:v>28.077333984374999</c:v>
                </c:pt>
                <c:pt idx="4">
                  <c:v>37.485546874999997</c:v>
                </c:pt>
                <c:pt idx="5">
                  <c:v>31.372324218749998</c:v>
                </c:pt>
                <c:pt idx="6">
                  <c:v>36.545048828124997</c:v>
                </c:pt>
                <c:pt idx="7">
                  <c:v>14.05916015625</c:v>
                </c:pt>
                <c:pt idx="8">
                  <c:v>62.173291015624997</c:v>
                </c:pt>
                <c:pt idx="9">
                  <c:v>91.35252567675154</c:v>
                </c:pt>
                <c:pt idx="10">
                  <c:v>104.92124023437498</c:v>
                </c:pt>
                <c:pt idx="11">
                  <c:v>111.833515625</c:v>
                </c:pt>
                <c:pt idx="12">
                  <c:v>161.62029296874999</c:v>
                </c:pt>
                <c:pt idx="13">
                  <c:v>232.35997070312499</c:v>
                </c:pt>
                <c:pt idx="14">
                  <c:v>207.10779296875</c:v>
                </c:pt>
                <c:pt idx="15">
                  <c:v>300.98538081447805</c:v>
                </c:pt>
                <c:pt idx="16">
                  <c:v>481.28024073248207</c:v>
                </c:pt>
                <c:pt idx="17">
                  <c:v>547.693270146636</c:v>
                </c:pt>
                <c:pt idx="18">
                  <c:v>575.22878332717403</c:v>
                </c:pt>
                <c:pt idx="19">
                  <c:v>608.16590161141198</c:v>
                </c:pt>
                <c:pt idx="20">
                  <c:v>946.38637886907759</c:v>
                </c:pt>
                <c:pt idx="21">
                  <c:v>1446.7530219632524</c:v>
                </c:pt>
                <c:pt idx="22">
                  <c:v>4139.5547063332269</c:v>
                </c:pt>
                <c:pt idx="23">
                  <c:v>1698.4783187739247</c:v>
                </c:pt>
                <c:pt idx="24">
                  <c:v>3222.9995428369325</c:v>
                </c:pt>
              </c:numCache>
            </c:numRef>
          </c:val>
          <c:extLst>
            <c:ext xmlns:c16="http://schemas.microsoft.com/office/drawing/2014/chart" uri="{C3380CC4-5D6E-409C-BE32-E72D297353CC}">
              <c16:uniqueId val="{0000000B-DADE-234B-9113-265CE3843E76}"/>
            </c:ext>
          </c:extLst>
        </c:ser>
        <c:ser>
          <c:idx val="13"/>
          <c:order val="12"/>
          <c:tx>
            <c:strRef>
              <c:f>'Volume Distribution Trend'!$N$60</c:f>
              <c:strCache>
                <c:ptCount val="1"/>
                <c:pt idx="0">
                  <c:v>SEDAC</c:v>
                </c:pt>
              </c:strCache>
            </c:strRef>
          </c:tx>
          <c:invertIfNegative val="0"/>
          <c:cat>
            <c:strRef>
              <c:f>'Volume Distribution Trend'!$A$61:$A$85</c:f>
              <c:strCache>
                <c:ptCount val="2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strCache>
            </c:strRef>
          </c:cat>
          <c:val>
            <c:numRef>
              <c:f>'Volume Distribution Trend'!$N$61:$N$85</c:f>
              <c:numCache>
                <c:formatCode>#,##0.00</c:formatCode>
                <c:ptCount val="25"/>
                <c:pt idx="0">
                  <c:v>8.0019531249999998E-2</c:v>
                </c:pt>
                <c:pt idx="1">
                  <c:v>0.1175390625</c:v>
                </c:pt>
                <c:pt idx="2">
                  <c:v>0.16963867187500001</c:v>
                </c:pt>
                <c:pt idx="3">
                  <c:v>0.22001953125000001</c:v>
                </c:pt>
                <c:pt idx="4">
                  <c:v>0.15578125000000001</c:v>
                </c:pt>
                <c:pt idx="5">
                  <c:v>0.167841796875</c:v>
                </c:pt>
                <c:pt idx="6">
                  <c:v>0.156494140625</c:v>
                </c:pt>
                <c:pt idx="7">
                  <c:v>8.1708984375000002E-2</c:v>
                </c:pt>
                <c:pt idx="8">
                  <c:v>6.4414062499999994E-2</c:v>
                </c:pt>
                <c:pt idx="9">
                  <c:v>0.31630323165882113</c:v>
                </c:pt>
                <c:pt idx="10">
                  <c:v>1.4294628906250002</c:v>
                </c:pt>
                <c:pt idx="11">
                  <c:v>2.8848437499999999</c:v>
                </c:pt>
                <c:pt idx="12">
                  <c:v>1.470908203125</c:v>
                </c:pt>
                <c:pt idx="13">
                  <c:v>2.5720312500000002</c:v>
                </c:pt>
                <c:pt idx="14">
                  <c:v>2.7203515624999999</c:v>
                </c:pt>
                <c:pt idx="15">
                  <c:v>1.6725470381334149</c:v>
                </c:pt>
                <c:pt idx="16">
                  <c:v>2.8853466487826123</c:v>
                </c:pt>
                <c:pt idx="17">
                  <c:v>5.9447709620208062</c:v>
                </c:pt>
                <c:pt idx="18">
                  <c:v>8.5406350103512469</c:v>
                </c:pt>
                <c:pt idx="19">
                  <c:v>13.233766058233382</c:v>
                </c:pt>
                <c:pt idx="20">
                  <c:v>14.656736233481688</c:v>
                </c:pt>
                <c:pt idx="21">
                  <c:v>18.567785647362996</c:v>
                </c:pt>
                <c:pt idx="22">
                  <c:v>26.975272704018472</c:v>
                </c:pt>
                <c:pt idx="23">
                  <c:v>32.708721189489459</c:v>
                </c:pt>
                <c:pt idx="24">
                  <c:v>51.132992068145491</c:v>
                </c:pt>
              </c:numCache>
            </c:numRef>
          </c:val>
          <c:extLst>
            <c:ext xmlns:c16="http://schemas.microsoft.com/office/drawing/2014/chart" uri="{C3380CC4-5D6E-409C-BE32-E72D297353CC}">
              <c16:uniqueId val="{0000000D-DADE-234B-9113-265CE3843E76}"/>
            </c:ext>
          </c:extLst>
        </c:ser>
        <c:ser>
          <c:idx val="14"/>
          <c:order val="13"/>
          <c:tx>
            <c:strRef>
              <c:f>'Volume Distribution Trend'!$P$60</c:f>
              <c:strCache>
                <c:ptCount val="1"/>
                <c:pt idx="0">
                  <c:v>LANCE</c:v>
                </c:pt>
              </c:strCache>
            </c:strRef>
          </c:tx>
          <c:spPr>
            <a:solidFill>
              <a:schemeClr val="accent3"/>
            </a:solidFill>
          </c:spPr>
          <c:invertIfNegative val="0"/>
          <c:cat>
            <c:strRef>
              <c:f>'Volume Distribution Trend'!$A$61:$A$85</c:f>
              <c:strCache>
                <c:ptCount val="2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strCache>
            </c:strRef>
          </c:cat>
          <c:val>
            <c:numRef>
              <c:f>'Volume Distribution Trend'!$P$61:$P$85</c:f>
              <c:numCache>
                <c:formatCode>#,##0.00</c:formatCode>
                <c:ptCount val="25"/>
                <c:pt idx="10">
                  <c:v>239.357451171875</c:v>
                </c:pt>
                <c:pt idx="11">
                  <c:v>475.84899414062494</c:v>
                </c:pt>
                <c:pt idx="12">
                  <c:v>833.81921875</c:v>
                </c:pt>
                <c:pt idx="13">
                  <c:v>856.63578125000004</c:v>
                </c:pt>
                <c:pt idx="14">
                  <c:v>891.62641206054695</c:v>
                </c:pt>
                <c:pt idx="15">
                  <c:v>786.36682507619889</c:v>
                </c:pt>
                <c:pt idx="16">
                  <c:v>763.04763924963061</c:v>
                </c:pt>
                <c:pt idx="17">
                  <c:v>889.13361675249939</c:v>
                </c:pt>
                <c:pt idx="18">
                  <c:v>874.06199730241701</c:v>
                </c:pt>
                <c:pt idx="19">
                  <c:v>842.38937777741194</c:v>
                </c:pt>
                <c:pt idx="20">
                  <c:v>954.39680664062496</c:v>
                </c:pt>
                <c:pt idx="21">
                  <c:v>2287.2399999999998</c:v>
                </c:pt>
                <c:pt idx="22">
                  <c:v>2099.61</c:v>
                </c:pt>
                <c:pt idx="23">
                  <c:v>2627.6859892800999</c:v>
                </c:pt>
                <c:pt idx="24">
                  <c:v>2605.1660445511575</c:v>
                </c:pt>
              </c:numCache>
            </c:numRef>
          </c:val>
          <c:extLst>
            <c:ext xmlns:c16="http://schemas.microsoft.com/office/drawing/2014/chart" uri="{C3380CC4-5D6E-409C-BE32-E72D297353CC}">
              <c16:uniqueId val="{00000001-74B5-C04C-AB47-C23D77145A95}"/>
            </c:ext>
          </c:extLst>
        </c:ser>
        <c:dLbls>
          <c:showLegendKey val="0"/>
          <c:showVal val="0"/>
          <c:showCatName val="0"/>
          <c:showSerName val="0"/>
          <c:showPercent val="0"/>
          <c:showBubbleSize val="0"/>
        </c:dLbls>
        <c:gapWidth val="55"/>
        <c:overlap val="100"/>
        <c:axId val="-442269952"/>
        <c:axId val="-442269408"/>
        <c:extLst/>
      </c:barChart>
      <c:catAx>
        <c:axId val="-442269952"/>
        <c:scaling>
          <c:orientation val="minMax"/>
        </c:scaling>
        <c:delete val="0"/>
        <c:axPos val="b"/>
        <c:numFmt formatCode="General" sourceLinked="1"/>
        <c:majorTickMark val="none"/>
        <c:minorTickMark val="none"/>
        <c:tickLblPos val="nextTo"/>
        <c:spPr>
          <a:ln w="3175">
            <a:solidFill>
              <a:srgbClr val="808080"/>
            </a:solidFill>
            <a:prstDash val="solid"/>
          </a:ln>
        </c:spPr>
        <c:txPr>
          <a:bodyPr/>
          <a:lstStyle/>
          <a:p>
            <a:pPr>
              <a:defRPr sz="1200" b="1"/>
            </a:pPr>
            <a:endParaRPr lang="en-US"/>
          </a:p>
        </c:txPr>
        <c:crossAx val="-442269408"/>
        <c:crosses val="autoZero"/>
        <c:auto val="1"/>
        <c:lblAlgn val="ctr"/>
        <c:lblOffset val="100"/>
        <c:noMultiLvlLbl val="0"/>
      </c:catAx>
      <c:valAx>
        <c:axId val="-442269408"/>
        <c:scaling>
          <c:orientation val="minMax"/>
        </c:scaling>
        <c:delete val="0"/>
        <c:axPos val="l"/>
        <c:majorGridlines>
          <c:spPr>
            <a:ln w="3175">
              <a:solidFill>
                <a:srgbClr val="808080"/>
              </a:solidFill>
              <a:prstDash val="solid"/>
            </a:ln>
          </c:spPr>
        </c:majorGridlines>
        <c:title>
          <c:tx>
            <c:rich>
              <a:bodyPr rot="-5400000" vert="horz"/>
              <a:lstStyle/>
              <a:p>
                <a:pPr>
                  <a:defRPr sz="1200"/>
                </a:pPr>
                <a:r>
                  <a:rPr lang="en-US" sz="1200"/>
                  <a:t>Volume (TBs)</a:t>
                </a:r>
              </a:p>
            </c:rich>
          </c:tx>
          <c:overlay val="0"/>
        </c:title>
        <c:numFmt formatCode="#,##0" sourceLinked="0"/>
        <c:majorTickMark val="none"/>
        <c:minorTickMark val="none"/>
        <c:tickLblPos val="nextTo"/>
        <c:spPr>
          <a:ln w="3175">
            <a:solidFill>
              <a:srgbClr val="808080"/>
            </a:solidFill>
            <a:prstDash val="solid"/>
          </a:ln>
        </c:spPr>
        <c:crossAx val="-442269952"/>
        <c:crosses val="autoZero"/>
        <c:crossBetween val="between"/>
      </c:valAx>
      <c:spPr>
        <a:solidFill>
          <a:srgbClr val="FFFFFF"/>
        </a:solidFill>
        <a:ln w="25400">
          <a:solidFill>
            <a:sysClr val="window" lastClr="FFFFFF">
              <a:lumMod val="50000"/>
            </a:sysClr>
          </a:solidFill>
        </a:ln>
        <a:effectLst/>
      </c:spPr>
    </c:plotArea>
    <c:legend>
      <c:legendPos val="t"/>
      <c:overlay val="0"/>
      <c:spPr>
        <a:noFill/>
        <a:ln w="25400">
          <a:solidFill>
            <a:schemeClr val="tx1"/>
          </a:solidFill>
        </a:ln>
      </c:sp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manualLayout>
          <c:layoutTarget val="inner"/>
          <c:xMode val="edge"/>
          <c:yMode val="edge"/>
          <c:x val="0.38978596949023198"/>
          <c:y val="0.63022508038587199"/>
          <c:w val="0.20161343249494601"/>
          <c:h val="0.241157556270096"/>
        </c:manualLayout>
      </c:layout>
      <c:pieChart>
        <c:varyColors val="1"/>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solidFill>
                <a:srgbClr val="FFFF00"/>
              </a:solidFill>
              <a:ln w="25400">
                <a:noFill/>
              </a:ln>
              <a:effectLst>
                <a:outerShdw dist="35921" dir="2700000" algn="br">
                  <a:srgbClr val="000000"/>
                </a:outerShdw>
              </a:effectLst>
            </c:spPr>
            <c:extLst>
              <c:ext xmlns:c16="http://schemas.microsoft.com/office/drawing/2014/chart" uri="{C3380CC4-5D6E-409C-BE32-E72D297353CC}">
                <c16:uniqueId val="{00000001-FBBE-2043-918D-D192CCE40BAB}"/>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FBBE-2043-918D-D192CCE40BAB}"/>
              </c:ext>
            </c:extLst>
          </c:dPt>
          <c:dPt>
            <c:idx val="2"/>
            <c:bubble3D val="0"/>
            <c:spPr>
              <a:gradFill rotWithShape="0">
                <a:gsLst>
                  <a:gs pos="0">
                    <a:srgbClr val="D4F4A6"/>
                  </a:gs>
                  <a:gs pos="100000">
                    <a:srgbClr val="8DB241"/>
                  </a:gs>
                </a:gsLst>
                <a:lin ang="5400000"/>
              </a:gradFill>
              <a:ln w="25400">
                <a:noFill/>
              </a:ln>
            </c:spPr>
            <c:extLst>
              <c:ext xmlns:c16="http://schemas.microsoft.com/office/drawing/2014/chart" uri="{C3380CC4-5D6E-409C-BE32-E72D297353CC}">
                <c16:uniqueId val="{00000005-FBBE-2043-918D-D192CCE40BAB}"/>
              </c:ext>
            </c:extLst>
          </c:dPt>
          <c:dPt>
            <c:idx val="4"/>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FBBE-2043-918D-D192CCE40BAB}"/>
              </c:ext>
            </c:extLst>
          </c:dPt>
          <c:dPt>
            <c:idx val="5"/>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FBBE-2043-918D-D192CCE40BAB}"/>
              </c:ext>
            </c:extLst>
          </c:dPt>
          <c:dPt>
            <c:idx val="6"/>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D-FBBE-2043-918D-D192CCE40BAB}"/>
              </c:ext>
            </c:extLst>
          </c:dPt>
          <c:dPt>
            <c:idx val="7"/>
            <c:bubble3D val="0"/>
            <c:spPr>
              <a:gradFill rotWithShape="0">
                <a:gsLst>
                  <a:gs pos="0">
                    <a:srgbClr val="B6D1FF"/>
                  </a:gs>
                  <a:gs pos="100000">
                    <a:srgbClr val="8AA7D8"/>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F-FBBE-2043-918D-D192CCE40BAB}"/>
              </c:ext>
            </c:extLst>
          </c:dPt>
          <c:dPt>
            <c:idx val="8"/>
            <c:bubble3D val="0"/>
            <c:spPr>
              <a:solidFill>
                <a:schemeClr val="tx1"/>
              </a:solidFill>
              <a:ln w="25400">
                <a:noFill/>
              </a:ln>
              <a:effectLst>
                <a:outerShdw dist="35921" dir="2700000" algn="br">
                  <a:srgbClr val="000000"/>
                </a:outerShdw>
              </a:effectLst>
            </c:spPr>
            <c:extLst>
              <c:ext xmlns:c16="http://schemas.microsoft.com/office/drawing/2014/chart" uri="{C3380CC4-5D6E-409C-BE32-E72D297353CC}">
                <c16:uniqueId val="{0000000F-CD64-064D-A40B-7E1898CD9E5B}"/>
              </c:ext>
            </c:extLst>
          </c:dPt>
          <c:dLbls>
            <c:dLbl>
              <c:idx val="0"/>
              <c:layout>
                <c:manualLayout>
                  <c:x val="0.146184348002556"/>
                  <c:y val="-0.12768508099622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BE-2043-918D-D192CCE40BAB}"/>
                </c:ext>
              </c:extLst>
            </c:dLbl>
            <c:dLbl>
              <c:idx val="1"/>
              <c:layout>
                <c:manualLayout>
                  <c:x val="3.9927141228646899E-2"/>
                  <c:y val="-8.8138529357015601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BBE-2043-918D-D192CCE40BAB}"/>
                </c:ext>
              </c:extLst>
            </c:dLbl>
            <c:dLbl>
              <c:idx val="4"/>
              <c:layout>
                <c:manualLayout>
                  <c:x val="5.7297575579537303E-2"/>
                  <c:y val="2.297659767876759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BBE-2043-918D-D192CCE40BAB}"/>
                </c:ext>
              </c:extLst>
            </c:dLbl>
            <c:dLbl>
              <c:idx val="5"/>
              <c:layout>
                <c:manualLayout>
                  <c:x val="1.9171858865801299E-2"/>
                  <c:y val="4.100317131248369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BBE-2043-918D-D192CCE40BAB}"/>
                </c:ext>
              </c:extLst>
            </c:dLbl>
            <c:dLbl>
              <c:idx val="6"/>
              <c:layout>
                <c:manualLayout>
                  <c:x val="6.2486488343315674E-2"/>
                  <c:y val="0.12318927715054717"/>
                </c:manualLayout>
              </c:layout>
              <c:showLegendKey val="0"/>
              <c:showVal val="0"/>
              <c:showCatName val="1"/>
              <c:showSerName val="0"/>
              <c:showPercent val="1"/>
              <c:showBubbleSize val="0"/>
              <c:extLst>
                <c:ext xmlns:c15="http://schemas.microsoft.com/office/drawing/2012/chart" uri="{CE6537A1-D6FC-4f65-9D91-7224C49458BB}">
                  <c15:layout>
                    <c:manualLayout>
                      <c:w val="0.1623365624112198"/>
                      <c:h val="0.11799199595284333"/>
                    </c:manualLayout>
                  </c15:layout>
                </c:ext>
                <c:ext xmlns:c16="http://schemas.microsoft.com/office/drawing/2014/chart" uri="{C3380CC4-5D6E-409C-BE32-E72D297353CC}">
                  <c16:uniqueId val="{0000000D-FBBE-2043-918D-D192CCE40BAB}"/>
                </c:ext>
              </c:extLst>
            </c:dLbl>
            <c:dLbl>
              <c:idx val="7"/>
              <c:layout>
                <c:manualLayout>
                  <c:x val="-0.1047182092680774"/>
                  <c:y val="-2.278918394269527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FBBE-2043-918D-D192CCE40BAB}"/>
                </c:ext>
              </c:extLst>
            </c:dLbl>
            <c:dLbl>
              <c:idx val="10"/>
              <c:layout>
                <c:manualLayout>
                  <c:x val="-0.25796614506876203"/>
                  <c:y val="-0.3964510009425733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9FB2-AA4A-B3CB-AE41D6C30618}"/>
                </c:ext>
              </c:extLst>
            </c:dLbl>
            <c:dLbl>
              <c:idx val="11"/>
              <c:layout>
                <c:manualLayout>
                  <c:x val="2.5538847554889801E-2"/>
                  <c:y val="-0.1972744096963900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FBBE-2043-918D-D192CCE40BAB}"/>
                </c:ext>
              </c:extLst>
            </c:dLbl>
            <c:dLbl>
              <c:idx val="12"/>
              <c:layout>
                <c:manualLayout>
                  <c:x val="7.6793321671883297E-2"/>
                  <c:y val="-7.331848791693809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0-CD64-064D-A40B-7E1898CD9E5B}"/>
                </c:ext>
              </c:extLst>
            </c:dLbl>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'Total Archive Size'!$A$5:$A$17</c:f>
              <c:strCache>
                <c:ptCount val="13"/>
                <c:pt idx="0">
                  <c:v>ASDC</c:v>
                </c:pt>
                <c:pt idx="1">
                  <c:v>ASF DAAC</c:v>
                </c:pt>
                <c:pt idx="2">
                  <c:v>CDDIS</c:v>
                </c:pt>
                <c:pt idx="3">
                  <c:v>CSDA</c:v>
                </c:pt>
                <c:pt idx="4">
                  <c:v>GESDISC</c:v>
                </c:pt>
                <c:pt idx="5">
                  <c:v>GHRC DAAC</c:v>
                </c:pt>
                <c:pt idx="6">
                  <c:v>LAADS DAAC</c:v>
                </c:pt>
                <c:pt idx="7">
                  <c:v>LPDAAC</c:v>
                </c:pt>
                <c:pt idx="8">
                  <c:v>NSIDC DAAC</c:v>
                </c:pt>
                <c:pt idx="9">
                  <c:v>OB.DAAC</c:v>
                </c:pt>
                <c:pt idx="10">
                  <c:v>ORNL DAAC</c:v>
                </c:pt>
                <c:pt idx="11">
                  <c:v>PO.DAAC</c:v>
                </c:pt>
                <c:pt idx="12">
                  <c:v>SEDAC</c:v>
                </c:pt>
              </c:strCache>
            </c:strRef>
          </c:cat>
          <c:val>
            <c:numRef>
              <c:f>'Total Archive Size'!$C$5:$C$17</c:f>
              <c:numCache>
                <c:formatCode>#,##0.00</c:formatCode>
                <c:ptCount val="13"/>
                <c:pt idx="0">
                  <c:v>250.72443699999999</c:v>
                </c:pt>
                <c:pt idx="1">
                  <c:v>200.45975000000001</c:v>
                </c:pt>
                <c:pt idx="2">
                  <c:v>464.77696300000002</c:v>
                </c:pt>
                <c:pt idx="3">
                  <c:v>23.476378</c:v>
                </c:pt>
                <c:pt idx="4">
                  <c:v>346.000336</c:v>
                </c:pt>
                <c:pt idx="5">
                  <c:v>25.915528999999999</c:v>
                </c:pt>
                <c:pt idx="6">
                  <c:v>1927.8650479999999</c:v>
                </c:pt>
                <c:pt idx="7">
                  <c:v>715.247612</c:v>
                </c:pt>
                <c:pt idx="8">
                  <c:v>222.681162</c:v>
                </c:pt>
                <c:pt idx="9">
                  <c:v>79.151585999999995</c:v>
                </c:pt>
                <c:pt idx="10">
                  <c:v>4.9724830000000004</c:v>
                </c:pt>
                <c:pt idx="11">
                  <c:v>81.419043000000002</c:v>
                </c:pt>
                <c:pt idx="12">
                  <c:v>8.7799999999999998E-4</c:v>
                </c:pt>
              </c:numCache>
            </c:numRef>
          </c:val>
          <c:extLst>
            <c:ext xmlns:c16="http://schemas.microsoft.com/office/drawing/2014/chart" uri="{C3380CC4-5D6E-409C-BE32-E72D297353CC}">
              <c16:uniqueId val="{00000012-FBBE-2043-918D-D192CCE40BAB}"/>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99" r="0.75000000000001499" t="1" header="0.5" footer="0.5"/>
    <c:pageSetup/>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000">
                <a:latin typeface="Arial" pitchFamily="34" charset="0"/>
                <a:cs typeface="Arial" pitchFamily="34" charset="0"/>
              </a:defRPr>
            </a:pPr>
            <a:r>
              <a:rPr lang="en-US" sz="1200">
                <a:latin typeface="Arial" pitchFamily="34" charset="0"/>
                <a:cs typeface="Arial" pitchFamily="34" charset="0"/>
              </a:rPr>
              <a:t>Yearly Data Files </a:t>
            </a:r>
            <a:r>
              <a:rPr lang="en-US" sz="1200" b="1" i="0" u="none" strike="noStrike" baseline="0"/>
              <a:t>Distributed </a:t>
            </a:r>
            <a:r>
              <a:rPr lang="en-US" sz="1200">
                <a:latin typeface="Arial" pitchFamily="34" charset="0"/>
                <a:cs typeface="Arial" pitchFamily="34" charset="0"/>
              </a:rPr>
              <a:t>by Product Level</a:t>
            </a:r>
          </a:p>
        </c:rich>
      </c:tx>
      <c:layout>
        <c:manualLayout>
          <c:xMode val="edge"/>
          <c:yMode val="edge"/>
          <c:x val="0.32756203659190292"/>
          <c:y val="2.9085790969493756E-2"/>
        </c:manualLayout>
      </c:layout>
      <c:overlay val="0"/>
    </c:title>
    <c:autoTitleDeleted val="0"/>
    <c:plotArea>
      <c:layout>
        <c:manualLayout>
          <c:layoutTarget val="inner"/>
          <c:xMode val="edge"/>
          <c:yMode val="edge"/>
          <c:x val="0.12653456075919164"/>
          <c:y val="0.10417515490393192"/>
          <c:w val="0.84214548211868934"/>
          <c:h val="0.75934195203636934"/>
        </c:manualLayout>
      </c:layout>
      <c:barChart>
        <c:barDir val="col"/>
        <c:grouping val="stacked"/>
        <c:varyColors val="0"/>
        <c:ser>
          <c:idx val="4"/>
          <c:order val="0"/>
          <c:tx>
            <c:strRef>
              <c:f>Product_level_Trend!$B$17</c:f>
              <c:strCache>
                <c:ptCount val="1"/>
                <c:pt idx="0">
                  <c:v>Level 0</c:v>
                </c:pt>
              </c:strCache>
            </c:strRef>
          </c:tx>
          <c:spPr>
            <a:ln w="6350">
              <a:solidFill>
                <a:prstClr val="black"/>
              </a:solidFill>
            </a:ln>
          </c:spPr>
          <c:invertIfNegative val="0"/>
          <c:cat>
            <c:strRef>
              <c:f>Product_level_Trend!$A$18:$A$42</c:f>
              <c:strCache>
                <c:ptCount val="2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strCache>
            </c:strRef>
          </c:cat>
          <c:val>
            <c:numRef>
              <c:f>Product_level_Trend!$B$18:$B$42</c:f>
              <c:numCache>
                <c:formatCode>_(* #,##0.0_);_(* \(#,##0.0\);_(* "-"??_);_(@_)</c:formatCode>
                <c:ptCount val="25"/>
                <c:pt idx="0">
                  <c:v>7.3846999999999996E-2</c:v>
                </c:pt>
                <c:pt idx="1">
                  <c:v>0.38306000000000001</c:v>
                </c:pt>
                <c:pt idx="2">
                  <c:v>0.36446800000000001</c:v>
                </c:pt>
                <c:pt idx="3">
                  <c:v>0.93133200000000005</c:v>
                </c:pt>
                <c:pt idx="4">
                  <c:v>2.8445179999999999</c:v>
                </c:pt>
                <c:pt idx="5">
                  <c:v>0.98538800000000004</c:v>
                </c:pt>
                <c:pt idx="6">
                  <c:v>1.201684</c:v>
                </c:pt>
                <c:pt idx="7">
                  <c:v>1.5309870000000001</c:v>
                </c:pt>
                <c:pt idx="8">
                  <c:v>0.73440899999999998</c:v>
                </c:pt>
                <c:pt idx="9">
                  <c:v>1.38883</c:v>
                </c:pt>
                <c:pt idx="10">
                  <c:v>1.13025</c:v>
                </c:pt>
                <c:pt idx="11">
                  <c:v>1.7256720000000001</c:v>
                </c:pt>
                <c:pt idx="12">
                  <c:v>1.6792830000000001</c:v>
                </c:pt>
                <c:pt idx="13">
                  <c:v>2.5817540000000001</c:v>
                </c:pt>
                <c:pt idx="14">
                  <c:v>2.9024570000000001</c:v>
                </c:pt>
                <c:pt idx="15">
                  <c:v>4.2102680000000001</c:v>
                </c:pt>
                <c:pt idx="16">
                  <c:v>3.290146</c:v>
                </c:pt>
                <c:pt idx="17">
                  <c:v>2.202728</c:v>
                </c:pt>
                <c:pt idx="18">
                  <c:v>1.518332</c:v>
                </c:pt>
                <c:pt idx="19">
                  <c:v>2.228008</c:v>
                </c:pt>
                <c:pt idx="20">
                  <c:v>3.57429</c:v>
                </c:pt>
                <c:pt idx="21">
                  <c:v>3.57429</c:v>
                </c:pt>
                <c:pt idx="22">
                  <c:v>2.138207</c:v>
                </c:pt>
                <c:pt idx="23">
                  <c:v>0.69956700000000005</c:v>
                </c:pt>
                <c:pt idx="24">
                  <c:v>0.44851000000000002</c:v>
                </c:pt>
              </c:numCache>
            </c:numRef>
          </c:val>
          <c:extLst>
            <c:ext xmlns:c16="http://schemas.microsoft.com/office/drawing/2014/chart" uri="{C3380CC4-5D6E-409C-BE32-E72D297353CC}">
              <c16:uniqueId val="{00000000-359E-CE43-9E1D-C88A56F50715}"/>
            </c:ext>
          </c:extLst>
        </c:ser>
        <c:ser>
          <c:idx val="5"/>
          <c:order val="1"/>
          <c:tx>
            <c:strRef>
              <c:f>Product_level_Trend!$C$17</c:f>
              <c:strCache>
                <c:ptCount val="1"/>
                <c:pt idx="0">
                  <c:v>Level 1</c:v>
                </c:pt>
              </c:strCache>
            </c:strRef>
          </c:tx>
          <c:spPr>
            <a:ln w="6350">
              <a:solidFill>
                <a:prstClr val="black"/>
              </a:solidFill>
            </a:ln>
          </c:spPr>
          <c:invertIfNegative val="0"/>
          <c:cat>
            <c:strRef>
              <c:f>Product_level_Trend!$A$18:$A$42</c:f>
              <c:strCache>
                <c:ptCount val="2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strCache>
            </c:strRef>
          </c:cat>
          <c:val>
            <c:numRef>
              <c:f>Product_level_Trend!$C$18:$C$42</c:f>
              <c:numCache>
                <c:formatCode>_(* #,##0.0_);_(* \(#,##0.0\);_(* "-"??_);_(@_)</c:formatCode>
                <c:ptCount val="25"/>
                <c:pt idx="0">
                  <c:v>0.455897</c:v>
                </c:pt>
                <c:pt idx="1">
                  <c:v>1.6666430000000001</c:v>
                </c:pt>
                <c:pt idx="2">
                  <c:v>4.5956840000000003</c:v>
                </c:pt>
                <c:pt idx="3">
                  <c:v>7.4671089999999998</c:v>
                </c:pt>
                <c:pt idx="4">
                  <c:v>10.78206</c:v>
                </c:pt>
                <c:pt idx="5">
                  <c:v>9.976718</c:v>
                </c:pt>
                <c:pt idx="6">
                  <c:v>15.127181999999999</c:v>
                </c:pt>
                <c:pt idx="7">
                  <c:v>22.666913000000001</c:v>
                </c:pt>
                <c:pt idx="8">
                  <c:v>31.290271000000001</c:v>
                </c:pt>
                <c:pt idx="9">
                  <c:v>58.512839999999997</c:v>
                </c:pt>
                <c:pt idx="10">
                  <c:v>96.292953999999995</c:v>
                </c:pt>
                <c:pt idx="11">
                  <c:v>127.444305</c:v>
                </c:pt>
                <c:pt idx="12">
                  <c:v>140.29547099999999</c:v>
                </c:pt>
                <c:pt idx="13">
                  <c:v>160.09891200000001</c:v>
                </c:pt>
                <c:pt idx="14">
                  <c:v>197.91232199999999</c:v>
                </c:pt>
                <c:pt idx="15">
                  <c:v>243.10916</c:v>
                </c:pt>
                <c:pt idx="16">
                  <c:v>302.96056800000002</c:v>
                </c:pt>
                <c:pt idx="17">
                  <c:v>280.23853200000002</c:v>
                </c:pt>
                <c:pt idx="18">
                  <c:v>351.45623399999999</c:v>
                </c:pt>
                <c:pt idx="19">
                  <c:v>409.95981799999998</c:v>
                </c:pt>
                <c:pt idx="20">
                  <c:v>404.82909699999999</c:v>
                </c:pt>
                <c:pt idx="21">
                  <c:v>404.82909699999999</c:v>
                </c:pt>
                <c:pt idx="22">
                  <c:v>666.95384899999999</c:v>
                </c:pt>
                <c:pt idx="23">
                  <c:v>1197.375231</c:v>
                </c:pt>
                <c:pt idx="24">
                  <c:v>1331.9370309999999</c:v>
                </c:pt>
              </c:numCache>
            </c:numRef>
          </c:val>
          <c:extLst>
            <c:ext xmlns:c16="http://schemas.microsoft.com/office/drawing/2014/chart" uri="{C3380CC4-5D6E-409C-BE32-E72D297353CC}">
              <c16:uniqueId val="{00000001-359E-CE43-9E1D-C88A56F50715}"/>
            </c:ext>
          </c:extLst>
        </c:ser>
        <c:ser>
          <c:idx val="0"/>
          <c:order val="2"/>
          <c:tx>
            <c:strRef>
              <c:f>Product_level_Trend!$D$17</c:f>
              <c:strCache>
                <c:ptCount val="1"/>
                <c:pt idx="0">
                  <c:v>Level 2</c:v>
                </c:pt>
              </c:strCache>
            </c:strRef>
          </c:tx>
          <c:spPr>
            <a:ln w="6350">
              <a:solidFill>
                <a:prstClr val="black"/>
              </a:solidFill>
            </a:ln>
          </c:spPr>
          <c:invertIfNegative val="0"/>
          <c:cat>
            <c:strRef>
              <c:f>Product_level_Trend!$A$18:$A$42</c:f>
              <c:strCache>
                <c:ptCount val="2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strCache>
            </c:strRef>
          </c:cat>
          <c:val>
            <c:numRef>
              <c:f>Product_level_Trend!$D$18:$D$42</c:f>
              <c:numCache>
                <c:formatCode>_(* #,##0.0_);_(* \(#,##0.0\);_(* "-"??_);_(@_)</c:formatCode>
                <c:ptCount val="25"/>
                <c:pt idx="0">
                  <c:v>7.0280000000000004E-3</c:v>
                </c:pt>
                <c:pt idx="1">
                  <c:v>0.404414</c:v>
                </c:pt>
                <c:pt idx="2">
                  <c:v>1.7343919999999999</c:v>
                </c:pt>
                <c:pt idx="3">
                  <c:v>9.5797380000000008</c:v>
                </c:pt>
                <c:pt idx="4">
                  <c:v>13.69205</c:v>
                </c:pt>
                <c:pt idx="5">
                  <c:v>20.260641</c:v>
                </c:pt>
                <c:pt idx="6">
                  <c:v>29.741105999999998</c:v>
                </c:pt>
                <c:pt idx="7">
                  <c:v>47.641204000000002</c:v>
                </c:pt>
                <c:pt idx="8">
                  <c:v>78.474031999999994</c:v>
                </c:pt>
                <c:pt idx="9">
                  <c:v>108.062855</c:v>
                </c:pt>
                <c:pt idx="10">
                  <c:v>179.48289199999999</c:v>
                </c:pt>
                <c:pt idx="11">
                  <c:v>233.05652000000001</c:v>
                </c:pt>
                <c:pt idx="12">
                  <c:v>279.65156500000001</c:v>
                </c:pt>
                <c:pt idx="13">
                  <c:v>354.53330499999998</c:v>
                </c:pt>
                <c:pt idx="14">
                  <c:v>352.68350199999998</c:v>
                </c:pt>
                <c:pt idx="15">
                  <c:v>501.72144400000002</c:v>
                </c:pt>
                <c:pt idx="16">
                  <c:v>498.03322900000001</c:v>
                </c:pt>
                <c:pt idx="17">
                  <c:v>558.74749099999997</c:v>
                </c:pt>
                <c:pt idx="18">
                  <c:v>562.20123699999999</c:v>
                </c:pt>
                <c:pt idx="19">
                  <c:v>684.00167299999998</c:v>
                </c:pt>
                <c:pt idx="20">
                  <c:v>710.10228800000004</c:v>
                </c:pt>
                <c:pt idx="21">
                  <c:v>710.10228800000004</c:v>
                </c:pt>
                <c:pt idx="22">
                  <c:v>1056.846839</c:v>
                </c:pt>
                <c:pt idx="23">
                  <c:v>772.02705400000002</c:v>
                </c:pt>
                <c:pt idx="24">
                  <c:v>827.784718</c:v>
                </c:pt>
              </c:numCache>
            </c:numRef>
          </c:val>
          <c:extLst>
            <c:ext xmlns:c16="http://schemas.microsoft.com/office/drawing/2014/chart" uri="{C3380CC4-5D6E-409C-BE32-E72D297353CC}">
              <c16:uniqueId val="{00000002-359E-CE43-9E1D-C88A56F50715}"/>
            </c:ext>
          </c:extLst>
        </c:ser>
        <c:ser>
          <c:idx val="1"/>
          <c:order val="3"/>
          <c:tx>
            <c:strRef>
              <c:f>Product_level_Trend!$E$17</c:f>
              <c:strCache>
                <c:ptCount val="1"/>
                <c:pt idx="0">
                  <c:v>Level 3</c:v>
                </c:pt>
              </c:strCache>
            </c:strRef>
          </c:tx>
          <c:spPr>
            <a:ln>
              <a:solidFill>
                <a:prstClr val="black"/>
              </a:solidFill>
            </a:ln>
          </c:spPr>
          <c:invertIfNegative val="0"/>
          <c:cat>
            <c:strRef>
              <c:f>Product_level_Trend!$A$18:$A$42</c:f>
              <c:strCache>
                <c:ptCount val="2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strCache>
            </c:strRef>
          </c:cat>
          <c:val>
            <c:numRef>
              <c:f>Product_level_Trend!$E$18:$E$42</c:f>
              <c:numCache>
                <c:formatCode>_(* #,##0.0_);_(* \(#,##0.0\);_(* "-"??_);_(@_)</c:formatCode>
                <c:ptCount val="25"/>
                <c:pt idx="0">
                  <c:v>1.0995E-2</c:v>
                </c:pt>
                <c:pt idx="1">
                  <c:v>0.201567</c:v>
                </c:pt>
                <c:pt idx="2">
                  <c:v>0.77546000000000004</c:v>
                </c:pt>
                <c:pt idx="3">
                  <c:v>5.1749679999999998</c:v>
                </c:pt>
                <c:pt idx="4">
                  <c:v>6.0309799999999996</c:v>
                </c:pt>
                <c:pt idx="5">
                  <c:v>13.687386999999999</c:v>
                </c:pt>
                <c:pt idx="6">
                  <c:v>12.022124</c:v>
                </c:pt>
                <c:pt idx="7">
                  <c:v>15.117656999999999</c:v>
                </c:pt>
                <c:pt idx="8">
                  <c:v>27.770396999999999</c:v>
                </c:pt>
                <c:pt idx="9">
                  <c:v>53.119028999999998</c:v>
                </c:pt>
                <c:pt idx="10">
                  <c:v>103.23486</c:v>
                </c:pt>
                <c:pt idx="11">
                  <c:v>59.389938999999998</c:v>
                </c:pt>
                <c:pt idx="12">
                  <c:v>82.007067000000006</c:v>
                </c:pt>
                <c:pt idx="13">
                  <c:v>135.177662</c:v>
                </c:pt>
                <c:pt idx="14">
                  <c:v>187.229724</c:v>
                </c:pt>
                <c:pt idx="15">
                  <c:v>260.710936</c:v>
                </c:pt>
                <c:pt idx="16">
                  <c:v>272.22255000000001</c:v>
                </c:pt>
                <c:pt idx="17">
                  <c:v>261.91036100000002</c:v>
                </c:pt>
                <c:pt idx="18">
                  <c:v>355.45439699999997</c:v>
                </c:pt>
                <c:pt idx="19">
                  <c:v>455.88954899999999</c:v>
                </c:pt>
                <c:pt idx="20">
                  <c:v>456.83677899999998</c:v>
                </c:pt>
                <c:pt idx="21">
                  <c:v>456.83677899999998</c:v>
                </c:pt>
                <c:pt idx="22">
                  <c:v>863.60807899999998</c:v>
                </c:pt>
                <c:pt idx="23">
                  <c:v>912.76058799999998</c:v>
                </c:pt>
                <c:pt idx="24">
                  <c:v>2110.8141339999993</c:v>
                </c:pt>
              </c:numCache>
            </c:numRef>
          </c:val>
          <c:extLst>
            <c:ext xmlns:c16="http://schemas.microsoft.com/office/drawing/2014/chart" uri="{C3380CC4-5D6E-409C-BE32-E72D297353CC}">
              <c16:uniqueId val="{00000003-359E-CE43-9E1D-C88A56F50715}"/>
            </c:ext>
          </c:extLst>
        </c:ser>
        <c:ser>
          <c:idx val="2"/>
          <c:order val="4"/>
          <c:tx>
            <c:strRef>
              <c:f>Product_level_Trend!$F$17</c:f>
              <c:strCache>
                <c:ptCount val="1"/>
                <c:pt idx="0">
                  <c:v>Level 4</c:v>
                </c:pt>
              </c:strCache>
            </c:strRef>
          </c:tx>
          <c:spPr>
            <a:ln w="12700">
              <a:solidFill>
                <a:prstClr val="black"/>
              </a:solidFill>
            </a:ln>
          </c:spPr>
          <c:invertIfNegative val="0"/>
          <c:cat>
            <c:strRef>
              <c:f>Product_level_Trend!$A$18:$A$42</c:f>
              <c:strCache>
                <c:ptCount val="2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strCache>
            </c:strRef>
          </c:cat>
          <c:val>
            <c:numRef>
              <c:f>Product_level_Trend!$F$18:$F$42</c:f>
              <c:numCache>
                <c:formatCode>_(* #,##0.0_);_(* \(#,##0.0\);_(* "-"??_);_(@_)</c:formatCode>
                <c:ptCount val="25"/>
                <c:pt idx="0">
                  <c:v>3.0839999999999999E-3</c:v>
                </c:pt>
                <c:pt idx="1">
                  <c:v>4.5828000000000001E-2</c:v>
                </c:pt>
                <c:pt idx="2">
                  <c:v>0.34154699999999999</c:v>
                </c:pt>
                <c:pt idx="3">
                  <c:v>1.044189</c:v>
                </c:pt>
                <c:pt idx="4">
                  <c:v>1.0432809999999999</c:v>
                </c:pt>
                <c:pt idx="5">
                  <c:v>1.871853</c:v>
                </c:pt>
                <c:pt idx="6">
                  <c:v>1.1749830000000001</c:v>
                </c:pt>
                <c:pt idx="7">
                  <c:v>1.7994920000000001</c:v>
                </c:pt>
                <c:pt idx="8">
                  <c:v>4.0463709999999997</c:v>
                </c:pt>
                <c:pt idx="9">
                  <c:v>12.931047</c:v>
                </c:pt>
                <c:pt idx="10">
                  <c:v>37.149217</c:v>
                </c:pt>
                <c:pt idx="11">
                  <c:v>61.631079999999997</c:v>
                </c:pt>
                <c:pt idx="12">
                  <c:v>89.801469999999995</c:v>
                </c:pt>
                <c:pt idx="13">
                  <c:v>140.02072899999999</c:v>
                </c:pt>
                <c:pt idx="14">
                  <c:v>244.256879</c:v>
                </c:pt>
                <c:pt idx="15">
                  <c:v>364.16824600000001</c:v>
                </c:pt>
                <c:pt idx="16">
                  <c:v>340.935565</c:v>
                </c:pt>
                <c:pt idx="17">
                  <c:v>193.43923599999999</c:v>
                </c:pt>
                <c:pt idx="18">
                  <c:v>222.471676</c:v>
                </c:pt>
                <c:pt idx="19">
                  <c:v>283.63660399999998</c:v>
                </c:pt>
                <c:pt idx="20">
                  <c:v>272.590462</c:v>
                </c:pt>
                <c:pt idx="21">
                  <c:v>272.590462</c:v>
                </c:pt>
                <c:pt idx="22">
                  <c:v>327.81903399999999</c:v>
                </c:pt>
                <c:pt idx="23">
                  <c:v>315.72591399999999</c:v>
                </c:pt>
                <c:pt idx="24">
                  <c:v>393.78950400000008</c:v>
                </c:pt>
              </c:numCache>
            </c:numRef>
          </c:val>
          <c:extLst>
            <c:ext xmlns:c16="http://schemas.microsoft.com/office/drawing/2014/chart" uri="{C3380CC4-5D6E-409C-BE32-E72D297353CC}">
              <c16:uniqueId val="{00000004-359E-CE43-9E1D-C88A56F50715}"/>
            </c:ext>
          </c:extLst>
        </c:ser>
        <c:ser>
          <c:idx val="6"/>
          <c:order val="5"/>
          <c:tx>
            <c:strRef>
              <c:f>Product_level_Trend!$G$17</c:f>
              <c:strCache>
                <c:ptCount val="1"/>
                <c:pt idx="0">
                  <c:v>Other1</c:v>
                </c:pt>
              </c:strCache>
            </c:strRef>
          </c:tx>
          <c:spPr>
            <a:solidFill>
              <a:srgbClr val="FFFF00"/>
            </a:solidFill>
            <a:ln w="12700">
              <a:solidFill>
                <a:prstClr val="black"/>
              </a:solidFill>
            </a:ln>
          </c:spPr>
          <c:invertIfNegative val="0"/>
          <c:cat>
            <c:strRef>
              <c:f>Product_level_Trend!$A$18:$A$42</c:f>
              <c:strCache>
                <c:ptCount val="25"/>
                <c:pt idx="0">
                  <c:v>FY00</c:v>
                </c:pt>
                <c:pt idx="1">
                  <c:v>FY01</c:v>
                </c:pt>
                <c:pt idx="2">
                  <c:v>FY02</c:v>
                </c:pt>
                <c:pt idx="3">
                  <c:v>FY03</c:v>
                </c:pt>
                <c:pt idx="4">
                  <c:v>FY04</c:v>
                </c:pt>
                <c:pt idx="5">
                  <c:v>FY05</c:v>
                </c:pt>
                <c:pt idx="6">
                  <c:v>FY06</c:v>
                </c:pt>
                <c:pt idx="7">
                  <c:v>FY07</c:v>
                </c:pt>
                <c:pt idx="8">
                  <c:v>FY08</c:v>
                </c:pt>
                <c:pt idx="9">
                  <c:v>FY09</c:v>
                </c:pt>
                <c:pt idx="10">
                  <c:v>FY10</c:v>
                </c:pt>
                <c:pt idx="11">
                  <c:v>FY11</c:v>
                </c:pt>
                <c:pt idx="12">
                  <c:v>FY12</c:v>
                </c:pt>
                <c:pt idx="13">
                  <c:v>FY13</c:v>
                </c:pt>
                <c:pt idx="14">
                  <c:v>FY14</c:v>
                </c:pt>
                <c:pt idx="15">
                  <c:v>FY15</c:v>
                </c:pt>
                <c:pt idx="16">
                  <c:v>FY16</c:v>
                </c:pt>
                <c:pt idx="17">
                  <c:v>FY17</c:v>
                </c:pt>
                <c:pt idx="18">
                  <c:v>FY18</c:v>
                </c:pt>
                <c:pt idx="19">
                  <c:v>FY19</c:v>
                </c:pt>
                <c:pt idx="20">
                  <c:v>FY20</c:v>
                </c:pt>
                <c:pt idx="21">
                  <c:v>FY21</c:v>
                </c:pt>
                <c:pt idx="22">
                  <c:v>FY22</c:v>
                </c:pt>
                <c:pt idx="23">
                  <c:v>FY23</c:v>
                </c:pt>
                <c:pt idx="24">
                  <c:v>FY24</c:v>
                </c:pt>
              </c:strCache>
            </c:strRef>
          </c:cat>
          <c:val>
            <c:numRef>
              <c:f>Product_level_Trend!$G$18:$G$42</c:f>
              <c:numCache>
                <c:formatCode>_(* #,##0.0_);_(* \(#,##0.0\);_(* "-"??_);_(@_)</c:formatCode>
                <c:ptCount val="25"/>
                <c:pt idx="0">
                  <c:v>4.1598759999999997</c:v>
                </c:pt>
                <c:pt idx="1">
                  <c:v>5.7922209999999996</c:v>
                </c:pt>
                <c:pt idx="2">
                  <c:v>11.494088</c:v>
                </c:pt>
                <c:pt idx="3">
                  <c:v>11.014049</c:v>
                </c:pt>
                <c:pt idx="4">
                  <c:v>12.340040999999999</c:v>
                </c:pt>
                <c:pt idx="5">
                  <c:v>19.586569000000001</c:v>
                </c:pt>
                <c:pt idx="6">
                  <c:v>26.601156</c:v>
                </c:pt>
                <c:pt idx="7">
                  <c:v>32.821292999999997</c:v>
                </c:pt>
                <c:pt idx="8">
                  <c:v>21.80292</c:v>
                </c:pt>
                <c:pt idx="9">
                  <c:v>22.423525999999999</c:v>
                </c:pt>
                <c:pt idx="10">
                  <c:v>5.8237100000000002</c:v>
                </c:pt>
                <c:pt idx="11">
                  <c:v>19.148987000000002</c:v>
                </c:pt>
                <c:pt idx="12">
                  <c:v>22.357348999999999</c:v>
                </c:pt>
                <c:pt idx="13">
                  <c:v>35.732905000000002</c:v>
                </c:pt>
                <c:pt idx="14">
                  <c:v>43.186785999999998</c:v>
                </c:pt>
                <c:pt idx="15">
                  <c:v>49.483013</c:v>
                </c:pt>
                <c:pt idx="16">
                  <c:v>95.439993999999999</c:v>
                </c:pt>
                <c:pt idx="17">
                  <c:v>97.127844999999994</c:v>
                </c:pt>
                <c:pt idx="18">
                  <c:v>118.340701</c:v>
                </c:pt>
                <c:pt idx="19">
                  <c:v>75.962602000000004</c:v>
                </c:pt>
                <c:pt idx="20">
                  <c:v>36.303235000000001</c:v>
                </c:pt>
                <c:pt idx="21">
                  <c:v>36.303235000000001</c:v>
                </c:pt>
                <c:pt idx="22">
                  <c:v>86.035314</c:v>
                </c:pt>
                <c:pt idx="23">
                  <c:v>102.987345</c:v>
                </c:pt>
                <c:pt idx="24">
                  <c:v>104.49251800000002</c:v>
                </c:pt>
              </c:numCache>
            </c:numRef>
          </c:val>
          <c:extLst>
            <c:ext xmlns:c16="http://schemas.microsoft.com/office/drawing/2014/chart" uri="{C3380CC4-5D6E-409C-BE32-E72D297353CC}">
              <c16:uniqueId val="{00000005-359E-CE43-9E1D-C88A56F50715}"/>
            </c:ext>
          </c:extLst>
        </c:ser>
        <c:dLbls>
          <c:showLegendKey val="0"/>
          <c:showVal val="0"/>
          <c:showCatName val="0"/>
          <c:showSerName val="0"/>
          <c:showPercent val="0"/>
          <c:showBubbleSize val="0"/>
        </c:dLbls>
        <c:gapWidth val="150"/>
        <c:overlap val="100"/>
        <c:axId val="-442268320"/>
        <c:axId val="-442267776"/>
      </c:barChart>
      <c:catAx>
        <c:axId val="-442268320"/>
        <c:scaling>
          <c:orientation val="minMax"/>
        </c:scaling>
        <c:delete val="0"/>
        <c:axPos val="b"/>
        <c:numFmt formatCode="General" sourceLinked="1"/>
        <c:majorTickMark val="out"/>
        <c:minorTickMark val="none"/>
        <c:tickLblPos val="nextTo"/>
        <c:txPr>
          <a:bodyPr rot="-5400000" vert="horz"/>
          <a:lstStyle/>
          <a:p>
            <a:pPr>
              <a:defRPr sz="1200"/>
            </a:pPr>
            <a:endParaRPr lang="en-US"/>
          </a:p>
        </c:txPr>
        <c:crossAx val="-442267776"/>
        <c:crosses val="autoZero"/>
        <c:auto val="1"/>
        <c:lblAlgn val="ctr"/>
        <c:lblOffset val="100"/>
        <c:noMultiLvlLbl val="0"/>
      </c:catAx>
      <c:valAx>
        <c:axId val="-442267776"/>
        <c:scaling>
          <c:orientation val="minMax"/>
        </c:scaling>
        <c:delete val="0"/>
        <c:axPos val="l"/>
        <c:majorGridlines/>
        <c:title>
          <c:tx>
            <c:rich>
              <a:bodyPr rot="-5400000" vert="horz"/>
              <a:lstStyle/>
              <a:p>
                <a:pPr>
                  <a:defRPr sz="1000" b="1">
                    <a:latin typeface="Arial" pitchFamily="34" charset="0"/>
                    <a:cs typeface="Arial" pitchFamily="34" charset="0"/>
                  </a:defRPr>
                </a:pPr>
                <a:r>
                  <a:rPr lang="en-US" sz="1000" b="1">
                    <a:latin typeface="Arial" pitchFamily="34" charset="0"/>
                    <a:cs typeface="Arial" pitchFamily="34" charset="0"/>
                  </a:rPr>
                  <a:t>Number</a:t>
                </a:r>
                <a:r>
                  <a:rPr lang="en-US" sz="1000" b="1" baseline="0">
                    <a:latin typeface="Arial" pitchFamily="34" charset="0"/>
                    <a:cs typeface="Arial" pitchFamily="34" charset="0"/>
                  </a:rPr>
                  <a:t> of Files </a:t>
                </a:r>
                <a:r>
                  <a:rPr lang="en-US" sz="1000" b="1">
                    <a:latin typeface="Arial" pitchFamily="34" charset="0"/>
                    <a:cs typeface="Arial" pitchFamily="34" charset="0"/>
                  </a:rPr>
                  <a:t>Distributed (Miliions) </a:t>
                </a:r>
              </a:p>
            </c:rich>
          </c:tx>
          <c:layout>
            <c:manualLayout>
              <c:xMode val="edge"/>
              <c:yMode val="edge"/>
              <c:x val="2.847322431995044E-2"/>
              <c:y val="0.21768629022002647"/>
            </c:manualLayout>
          </c:layout>
          <c:overlay val="0"/>
        </c:title>
        <c:numFmt formatCode="#,##0" sourceLinked="0"/>
        <c:majorTickMark val="out"/>
        <c:minorTickMark val="none"/>
        <c:tickLblPos val="nextTo"/>
        <c:txPr>
          <a:bodyPr/>
          <a:lstStyle/>
          <a:p>
            <a:pPr>
              <a:defRPr sz="1000" baseline="0">
                <a:latin typeface="Calibri" pitchFamily="34" charset="0"/>
              </a:defRPr>
            </a:pPr>
            <a:endParaRPr lang="en-US"/>
          </a:p>
        </c:txPr>
        <c:crossAx val="-442268320"/>
        <c:crosses val="autoZero"/>
        <c:crossBetween val="between"/>
      </c:valAx>
      <c:spPr>
        <a:ln w="12700">
          <a:solidFill>
            <a:prstClr val="black"/>
          </a:solidFill>
        </a:ln>
      </c:spPr>
    </c:plotArea>
    <c:legend>
      <c:legendPos val="t"/>
      <c:layout>
        <c:manualLayout>
          <c:xMode val="edge"/>
          <c:yMode val="edge"/>
          <c:x val="0.23936245554354896"/>
          <c:y val="0.11919407414687101"/>
          <c:w val="0.60426719036277565"/>
          <c:h val="5.5690571135238752E-2"/>
        </c:manualLayout>
      </c:layout>
      <c:overlay val="0"/>
      <c:spPr>
        <a:ln w="6350">
          <a:solidFill>
            <a:prstClr val="black"/>
          </a:solidFill>
        </a:ln>
      </c:spPr>
      <c:txPr>
        <a:bodyPr/>
        <a:lstStyle/>
        <a:p>
          <a:pPr>
            <a:defRPr sz="1200" baseline="0">
              <a:latin typeface="Arial"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FY24 Number of Files distributed by Level</a:t>
            </a:r>
          </a:p>
        </c:rich>
      </c:tx>
      <c:layout>
        <c:manualLayout>
          <c:xMode val="edge"/>
          <c:yMode val="edge"/>
          <c:x val="0.19248484848484851"/>
          <c:y val="2.552852762709320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926358167670352"/>
          <c:y val="0.13374717485643042"/>
          <c:w val="0.84214643067204276"/>
          <c:h val="0.68508812927437024"/>
        </c:manualLayout>
      </c:layout>
      <c:barChart>
        <c:barDir val="col"/>
        <c:grouping val="clustered"/>
        <c:varyColors val="0"/>
        <c:ser>
          <c:idx val="0"/>
          <c:order val="0"/>
          <c:tx>
            <c:strRef>
              <c:f>Product_level_Trend!$A$13</c:f>
              <c:strCache>
                <c:ptCount val="1"/>
                <c:pt idx="0">
                  <c:v>FY24</c:v>
                </c:pt>
              </c:strCache>
            </c:strRef>
          </c:tx>
          <c:spPr>
            <a:solidFill>
              <a:schemeClr val="accent1"/>
            </a:solidFill>
            <a:ln>
              <a:solidFill>
                <a:schemeClr val="tx1"/>
              </a:solidFill>
            </a:ln>
            <a:effectLst/>
          </c:spPr>
          <c:invertIfNegative val="0"/>
          <c:cat>
            <c:strRef>
              <c:f>Product_level_Trend!$B$12:$G$12</c:f>
              <c:strCache>
                <c:ptCount val="6"/>
                <c:pt idx="0">
                  <c:v> Level 0 </c:v>
                </c:pt>
                <c:pt idx="1">
                  <c:v> Level 1 </c:v>
                </c:pt>
                <c:pt idx="2">
                  <c:v> Level 2 </c:v>
                </c:pt>
                <c:pt idx="3">
                  <c:v> Level 3 </c:v>
                </c:pt>
                <c:pt idx="4">
                  <c:v> Level 4 </c:v>
                </c:pt>
                <c:pt idx="5">
                  <c:v>Other1</c:v>
                </c:pt>
              </c:strCache>
            </c:strRef>
          </c:cat>
          <c:val>
            <c:numRef>
              <c:f>Product_level_Trend!$B$13:$G$13</c:f>
              <c:numCache>
                <c:formatCode>_(* #,##0.0_);_(* \(#,##0.0\);_(* "-"??_);_(@_)</c:formatCode>
                <c:ptCount val="6"/>
                <c:pt idx="0">
                  <c:v>0.44851000000000002</c:v>
                </c:pt>
                <c:pt idx="1">
                  <c:v>1331.9370309999999</c:v>
                </c:pt>
                <c:pt idx="2">
                  <c:v>827.784718</c:v>
                </c:pt>
                <c:pt idx="3">
                  <c:v>2110.8141339999993</c:v>
                </c:pt>
                <c:pt idx="4">
                  <c:v>393.78950400000008</c:v>
                </c:pt>
                <c:pt idx="5">
                  <c:v>104.49251800000002</c:v>
                </c:pt>
              </c:numCache>
            </c:numRef>
          </c:val>
          <c:extLst>
            <c:ext xmlns:c16="http://schemas.microsoft.com/office/drawing/2014/chart" uri="{C3380CC4-5D6E-409C-BE32-E72D297353CC}">
              <c16:uniqueId val="{00000000-51A2-574F-A855-42F7456349B5}"/>
            </c:ext>
          </c:extLst>
        </c:ser>
        <c:dLbls>
          <c:showLegendKey val="0"/>
          <c:showVal val="0"/>
          <c:showCatName val="0"/>
          <c:showSerName val="0"/>
          <c:showPercent val="0"/>
          <c:showBubbleSize val="0"/>
        </c:dLbls>
        <c:gapWidth val="150"/>
        <c:axId val="-442267232"/>
        <c:axId val="-442279200"/>
      </c:barChart>
      <c:catAx>
        <c:axId val="-442267232"/>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US" b="1"/>
                  <a:t>Product Level</a:t>
                </a:r>
              </a:p>
            </c:rich>
          </c:tx>
          <c:layout>
            <c:manualLayout>
              <c:xMode val="edge"/>
              <c:yMode val="edge"/>
              <c:x val="0.47707480016683301"/>
              <c:y val="0.911700936447076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2279200"/>
        <c:crosses val="autoZero"/>
        <c:auto val="1"/>
        <c:lblAlgn val="ctr"/>
        <c:lblOffset val="100"/>
        <c:noMultiLvlLbl val="0"/>
      </c:catAx>
      <c:valAx>
        <c:axId val="-442279200"/>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Number of Files Distributed (Millions)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2267232"/>
        <c:crosses val="autoZero"/>
        <c:crossBetween val="between"/>
      </c:valAx>
      <c:spPr>
        <a:noFill/>
        <a:ln>
          <a:solidFill>
            <a:schemeClr val="bg1">
              <a:lumMod val="50000"/>
            </a:schemeClr>
          </a:solidFill>
        </a:ln>
        <a:effectLst/>
      </c:spPr>
    </c:plotArea>
    <c:plotVisOnly val="1"/>
    <c:dispBlanksAs val="gap"/>
    <c:showDLblsOverMax val="0"/>
  </c:chart>
  <c:spPr>
    <a:solidFill>
      <a:schemeClr val="bg1"/>
    </a:solidFill>
    <a:ln w="9525" cap="flat" cmpd="sng" algn="ctr">
      <a:solidFill>
        <a:schemeClr val="tx1">
          <a:lumMod val="50000"/>
          <a:lumOff val="50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300" b="0" i="0" u="none" strike="noStrike" baseline="0">
                <a:solidFill>
                  <a:srgbClr val="000000"/>
                </a:solidFill>
                <a:latin typeface="Calibri"/>
                <a:ea typeface="Calibri"/>
                <a:cs typeface="Calibri"/>
              </a:defRPr>
            </a:pPr>
            <a:r>
              <a:rPr lang="en-US" sz="1300" b="1" i="0" u="none" strike="noStrike" baseline="0">
                <a:solidFill>
                  <a:srgbClr val="000000"/>
                </a:solidFill>
                <a:latin typeface="Calibri"/>
              </a:rPr>
              <a:t> U.S. - Foreign Product Distribution Trend</a:t>
            </a:r>
          </a:p>
        </c:rich>
      </c:tx>
      <c:overlay val="0"/>
      <c:spPr>
        <a:noFill/>
        <a:ln w="25400">
          <a:noFill/>
        </a:ln>
      </c:spPr>
    </c:title>
    <c:autoTitleDeleted val="0"/>
    <c:plotArea>
      <c:layout>
        <c:manualLayout>
          <c:layoutTarget val="inner"/>
          <c:xMode val="edge"/>
          <c:yMode val="edge"/>
          <c:x val="0.14877340741216719"/>
          <c:y val="0.14937977365997465"/>
          <c:w val="0.73942827216909779"/>
          <c:h val="0.64381315356573332"/>
        </c:manualLayout>
      </c:layout>
      <c:barChart>
        <c:barDir val="col"/>
        <c:grouping val="clustered"/>
        <c:varyColors val="0"/>
        <c:ser>
          <c:idx val="0"/>
          <c:order val="0"/>
          <c:tx>
            <c:strRef>
              <c:f>'US - Foreign Trend'!$A$18</c:f>
              <c:strCache>
                <c:ptCount val="1"/>
                <c:pt idx="0">
                  <c:v>Foreign</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'US - Foreign Trend'!$B$17:$S$17</c:f>
              <c:strCache>
                <c:ptCount val="18"/>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pt idx="13">
                  <c:v>FY2020</c:v>
                </c:pt>
                <c:pt idx="14">
                  <c:v>FY2021</c:v>
                </c:pt>
                <c:pt idx="15">
                  <c:v>FY2022</c:v>
                </c:pt>
                <c:pt idx="16">
                  <c:v>FY2023</c:v>
                </c:pt>
                <c:pt idx="17">
                  <c:v>FY2024</c:v>
                </c:pt>
              </c:strCache>
            </c:strRef>
          </c:cat>
          <c:val>
            <c:numRef>
              <c:f>'US - Foreign Trend'!$B$18:$S$18</c:f>
              <c:numCache>
                <c:formatCode>#,##0</c:formatCode>
                <c:ptCount val="18"/>
                <c:pt idx="0">
                  <c:v>35960845</c:v>
                </c:pt>
                <c:pt idx="1">
                  <c:v>56769710</c:v>
                </c:pt>
                <c:pt idx="2">
                  <c:v>120843195</c:v>
                </c:pt>
                <c:pt idx="3">
                  <c:v>152842193</c:v>
                </c:pt>
                <c:pt idx="4">
                  <c:v>189496476</c:v>
                </c:pt>
                <c:pt idx="5">
                  <c:v>259717671</c:v>
                </c:pt>
                <c:pt idx="6">
                  <c:v>360372707</c:v>
                </c:pt>
                <c:pt idx="7">
                  <c:v>477031976</c:v>
                </c:pt>
                <c:pt idx="8">
                  <c:v>680428098.00000012</c:v>
                </c:pt>
                <c:pt idx="9">
                  <c:v>744358007</c:v>
                </c:pt>
                <c:pt idx="10">
                  <c:v>702137155</c:v>
                </c:pt>
                <c:pt idx="11">
                  <c:v>814115145</c:v>
                </c:pt>
                <c:pt idx="12">
                  <c:v>985368045</c:v>
                </c:pt>
                <c:pt idx="13">
                  <c:v>1013076429</c:v>
                </c:pt>
                <c:pt idx="14">
                  <c:v>1002707391</c:v>
                </c:pt>
                <c:pt idx="15">
                  <c:v>1564346882</c:v>
                </c:pt>
                <c:pt idx="16">
                  <c:v>2067308020</c:v>
                </c:pt>
                <c:pt idx="17">
                  <c:v>2603412778</c:v>
                </c:pt>
              </c:numCache>
            </c:numRef>
          </c:val>
          <c:extLst>
            <c:ext xmlns:c16="http://schemas.microsoft.com/office/drawing/2014/chart" uri="{C3380CC4-5D6E-409C-BE32-E72D297353CC}">
              <c16:uniqueId val="{00000000-43B6-D84E-A029-D345AAD036BE}"/>
            </c:ext>
          </c:extLst>
        </c:ser>
        <c:ser>
          <c:idx val="1"/>
          <c:order val="1"/>
          <c:tx>
            <c:strRef>
              <c:f>'US - Foreign Trend'!$A$19</c:f>
              <c:strCache>
                <c:ptCount val="1"/>
                <c:pt idx="0">
                  <c:v>U.S.</c:v>
                </c:pt>
              </c:strCache>
            </c:strRef>
          </c:tx>
          <c:spPr>
            <a:gradFill rotWithShape="0">
              <a:gsLst>
                <a:gs pos="0">
                  <a:srgbClr val="FF9A99"/>
                </a:gs>
                <a:gs pos="100000">
                  <a:srgbClr val="D1403C"/>
                </a:gs>
              </a:gsLst>
              <a:lin ang="5400000"/>
            </a:gradFill>
            <a:ln w="25400">
              <a:noFill/>
            </a:ln>
            <a:effectLst>
              <a:outerShdw dist="35921" dir="2700000" algn="br">
                <a:srgbClr val="000000"/>
              </a:outerShdw>
            </a:effectLst>
          </c:spPr>
          <c:invertIfNegative val="0"/>
          <c:cat>
            <c:strRef>
              <c:f>'US - Foreign Trend'!$B$17:$S$17</c:f>
              <c:strCache>
                <c:ptCount val="18"/>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pt idx="13">
                  <c:v>FY2020</c:v>
                </c:pt>
                <c:pt idx="14">
                  <c:v>FY2021</c:v>
                </c:pt>
                <c:pt idx="15">
                  <c:v>FY2022</c:v>
                </c:pt>
                <c:pt idx="16">
                  <c:v>FY2023</c:v>
                </c:pt>
                <c:pt idx="17">
                  <c:v>FY2024</c:v>
                </c:pt>
              </c:strCache>
            </c:strRef>
          </c:cat>
          <c:val>
            <c:numRef>
              <c:f>'US - Foreign Trend'!$B$19:$S$19</c:f>
              <c:numCache>
                <c:formatCode>#,##0</c:formatCode>
                <c:ptCount val="18"/>
                <c:pt idx="0">
                  <c:v>65563006</c:v>
                </c:pt>
                <c:pt idx="1">
                  <c:v>69857119</c:v>
                </c:pt>
                <c:pt idx="2">
                  <c:v>113052619</c:v>
                </c:pt>
                <c:pt idx="3">
                  <c:v>242093094</c:v>
                </c:pt>
                <c:pt idx="4">
                  <c:v>262304205</c:v>
                </c:pt>
                <c:pt idx="5">
                  <c:v>272259607</c:v>
                </c:pt>
                <c:pt idx="6">
                  <c:v>372244590</c:v>
                </c:pt>
                <c:pt idx="7">
                  <c:v>447127605</c:v>
                </c:pt>
                <c:pt idx="8">
                  <c:v>625925258</c:v>
                </c:pt>
                <c:pt idx="9">
                  <c:v>633525572</c:v>
                </c:pt>
                <c:pt idx="10">
                  <c:v>567525085</c:v>
                </c:pt>
                <c:pt idx="11">
                  <c:v>660080279</c:v>
                </c:pt>
                <c:pt idx="12">
                  <c:v>835005892</c:v>
                </c:pt>
                <c:pt idx="13">
                  <c:v>774576343</c:v>
                </c:pt>
                <c:pt idx="14">
                  <c:v>854227090</c:v>
                </c:pt>
                <c:pt idx="15">
                  <c:v>1289917355</c:v>
                </c:pt>
                <c:pt idx="16">
                  <c:v>1233217776</c:v>
                </c:pt>
                <c:pt idx="17">
                  <c:v>1858274425</c:v>
                </c:pt>
              </c:numCache>
            </c:numRef>
          </c:val>
          <c:extLst>
            <c:ext xmlns:c16="http://schemas.microsoft.com/office/drawing/2014/chart" uri="{C3380CC4-5D6E-409C-BE32-E72D297353CC}">
              <c16:uniqueId val="{00000001-43B6-D84E-A029-D345AAD036BE}"/>
            </c:ext>
          </c:extLst>
        </c:ser>
        <c:ser>
          <c:idx val="2"/>
          <c:order val="2"/>
          <c:tx>
            <c:strRef>
              <c:f>'US - Foreign Trend'!$A$20</c:f>
              <c:strCache>
                <c:ptCount val="1"/>
                <c:pt idx="0">
                  <c:v>Unknown*</c:v>
                </c:pt>
              </c:strCache>
            </c:strRef>
          </c:tx>
          <c:invertIfNegative val="0"/>
          <c:cat>
            <c:strRef>
              <c:f>'US - Foreign Trend'!$B$17:$S$17</c:f>
              <c:strCache>
                <c:ptCount val="18"/>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pt idx="13">
                  <c:v>FY2020</c:v>
                </c:pt>
                <c:pt idx="14">
                  <c:v>FY2021</c:v>
                </c:pt>
                <c:pt idx="15">
                  <c:v>FY2022</c:v>
                </c:pt>
                <c:pt idx="16">
                  <c:v>FY2023</c:v>
                </c:pt>
                <c:pt idx="17">
                  <c:v>FY2024</c:v>
                </c:pt>
              </c:strCache>
            </c:strRef>
          </c:cat>
          <c:val>
            <c:numRef>
              <c:f>'US - Foreign Trend'!$B$20:$S$20</c:f>
              <c:numCache>
                <c:formatCode>#,##0</c:formatCode>
                <c:ptCount val="18"/>
                <c:pt idx="0">
                  <c:v>26014450</c:v>
                </c:pt>
                <c:pt idx="1">
                  <c:v>29034367.000000004</c:v>
                </c:pt>
                <c:pt idx="2">
                  <c:v>20768015</c:v>
                </c:pt>
                <c:pt idx="3">
                  <c:v>17864446</c:v>
                </c:pt>
                <c:pt idx="4">
                  <c:v>29041301</c:v>
                </c:pt>
                <c:pt idx="5">
                  <c:v>38305071</c:v>
                </c:pt>
                <c:pt idx="6">
                  <c:v>16782843</c:v>
                </c:pt>
                <c:pt idx="7">
                  <c:v>34146558</c:v>
                </c:pt>
                <c:pt idx="8" formatCode="_(* #,##0_);_(* \(#,##0\);_(* &quot;-&quot;??_);_(@_)">
                  <c:v>44510036</c:v>
                </c:pt>
                <c:pt idx="9" formatCode="_(* #,##0_);_(* \(#,##0\);_(* &quot;-&quot;??_);_(@_)">
                  <c:v>58663923</c:v>
                </c:pt>
                <c:pt idx="10" formatCode="_(* #,##0_);_(* \(#,##0\);_(* &quot;-&quot;??_);_(@_)">
                  <c:v>824034</c:v>
                </c:pt>
                <c:pt idx="11" formatCode="_(* #,##0_);_(* \(#,##0\);_(* &quot;-&quot;??_);_(@_)">
                  <c:v>2868632</c:v>
                </c:pt>
                <c:pt idx="12" formatCode="_(* #,##0_);_(* \(#,##0\);_(* &quot;-&quot;??_);_(@_)">
                  <c:v>1210718</c:v>
                </c:pt>
                <c:pt idx="13" formatCode="_(* #,##0_);_(* \(#,##0\);_(* &quot;-&quot;??_);_(@_)">
                  <c:v>5679313</c:v>
                </c:pt>
                <c:pt idx="14" formatCode="_(* #,##0_);_(* \(#,##0\);_(* &quot;-&quot;??_);_(@_)">
                  <c:v>1810349</c:v>
                </c:pt>
                <c:pt idx="15" formatCode="_(* #,##0_);_(* \(#,##0\);_(* &quot;-&quot;??_);_(@_)">
                  <c:v>283122</c:v>
                </c:pt>
                <c:pt idx="16" formatCode="_(* #,##0_);_(* \(#,##0\);_(* &quot;-&quot;??_);_(@_)">
                  <c:v>1049903</c:v>
                </c:pt>
                <c:pt idx="17" formatCode="_(* #,##0_);_(* \(#,##0\);_(* &quot;-&quot;??_);_(@_)">
                  <c:v>22091527.999999996</c:v>
                </c:pt>
              </c:numCache>
            </c:numRef>
          </c:val>
          <c:extLst>
            <c:ext xmlns:c16="http://schemas.microsoft.com/office/drawing/2014/chart" uri="{C3380CC4-5D6E-409C-BE32-E72D297353CC}">
              <c16:uniqueId val="{00000002-43B6-D84E-A029-D345AAD036BE}"/>
            </c:ext>
          </c:extLst>
        </c:ser>
        <c:dLbls>
          <c:showLegendKey val="0"/>
          <c:showVal val="0"/>
          <c:showCatName val="0"/>
          <c:showSerName val="0"/>
          <c:showPercent val="0"/>
          <c:showBubbleSize val="0"/>
        </c:dLbls>
        <c:gapWidth val="150"/>
        <c:axId val="-442266144"/>
        <c:axId val="-442278656"/>
        <c:extLst/>
      </c:barChart>
      <c:catAx>
        <c:axId val="-442266144"/>
        <c:scaling>
          <c:orientation val="minMax"/>
        </c:scaling>
        <c:delete val="0"/>
        <c:axPos val="b"/>
        <c:numFmt formatCode="General" sourceLinked="1"/>
        <c:majorTickMark val="none"/>
        <c:minorTickMark val="none"/>
        <c:tickLblPos val="nextTo"/>
        <c:spPr>
          <a:ln w="3175">
            <a:solidFill>
              <a:srgbClr val="808080"/>
            </a:solidFill>
            <a:prstDash val="solid"/>
          </a:ln>
        </c:spPr>
        <c:txPr>
          <a:bodyPr rot="-2760000"/>
          <a:lstStyle/>
          <a:p>
            <a:pPr>
              <a:defRPr sz="1200"/>
            </a:pPr>
            <a:endParaRPr lang="en-US"/>
          </a:p>
        </c:txPr>
        <c:crossAx val="-442278656"/>
        <c:crosses val="autoZero"/>
        <c:auto val="1"/>
        <c:lblAlgn val="ctr"/>
        <c:lblOffset val="100"/>
        <c:tickLblSkip val="1"/>
        <c:noMultiLvlLbl val="0"/>
      </c:catAx>
      <c:valAx>
        <c:axId val="-442278656"/>
        <c:scaling>
          <c:orientation val="minMax"/>
        </c:scaling>
        <c:delete val="0"/>
        <c:axPos val="l"/>
        <c:majorGridlines>
          <c:spPr>
            <a:ln w="3175">
              <a:solidFill>
                <a:schemeClr val="bg2">
                  <a:lumMod val="90000"/>
                </a:schemeClr>
              </a:solidFill>
              <a:prstDash val="solid"/>
            </a:ln>
          </c:spPr>
        </c:majorGridlines>
        <c:numFmt formatCode="#,##0" sourceLinked="0"/>
        <c:majorTickMark val="none"/>
        <c:minorTickMark val="none"/>
        <c:tickLblPos val="nextTo"/>
        <c:spPr>
          <a:ln w="3175">
            <a:solidFill>
              <a:srgbClr val="808080"/>
            </a:solidFill>
            <a:prstDash val="solid"/>
          </a:ln>
        </c:spPr>
        <c:txPr>
          <a:bodyPr/>
          <a:lstStyle/>
          <a:p>
            <a:pPr>
              <a:defRPr sz="1000" baseline="0"/>
            </a:pPr>
            <a:endParaRPr lang="en-US"/>
          </a:p>
        </c:txPr>
        <c:crossAx val="-442266144"/>
        <c:crosses val="autoZero"/>
        <c:crossBetween val="between"/>
        <c:dispUnits>
          <c:builtInUnit val="millions"/>
          <c:dispUnitsLbl>
            <c:layout>
              <c:manualLayout>
                <c:xMode val="edge"/>
                <c:yMode val="edge"/>
                <c:x val="2.6245707725841391E-2"/>
                <c:y val="0.2176850896832784"/>
              </c:manualLayout>
            </c:layout>
            <c:tx>
              <c:rich>
                <a:bodyPr/>
                <a:lstStyle/>
                <a:p>
                  <a:pPr>
                    <a:defRPr sz="1100" baseline="0">
                      <a:latin typeface="Calibri" pitchFamily="34" charset="0"/>
                    </a:defRPr>
                  </a:pPr>
                  <a:r>
                    <a:rPr lang="en-US"/>
                    <a:t>Products</a:t>
                  </a:r>
                  <a:r>
                    <a:rPr lang="en-US" baseline="0"/>
                    <a:t> Distributed (Millions)</a:t>
                  </a:r>
                  <a:endParaRPr lang="en-US"/>
                </a:p>
              </c:rich>
            </c:tx>
          </c:dispUnitsLbl>
        </c:dispUnits>
      </c:valAx>
      <c:spPr>
        <a:solidFill>
          <a:srgbClr val="FFFFFF"/>
        </a:solidFill>
        <a:ln w="25400">
          <a:solidFill>
            <a:srgbClr val="000000"/>
          </a:solidFill>
        </a:ln>
      </c:spPr>
    </c:plotArea>
    <c:legend>
      <c:legendPos val="r"/>
      <c:layout>
        <c:manualLayout>
          <c:xMode val="edge"/>
          <c:yMode val="edge"/>
          <c:x val="0.22532565380221661"/>
          <c:y val="0.22459756487142116"/>
          <c:w val="0.26596885922277164"/>
          <c:h val="8.904474328152881E-2"/>
        </c:manualLayout>
      </c:layout>
      <c:overlay val="0"/>
      <c:spPr>
        <a:noFill/>
        <a:ln w="9525">
          <a:solidFill>
            <a:srgbClr val="000000"/>
          </a:solidFill>
        </a:ln>
      </c:spPr>
      <c:txPr>
        <a:bodyPr/>
        <a:lstStyle/>
        <a:p>
          <a:pPr>
            <a:defRPr sz="1200"/>
          </a:pPr>
          <a:endParaRPr lang="en-US"/>
        </a:p>
      </c:tx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400" b="0" i="0" u="none" strike="noStrike" baseline="0">
                <a:solidFill>
                  <a:srgbClr val="000000"/>
                </a:solidFill>
                <a:latin typeface="Calibri"/>
                <a:ea typeface="Calibri"/>
                <a:cs typeface="Calibri"/>
              </a:defRPr>
            </a:pPr>
            <a:r>
              <a:rPr lang="en-US" sz="1300" b="1" i="0" u="none" strike="noStrike" baseline="0">
                <a:solidFill>
                  <a:srgbClr val="000000"/>
                </a:solidFill>
                <a:latin typeface="Calibri"/>
              </a:rPr>
              <a:t>U.S. - Foreign Data Volume Distribution Trend</a:t>
            </a:r>
          </a:p>
        </c:rich>
      </c:tx>
      <c:overlay val="0"/>
      <c:spPr>
        <a:noFill/>
        <a:ln w="25400">
          <a:noFill/>
        </a:ln>
      </c:spPr>
    </c:title>
    <c:autoTitleDeleted val="0"/>
    <c:plotArea>
      <c:layout>
        <c:manualLayout>
          <c:layoutTarget val="inner"/>
          <c:xMode val="edge"/>
          <c:yMode val="edge"/>
          <c:x val="0.18064693223049391"/>
          <c:y val="0.14910884121942272"/>
          <c:w val="0.72700291917757487"/>
          <c:h val="0.64445917524077345"/>
        </c:manualLayout>
      </c:layout>
      <c:barChart>
        <c:barDir val="col"/>
        <c:grouping val="clustered"/>
        <c:varyColors val="0"/>
        <c:ser>
          <c:idx val="0"/>
          <c:order val="0"/>
          <c:tx>
            <c:strRef>
              <c:f>'US - Foreign Trend'!$A$23</c:f>
              <c:strCache>
                <c:ptCount val="1"/>
                <c:pt idx="0">
                  <c:v>Foreign</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'US - Foreign Trend'!$B$22:$S$22</c:f>
              <c:strCache>
                <c:ptCount val="18"/>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pt idx="13">
                  <c:v>FY2020</c:v>
                </c:pt>
                <c:pt idx="14">
                  <c:v>FY2021</c:v>
                </c:pt>
                <c:pt idx="15">
                  <c:v>FY2022</c:v>
                </c:pt>
                <c:pt idx="16">
                  <c:v>FY2023</c:v>
                </c:pt>
                <c:pt idx="17">
                  <c:v>FY2024</c:v>
                </c:pt>
              </c:strCache>
            </c:strRef>
          </c:cat>
          <c:val>
            <c:numRef>
              <c:f>'US - Foreign Trend'!$B$23:$S$23</c:f>
              <c:numCache>
                <c:formatCode>#,##0.0</c:formatCode>
                <c:ptCount val="18"/>
                <c:pt idx="0">
                  <c:v>630.5</c:v>
                </c:pt>
                <c:pt idx="1">
                  <c:v>763.25908203125016</c:v>
                </c:pt>
                <c:pt idx="2">
                  <c:v>886.57</c:v>
                </c:pt>
                <c:pt idx="3">
                  <c:v>1195.22</c:v>
                </c:pt>
                <c:pt idx="4">
                  <c:v>1294.5927050781249</c:v>
                </c:pt>
                <c:pt idx="5">
                  <c:v>1775.4870273437502</c:v>
                </c:pt>
                <c:pt idx="6">
                  <c:v>2836.6972070312499</c:v>
                </c:pt>
                <c:pt idx="7">
                  <c:v>4200.9830761718749</c:v>
                </c:pt>
                <c:pt idx="8">
                  <c:v>5367.2086138699924</c:v>
                </c:pt>
                <c:pt idx="9">
                  <c:v>6006.3277095801423</c:v>
                </c:pt>
                <c:pt idx="10">
                  <c:v>8402.1707444398817</c:v>
                </c:pt>
                <c:pt idx="11">
                  <c:v>10834.050270752225</c:v>
                </c:pt>
                <c:pt idx="12">
                  <c:v>20575.841948059358</c:v>
                </c:pt>
                <c:pt idx="13">
                  <c:v>26361.670908517965</c:v>
                </c:pt>
                <c:pt idx="14">
                  <c:v>33151.65</c:v>
                </c:pt>
                <c:pt idx="15">
                  <c:v>45105.279999999999</c:v>
                </c:pt>
                <c:pt idx="16">
                  <c:v>53326.178497550383</c:v>
                </c:pt>
                <c:pt idx="17">
                  <c:v>73934.550393988015</c:v>
                </c:pt>
              </c:numCache>
            </c:numRef>
          </c:val>
          <c:extLst>
            <c:ext xmlns:c16="http://schemas.microsoft.com/office/drawing/2014/chart" uri="{C3380CC4-5D6E-409C-BE32-E72D297353CC}">
              <c16:uniqueId val="{00000000-C740-5E4D-85EF-C3DE0C0D9D0D}"/>
            </c:ext>
          </c:extLst>
        </c:ser>
        <c:ser>
          <c:idx val="1"/>
          <c:order val="1"/>
          <c:tx>
            <c:strRef>
              <c:f>'US - Foreign Trend'!$A$24</c:f>
              <c:strCache>
                <c:ptCount val="1"/>
                <c:pt idx="0">
                  <c:v>U.S.</c:v>
                </c:pt>
              </c:strCache>
            </c:strRef>
          </c:tx>
          <c:spPr>
            <a:gradFill rotWithShape="0">
              <a:gsLst>
                <a:gs pos="0">
                  <a:srgbClr val="FF9A99"/>
                </a:gs>
                <a:gs pos="100000">
                  <a:srgbClr val="D1403C"/>
                </a:gs>
              </a:gsLst>
              <a:lin ang="5400000"/>
            </a:gradFill>
            <a:ln w="25400">
              <a:noFill/>
            </a:ln>
            <a:effectLst>
              <a:outerShdw dist="35921" dir="2700000" algn="br">
                <a:srgbClr val="000000"/>
              </a:outerShdw>
            </a:effectLst>
          </c:spPr>
          <c:invertIfNegative val="0"/>
          <c:cat>
            <c:strRef>
              <c:f>'US - Foreign Trend'!$B$22:$S$22</c:f>
              <c:strCache>
                <c:ptCount val="18"/>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pt idx="13">
                  <c:v>FY2020</c:v>
                </c:pt>
                <c:pt idx="14">
                  <c:v>FY2021</c:v>
                </c:pt>
                <c:pt idx="15">
                  <c:v>FY2022</c:v>
                </c:pt>
                <c:pt idx="16">
                  <c:v>FY2023</c:v>
                </c:pt>
                <c:pt idx="17">
                  <c:v>FY2024</c:v>
                </c:pt>
              </c:strCache>
            </c:strRef>
          </c:cat>
          <c:val>
            <c:numRef>
              <c:f>'US - Foreign Trend'!$B$24:$S$24</c:f>
              <c:numCache>
                <c:formatCode>#,##0.0</c:formatCode>
                <c:ptCount val="18"/>
                <c:pt idx="0">
                  <c:v>757.3</c:v>
                </c:pt>
                <c:pt idx="1">
                  <c:v>1063.0125683593751</c:v>
                </c:pt>
                <c:pt idx="2">
                  <c:v>1380.55</c:v>
                </c:pt>
                <c:pt idx="3">
                  <c:v>2097.4899999999998</c:v>
                </c:pt>
                <c:pt idx="4">
                  <c:v>2720.0899609375006</c:v>
                </c:pt>
                <c:pt idx="5">
                  <c:v>3076.5047451171872</c:v>
                </c:pt>
                <c:pt idx="6">
                  <c:v>4220.2481835937497</c:v>
                </c:pt>
                <c:pt idx="7">
                  <c:v>4942.3835058593759</c:v>
                </c:pt>
                <c:pt idx="8">
                  <c:v>5169.4109953024918</c:v>
                </c:pt>
                <c:pt idx="9">
                  <c:v>7288.2044517720969</c:v>
                </c:pt>
                <c:pt idx="10">
                  <c:v>10095.33559349347</c:v>
                </c:pt>
                <c:pt idx="11">
                  <c:v>12621.020823261959</c:v>
                </c:pt>
                <c:pt idx="12">
                  <c:v>16089.793061915127</c:v>
                </c:pt>
                <c:pt idx="13">
                  <c:v>17770.654318010624</c:v>
                </c:pt>
                <c:pt idx="14">
                  <c:v>26942.99</c:v>
                </c:pt>
                <c:pt idx="15">
                  <c:v>55498.12</c:v>
                </c:pt>
                <c:pt idx="16">
                  <c:v>59151.141640625341</c:v>
                </c:pt>
                <c:pt idx="17">
                  <c:v>87701.162662048097</c:v>
                </c:pt>
              </c:numCache>
            </c:numRef>
          </c:val>
          <c:extLst>
            <c:ext xmlns:c16="http://schemas.microsoft.com/office/drawing/2014/chart" uri="{C3380CC4-5D6E-409C-BE32-E72D297353CC}">
              <c16:uniqueId val="{00000001-C740-5E4D-85EF-C3DE0C0D9D0D}"/>
            </c:ext>
          </c:extLst>
        </c:ser>
        <c:ser>
          <c:idx val="2"/>
          <c:order val="2"/>
          <c:tx>
            <c:strRef>
              <c:f>'US - Foreign Trend'!$A$25</c:f>
              <c:strCache>
                <c:ptCount val="1"/>
                <c:pt idx="0">
                  <c:v>Unknown*</c:v>
                </c:pt>
              </c:strCache>
            </c:strRef>
          </c:tx>
          <c:invertIfNegative val="0"/>
          <c:cat>
            <c:strRef>
              <c:f>'US - Foreign Trend'!$B$22:$S$22</c:f>
              <c:strCache>
                <c:ptCount val="18"/>
                <c:pt idx="0">
                  <c:v>FY2007</c:v>
                </c:pt>
                <c:pt idx="1">
                  <c:v>FY2008</c:v>
                </c:pt>
                <c:pt idx="2">
                  <c:v>FY2009</c:v>
                </c:pt>
                <c:pt idx="3">
                  <c:v>FY2010</c:v>
                </c:pt>
                <c:pt idx="4">
                  <c:v>FY2011</c:v>
                </c:pt>
                <c:pt idx="5">
                  <c:v>FY2012</c:v>
                </c:pt>
                <c:pt idx="6">
                  <c:v>FY2013</c:v>
                </c:pt>
                <c:pt idx="7">
                  <c:v>FY2014</c:v>
                </c:pt>
                <c:pt idx="8">
                  <c:v>FY2015</c:v>
                </c:pt>
                <c:pt idx="9">
                  <c:v>FY2016</c:v>
                </c:pt>
                <c:pt idx="10">
                  <c:v>FY2017</c:v>
                </c:pt>
                <c:pt idx="11">
                  <c:v>FY2018</c:v>
                </c:pt>
                <c:pt idx="12">
                  <c:v>FY2019</c:v>
                </c:pt>
                <c:pt idx="13">
                  <c:v>FY2020</c:v>
                </c:pt>
                <c:pt idx="14">
                  <c:v>FY2021</c:v>
                </c:pt>
                <c:pt idx="15">
                  <c:v>FY2022</c:v>
                </c:pt>
                <c:pt idx="16">
                  <c:v>FY2023</c:v>
                </c:pt>
                <c:pt idx="17">
                  <c:v>FY2024</c:v>
                </c:pt>
              </c:strCache>
            </c:strRef>
          </c:cat>
          <c:val>
            <c:numRef>
              <c:f>'US - Foreign Trend'!$B$25:$S$25</c:f>
              <c:numCache>
                <c:formatCode>_(* #,##0.0_);_(* \(#,##0.0\);_(* "-"??_);_(@_)</c:formatCode>
                <c:ptCount val="18"/>
                <c:pt idx="0">
                  <c:v>156.73087562561045</c:v>
                </c:pt>
                <c:pt idx="1">
                  <c:v>139.63734375000001</c:v>
                </c:pt>
                <c:pt idx="2">
                  <c:v>162.09251074218747</c:v>
                </c:pt>
                <c:pt idx="3">
                  <c:v>335.58049804687499</c:v>
                </c:pt>
                <c:pt idx="4">
                  <c:v>715.02095703124996</c:v>
                </c:pt>
                <c:pt idx="5">
                  <c:v>555.32116992187503</c:v>
                </c:pt>
                <c:pt idx="6">
                  <c:v>116.788388671875</c:v>
                </c:pt>
                <c:pt idx="7">
                  <c:v>137.30723632812501</c:v>
                </c:pt>
                <c:pt idx="8">
                  <c:v>410.30184036109381</c:v>
                </c:pt>
                <c:pt idx="9">
                  <c:v>592.28979210035232</c:v>
                </c:pt>
                <c:pt idx="10">
                  <c:v>10.652811782890218</c:v>
                </c:pt>
                <c:pt idx="11">
                  <c:v>46.809912131616919</c:v>
                </c:pt>
                <c:pt idx="12">
                  <c:v>11.042999999999999</c:v>
                </c:pt>
                <c:pt idx="13">
                  <c:v>10.928009377528706</c:v>
                </c:pt>
                <c:pt idx="14">
                  <c:v>33.049999999999997</c:v>
                </c:pt>
                <c:pt idx="15">
                  <c:v>24.91</c:v>
                </c:pt>
                <c:pt idx="16">
                  <c:v>7.17</c:v>
                </c:pt>
                <c:pt idx="17">
                  <c:v>301.48919595020186</c:v>
                </c:pt>
              </c:numCache>
            </c:numRef>
          </c:val>
          <c:extLst>
            <c:ext xmlns:c16="http://schemas.microsoft.com/office/drawing/2014/chart" uri="{C3380CC4-5D6E-409C-BE32-E72D297353CC}">
              <c16:uniqueId val="{00000002-C740-5E4D-85EF-C3DE0C0D9D0D}"/>
            </c:ext>
          </c:extLst>
        </c:ser>
        <c:dLbls>
          <c:showLegendKey val="0"/>
          <c:showVal val="0"/>
          <c:showCatName val="0"/>
          <c:showSerName val="0"/>
          <c:showPercent val="0"/>
          <c:showBubbleSize val="0"/>
        </c:dLbls>
        <c:gapWidth val="150"/>
        <c:axId val="-442265600"/>
        <c:axId val="-442265056"/>
      </c:barChart>
      <c:catAx>
        <c:axId val="-442265600"/>
        <c:scaling>
          <c:orientation val="minMax"/>
        </c:scaling>
        <c:delete val="0"/>
        <c:axPos val="b"/>
        <c:numFmt formatCode="General" sourceLinked="1"/>
        <c:majorTickMark val="none"/>
        <c:minorTickMark val="none"/>
        <c:tickLblPos val="nextTo"/>
        <c:spPr>
          <a:ln w="3175">
            <a:solidFill>
              <a:srgbClr val="808080"/>
            </a:solidFill>
            <a:prstDash val="solid"/>
          </a:ln>
        </c:spPr>
        <c:txPr>
          <a:bodyPr rot="-2940000"/>
          <a:lstStyle/>
          <a:p>
            <a:pPr>
              <a:defRPr sz="1200"/>
            </a:pPr>
            <a:endParaRPr lang="en-US"/>
          </a:p>
        </c:txPr>
        <c:crossAx val="-442265056"/>
        <c:crosses val="autoZero"/>
        <c:auto val="1"/>
        <c:lblAlgn val="ctr"/>
        <c:lblOffset val="100"/>
        <c:tickLblSkip val="1"/>
        <c:noMultiLvlLbl val="0"/>
      </c:catAx>
      <c:valAx>
        <c:axId val="-442265056"/>
        <c:scaling>
          <c:orientation val="minMax"/>
          <c:min val="0"/>
        </c:scaling>
        <c:delete val="0"/>
        <c:axPos val="l"/>
        <c:majorGridlines>
          <c:spPr>
            <a:ln w="3175">
              <a:solidFill>
                <a:schemeClr val="bg2">
                  <a:lumMod val="90000"/>
                </a:schemeClr>
              </a:solidFill>
              <a:prstDash val="solid"/>
            </a:ln>
          </c:spPr>
        </c:majorGridlines>
        <c:title>
          <c:tx>
            <c:rich>
              <a:bodyPr rot="-5400000" vert="horz"/>
              <a:lstStyle/>
              <a:p>
                <a:pPr>
                  <a:defRPr/>
                </a:pPr>
                <a:r>
                  <a:rPr lang="en-US"/>
                  <a:t>Volume (TBs)</a:t>
                </a:r>
              </a:p>
            </c:rich>
          </c:tx>
          <c:overlay val="0"/>
        </c:title>
        <c:numFmt formatCode="#,##0" sourceLinked="0"/>
        <c:majorTickMark val="none"/>
        <c:minorTickMark val="none"/>
        <c:tickLblPos val="nextTo"/>
        <c:spPr>
          <a:ln w="3175">
            <a:solidFill>
              <a:srgbClr val="808080"/>
            </a:solidFill>
            <a:prstDash val="solid"/>
          </a:ln>
        </c:spPr>
        <c:txPr>
          <a:bodyPr/>
          <a:lstStyle/>
          <a:p>
            <a:pPr>
              <a:defRPr sz="1000" baseline="0"/>
            </a:pPr>
            <a:endParaRPr lang="en-US"/>
          </a:p>
        </c:txPr>
        <c:crossAx val="-442265600"/>
        <c:crosses val="autoZero"/>
        <c:crossBetween val="between"/>
      </c:valAx>
      <c:spPr>
        <a:solidFill>
          <a:srgbClr val="FFFFFF"/>
        </a:solidFill>
        <a:ln w="25400">
          <a:solidFill>
            <a:srgbClr val="000000"/>
          </a:solidFill>
        </a:ln>
      </c:spPr>
    </c:plotArea>
    <c:legend>
      <c:legendPos val="r"/>
      <c:layout>
        <c:manualLayout>
          <c:xMode val="edge"/>
          <c:yMode val="edge"/>
          <c:x val="0.26672098068919275"/>
          <c:y val="0.24167753525273211"/>
          <c:w val="0.2066026864157309"/>
          <c:h val="0.18449996018115616"/>
        </c:manualLayout>
      </c:layout>
      <c:overlay val="0"/>
      <c:spPr>
        <a:noFill/>
        <a:ln w="9525">
          <a:solidFill>
            <a:srgbClr val="000000"/>
          </a:solidFill>
        </a:ln>
      </c:spPr>
      <c:txPr>
        <a:bodyPr/>
        <a:lstStyle/>
        <a:p>
          <a:pPr>
            <a:defRPr sz="1200"/>
          </a:pPr>
          <a:endParaRPr lang="en-US"/>
        </a:p>
      </c:txPr>
    </c:legend>
    <c:plotVisOnly val="1"/>
    <c:dispBlanksAs val="gap"/>
    <c:showDLblsOverMax val="0"/>
  </c:chart>
  <c:spPr>
    <a:solidFill>
      <a:srgbClr val="FFFFFF"/>
    </a:solidFill>
    <a:ln w="3175">
      <a:solidFill>
        <a:srgbClr val="808080"/>
      </a:solidFill>
      <a:prstDash val="solid"/>
    </a:ln>
  </c:spPr>
  <c:printSettings>
    <c:headerFooter alignWithMargins="0"/>
    <c:pageMargins b="1" l="0.75000000000001465" r="0.75000000000001465"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Non-Public Users</a:t>
            </a:r>
          </a:p>
        </c:rich>
      </c:tx>
      <c:layout>
        <c:manualLayout>
          <c:xMode val="edge"/>
          <c:yMode val="edge"/>
          <c:x val="0.37700662231922705"/>
          <c:y val="1.3071890939944439E-2"/>
        </c:manualLayout>
      </c:layout>
      <c:overlay val="0"/>
      <c:spPr>
        <a:noFill/>
        <a:ln w="25400">
          <a:noFill/>
        </a:ln>
      </c:spPr>
    </c:title>
    <c:autoTitleDeleted val="0"/>
    <c:plotArea>
      <c:layout>
        <c:manualLayout>
          <c:layoutTarget val="inner"/>
          <c:xMode val="edge"/>
          <c:yMode val="edge"/>
          <c:x val="0.14101293922215682"/>
          <c:y val="0.20697297892612185"/>
          <c:w val="0.78507631682843804"/>
          <c:h val="0.60775818442756957"/>
        </c:manualLayout>
      </c:layout>
      <c:barChart>
        <c:barDir val="col"/>
        <c:grouping val="stacked"/>
        <c:varyColors val="0"/>
        <c:ser>
          <c:idx val="0"/>
          <c:order val="0"/>
          <c:tx>
            <c:strRef>
              <c:f>'Public - Science User Trend'!$B$4</c:f>
              <c:strCache>
                <c:ptCount val="1"/>
                <c:pt idx="0">
                  <c:v>Production</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'Public - Science User Trend'!$A$5:$A$22</c:f>
              <c:strCache>
                <c:ptCount val="18"/>
                <c:pt idx="0">
                  <c:v>FY07</c:v>
                </c:pt>
                <c:pt idx="1">
                  <c:v>FY08</c:v>
                </c:pt>
                <c:pt idx="2">
                  <c:v>FY09</c:v>
                </c:pt>
                <c:pt idx="3">
                  <c:v>FY10</c:v>
                </c:pt>
                <c:pt idx="4">
                  <c:v>FY11</c:v>
                </c:pt>
                <c:pt idx="5">
                  <c:v>FY12</c:v>
                </c:pt>
                <c:pt idx="6">
                  <c:v>FY13</c:v>
                </c:pt>
                <c:pt idx="7">
                  <c:v>FY14</c:v>
                </c:pt>
                <c:pt idx="8">
                  <c:v>FY15</c:v>
                </c:pt>
                <c:pt idx="9">
                  <c:v>FY16</c:v>
                </c:pt>
                <c:pt idx="10">
                  <c:v>FY17</c:v>
                </c:pt>
                <c:pt idx="11">
                  <c:v>FY18</c:v>
                </c:pt>
                <c:pt idx="12">
                  <c:v>FY19</c:v>
                </c:pt>
                <c:pt idx="13">
                  <c:v>FY20</c:v>
                </c:pt>
                <c:pt idx="14">
                  <c:v>FY21</c:v>
                </c:pt>
                <c:pt idx="15">
                  <c:v>FY22</c:v>
                </c:pt>
                <c:pt idx="16">
                  <c:v>FY23</c:v>
                </c:pt>
                <c:pt idx="17">
                  <c:v>FY24</c:v>
                </c:pt>
              </c:strCache>
            </c:strRef>
          </c:cat>
          <c:val>
            <c:numRef>
              <c:f>'Public - Science User Trend'!$B$5:$B$22</c:f>
              <c:numCache>
                <c:formatCode>General</c:formatCode>
                <c:ptCount val="18"/>
                <c:pt idx="0">
                  <c:v>72</c:v>
                </c:pt>
                <c:pt idx="1">
                  <c:v>168</c:v>
                </c:pt>
                <c:pt idx="2">
                  <c:v>167</c:v>
                </c:pt>
                <c:pt idx="3">
                  <c:v>124</c:v>
                </c:pt>
                <c:pt idx="4" formatCode="#,##0">
                  <c:v>64</c:v>
                </c:pt>
                <c:pt idx="5" formatCode="#,##0">
                  <c:v>107</c:v>
                </c:pt>
                <c:pt idx="6" formatCode="#,##0">
                  <c:v>139</c:v>
                </c:pt>
                <c:pt idx="7" formatCode="#,##0">
                  <c:v>93</c:v>
                </c:pt>
                <c:pt idx="8" formatCode="#,##0">
                  <c:v>94</c:v>
                </c:pt>
                <c:pt idx="9" formatCode="#,##0">
                  <c:v>32</c:v>
                </c:pt>
                <c:pt idx="10" formatCode="#,##0">
                  <c:v>46</c:v>
                </c:pt>
                <c:pt idx="11" formatCode="#,##0">
                  <c:v>34</c:v>
                </c:pt>
                <c:pt idx="12" formatCode="#,##0">
                  <c:v>35</c:v>
                </c:pt>
                <c:pt idx="13" formatCode="#,##0">
                  <c:v>51</c:v>
                </c:pt>
                <c:pt idx="14" formatCode="#,##0">
                  <c:v>36</c:v>
                </c:pt>
                <c:pt idx="15" formatCode="#,##0">
                  <c:v>11</c:v>
                </c:pt>
                <c:pt idx="16" formatCode="#,##0">
                  <c:v>9</c:v>
                </c:pt>
                <c:pt idx="17" formatCode="#,##0">
                  <c:v>7</c:v>
                </c:pt>
              </c:numCache>
            </c:numRef>
          </c:val>
          <c:extLst>
            <c:ext xmlns:c16="http://schemas.microsoft.com/office/drawing/2014/chart" uri="{C3380CC4-5D6E-409C-BE32-E72D297353CC}">
              <c16:uniqueId val="{00000000-40A7-B24E-A57D-D2B636640F82}"/>
            </c:ext>
          </c:extLst>
        </c:ser>
        <c:ser>
          <c:idx val="1"/>
          <c:order val="1"/>
          <c:tx>
            <c:strRef>
              <c:f>'Public - Science User Trend'!$C$4</c:f>
              <c:strCache>
                <c:ptCount val="1"/>
                <c:pt idx="0">
                  <c:v>Science Team</c:v>
                </c:pt>
              </c:strCache>
            </c:strRef>
          </c:tx>
          <c:spPr>
            <a:gradFill rotWithShape="0">
              <a:gsLst>
                <a:gs pos="0">
                  <a:srgbClr val="FF9A99"/>
                </a:gs>
                <a:gs pos="100000">
                  <a:srgbClr val="D1403C"/>
                </a:gs>
              </a:gsLst>
              <a:lin ang="5400000"/>
            </a:gradFill>
            <a:ln w="25400">
              <a:noFill/>
            </a:ln>
            <a:effectLst>
              <a:outerShdw dist="35921" dir="2700000" algn="br">
                <a:srgbClr val="000000"/>
              </a:outerShdw>
            </a:effectLst>
          </c:spPr>
          <c:invertIfNegative val="0"/>
          <c:cat>
            <c:strRef>
              <c:f>'Public - Science User Trend'!$A$5:$A$22</c:f>
              <c:strCache>
                <c:ptCount val="18"/>
                <c:pt idx="0">
                  <c:v>FY07</c:v>
                </c:pt>
                <c:pt idx="1">
                  <c:v>FY08</c:v>
                </c:pt>
                <c:pt idx="2">
                  <c:v>FY09</c:v>
                </c:pt>
                <c:pt idx="3">
                  <c:v>FY10</c:v>
                </c:pt>
                <c:pt idx="4">
                  <c:v>FY11</c:v>
                </c:pt>
                <c:pt idx="5">
                  <c:v>FY12</c:v>
                </c:pt>
                <c:pt idx="6">
                  <c:v>FY13</c:v>
                </c:pt>
                <c:pt idx="7">
                  <c:v>FY14</c:v>
                </c:pt>
                <c:pt idx="8">
                  <c:v>FY15</c:v>
                </c:pt>
                <c:pt idx="9">
                  <c:v>FY16</c:v>
                </c:pt>
                <c:pt idx="10">
                  <c:v>FY17</c:v>
                </c:pt>
                <c:pt idx="11">
                  <c:v>FY18</c:v>
                </c:pt>
                <c:pt idx="12">
                  <c:v>FY19</c:v>
                </c:pt>
                <c:pt idx="13">
                  <c:v>FY20</c:v>
                </c:pt>
                <c:pt idx="14">
                  <c:v>FY21</c:v>
                </c:pt>
                <c:pt idx="15">
                  <c:v>FY22</c:v>
                </c:pt>
                <c:pt idx="16">
                  <c:v>FY23</c:v>
                </c:pt>
                <c:pt idx="17">
                  <c:v>FY24</c:v>
                </c:pt>
              </c:strCache>
            </c:strRef>
          </c:cat>
          <c:val>
            <c:numRef>
              <c:f>'Public - Science User Trend'!$C$5:$C$22</c:f>
              <c:numCache>
                <c:formatCode>General</c:formatCode>
                <c:ptCount val="18"/>
                <c:pt idx="0">
                  <c:v>136</c:v>
                </c:pt>
                <c:pt idx="1">
                  <c:v>283</c:v>
                </c:pt>
                <c:pt idx="2">
                  <c:v>329</c:v>
                </c:pt>
                <c:pt idx="3">
                  <c:v>250</c:v>
                </c:pt>
                <c:pt idx="4" formatCode="#,##0">
                  <c:v>210</c:v>
                </c:pt>
                <c:pt idx="5" formatCode="#,##0">
                  <c:v>163</c:v>
                </c:pt>
                <c:pt idx="6" formatCode="#,##0">
                  <c:v>136</c:v>
                </c:pt>
                <c:pt idx="7" formatCode="#,##0">
                  <c:v>304</c:v>
                </c:pt>
                <c:pt idx="8" formatCode="#,##0">
                  <c:v>344</c:v>
                </c:pt>
                <c:pt idx="9" formatCode="#,##0">
                  <c:v>318</c:v>
                </c:pt>
                <c:pt idx="10" formatCode="#,##0">
                  <c:v>239</c:v>
                </c:pt>
                <c:pt idx="11" formatCode="#,##0">
                  <c:v>177</c:v>
                </c:pt>
                <c:pt idx="12" formatCode="#,##0">
                  <c:v>175</c:v>
                </c:pt>
                <c:pt idx="13" formatCode="#,##0">
                  <c:v>409</c:v>
                </c:pt>
                <c:pt idx="14" formatCode="#,##0">
                  <c:v>209</c:v>
                </c:pt>
                <c:pt idx="15" formatCode="#,##0">
                  <c:v>131</c:v>
                </c:pt>
                <c:pt idx="16" formatCode="#,##0">
                  <c:v>98</c:v>
                </c:pt>
                <c:pt idx="17" formatCode="#,##0">
                  <c:v>70</c:v>
                </c:pt>
              </c:numCache>
            </c:numRef>
          </c:val>
          <c:extLst>
            <c:ext xmlns:c16="http://schemas.microsoft.com/office/drawing/2014/chart" uri="{C3380CC4-5D6E-409C-BE32-E72D297353CC}">
              <c16:uniqueId val="{00000001-40A7-B24E-A57D-D2B636640F82}"/>
            </c:ext>
          </c:extLst>
        </c:ser>
        <c:ser>
          <c:idx val="2"/>
          <c:order val="2"/>
          <c:tx>
            <c:strRef>
              <c:f>'Public - Science User Trend'!$D$4</c:f>
              <c:strCache>
                <c:ptCount val="1"/>
                <c:pt idx="0">
                  <c:v>QA/Testing</c:v>
                </c:pt>
              </c:strCache>
            </c:strRef>
          </c:tx>
          <c:spPr>
            <a:gradFill rotWithShape="0">
              <a:gsLst>
                <a:gs pos="0">
                  <a:srgbClr val="DCFFA0"/>
                </a:gs>
                <a:gs pos="100000">
                  <a:srgbClr val="A0CA4A"/>
                </a:gs>
              </a:gsLst>
              <a:lin ang="5400000"/>
            </a:gradFill>
            <a:ln w="25400">
              <a:noFill/>
            </a:ln>
            <a:effectLst>
              <a:outerShdw dist="35921" dir="2700000" algn="br">
                <a:srgbClr val="000000"/>
              </a:outerShdw>
            </a:effectLst>
          </c:spPr>
          <c:invertIfNegative val="0"/>
          <c:cat>
            <c:strRef>
              <c:f>'Public - Science User Trend'!$A$5:$A$22</c:f>
              <c:strCache>
                <c:ptCount val="18"/>
                <c:pt idx="0">
                  <c:v>FY07</c:v>
                </c:pt>
                <c:pt idx="1">
                  <c:v>FY08</c:v>
                </c:pt>
                <c:pt idx="2">
                  <c:v>FY09</c:v>
                </c:pt>
                <c:pt idx="3">
                  <c:v>FY10</c:v>
                </c:pt>
                <c:pt idx="4">
                  <c:v>FY11</c:v>
                </c:pt>
                <c:pt idx="5">
                  <c:v>FY12</c:v>
                </c:pt>
                <c:pt idx="6">
                  <c:v>FY13</c:v>
                </c:pt>
                <c:pt idx="7">
                  <c:v>FY14</c:v>
                </c:pt>
                <c:pt idx="8">
                  <c:v>FY15</c:v>
                </c:pt>
                <c:pt idx="9">
                  <c:v>FY16</c:v>
                </c:pt>
                <c:pt idx="10">
                  <c:v>FY17</c:v>
                </c:pt>
                <c:pt idx="11">
                  <c:v>FY18</c:v>
                </c:pt>
                <c:pt idx="12">
                  <c:v>FY19</c:v>
                </c:pt>
                <c:pt idx="13">
                  <c:v>FY20</c:v>
                </c:pt>
                <c:pt idx="14">
                  <c:v>FY21</c:v>
                </c:pt>
                <c:pt idx="15">
                  <c:v>FY22</c:v>
                </c:pt>
                <c:pt idx="16">
                  <c:v>FY23</c:v>
                </c:pt>
                <c:pt idx="17">
                  <c:v>FY24</c:v>
                </c:pt>
              </c:strCache>
            </c:strRef>
          </c:cat>
          <c:val>
            <c:numRef>
              <c:f>'Public - Science User Trend'!$D$5:$D$22</c:f>
              <c:numCache>
                <c:formatCode>General</c:formatCode>
                <c:ptCount val="18"/>
                <c:pt idx="0">
                  <c:v>51</c:v>
                </c:pt>
                <c:pt idx="1">
                  <c:v>41</c:v>
                </c:pt>
                <c:pt idx="2">
                  <c:v>27</c:v>
                </c:pt>
                <c:pt idx="3">
                  <c:v>18</c:v>
                </c:pt>
                <c:pt idx="4" formatCode="#,##0">
                  <c:v>26</c:v>
                </c:pt>
                <c:pt idx="5" formatCode="#,##0">
                  <c:v>12</c:v>
                </c:pt>
                <c:pt idx="6" formatCode="#,##0">
                  <c:v>78</c:v>
                </c:pt>
                <c:pt idx="7" formatCode="#,##0">
                  <c:v>159</c:v>
                </c:pt>
                <c:pt idx="8" formatCode="#,##0">
                  <c:v>126</c:v>
                </c:pt>
                <c:pt idx="9" formatCode="#,##0">
                  <c:v>55</c:v>
                </c:pt>
                <c:pt idx="10" formatCode="#,##0">
                  <c:v>42</c:v>
                </c:pt>
                <c:pt idx="11" formatCode="#,##0">
                  <c:v>47</c:v>
                </c:pt>
                <c:pt idx="12" formatCode="#,##0">
                  <c:v>45</c:v>
                </c:pt>
                <c:pt idx="13" formatCode="#,##0">
                  <c:v>49</c:v>
                </c:pt>
                <c:pt idx="14" formatCode="#,##0">
                  <c:v>37</c:v>
                </c:pt>
                <c:pt idx="15" formatCode="#,##0">
                  <c:v>24</c:v>
                </c:pt>
                <c:pt idx="16" formatCode="#,##0">
                  <c:v>18</c:v>
                </c:pt>
                <c:pt idx="17" formatCode="#,##0">
                  <c:v>15</c:v>
                </c:pt>
              </c:numCache>
            </c:numRef>
          </c:val>
          <c:extLst>
            <c:ext xmlns:c16="http://schemas.microsoft.com/office/drawing/2014/chart" uri="{C3380CC4-5D6E-409C-BE32-E72D297353CC}">
              <c16:uniqueId val="{00000002-40A7-B24E-A57D-D2B636640F82}"/>
            </c:ext>
          </c:extLst>
        </c:ser>
        <c:ser>
          <c:idx val="3"/>
          <c:order val="3"/>
          <c:tx>
            <c:strRef>
              <c:f>'Public - Science User Trend'!$E$4</c:f>
              <c:strCache>
                <c:ptCount val="1"/>
                <c:pt idx="0">
                  <c:v>Internal</c:v>
                </c:pt>
              </c:strCache>
            </c:strRef>
          </c:tx>
          <c:spPr>
            <a:gradFill rotWithShape="0">
              <a:gsLst>
                <a:gs pos="0">
                  <a:srgbClr val="C8B0ED"/>
                </a:gs>
                <a:gs pos="100000">
                  <a:srgbClr val="7F5BAB"/>
                </a:gs>
              </a:gsLst>
              <a:lin ang="5400000"/>
            </a:gradFill>
            <a:ln w="25400">
              <a:noFill/>
            </a:ln>
            <a:effectLst>
              <a:outerShdw dist="35921" dir="2700000" algn="br">
                <a:srgbClr val="000000"/>
              </a:outerShdw>
            </a:effectLst>
          </c:spPr>
          <c:invertIfNegative val="0"/>
          <c:cat>
            <c:strRef>
              <c:f>'Public - Science User Trend'!$A$5:$A$22</c:f>
              <c:strCache>
                <c:ptCount val="18"/>
                <c:pt idx="0">
                  <c:v>FY07</c:v>
                </c:pt>
                <c:pt idx="1">
                  <c:v>FY08</c:v>
                </c:pt>
                <c:pt idx="2">
                  <c:v>FY09</c:v>
                </c:pt>
                <c:pt idx="3">
                  <c:v>FY10</c:v>
                </c:pt>
                <c:pt idx="4">
                  <c:v>FY11</c:v>
                </c:pt>
                <c:pt idx="5">
                  <c:v>FY12</c:v>
                </c:pt>
                <c:pt idx="6">
                  <c:v>FY13</c:v>
                </c:pt>
                <c:pt idx="7">
                  <c:v>FY14</c:v>
                </c:pt>
                <c:pt idx="8">
                  <c:v>FY15</c:v>
                </c:pt>
                <c:pt idx="9">
                  <c:v>FY16</c:v>
                </c:pt>
                <c:pt idx="10">
                  <c:v>FY17</c:v>
                </c:pt>
                <c:pt idx="11">
                  <c:v>FY18</c:v>
                </c:pt>
                <c:pt idx="12">
                  <c:v>FY19</c:v>
                </c:pt>
                <c:pt idx="13">
                  <c:v>FY20</c:v>
                </c:pt>
                <c:pt idx="14">
                  <c:v>FY21</c:v>
                </c:pt>
                <c:pt idx="15">
                  <c:v>FY22</c:v>
                </c:pt>
                <c:pt idx="16">
                  <c:v>FY23</c:v>
                </c:pt>
                <c:pt idx="17">
                  <c:v>FY24</c:v>
                </c:pt>
              </c:strCache>
            </c:strRef>
          </c:cat>
          <c:val>
            <c:numRef>
              <c:f>'Public - Science User Trend'!$E$5:$E$22</c:f>
              <c:numCache>
                <c:formatCode>General</c:formatCode>
                <c:ptCount val="18"/>
                <c:pt idx="0">
                  <c:v>24</c:v>
                </c:pt>
                <c:pt idx="1">
                  <c:v>144</c:v>
                </c:pt>
                <c:pt idx="2">
                  <c:v>161</c:v>
                </c:pt>
                <c:pt idx="3">
                  <c:v>340</c:v>
                </c:pt>
                <c:pt idx="4" formatCode="#,##0">
                  <c:v>303</c:v>
                </c:pt>
                <c:pt idx="5" formatCode="#,##0">
                  <c:v>304</c:v>
                </c:pt>
                <c:pt idx="6" formatCode="#,##0">
                  <c:v>509</c:v>
                </c:pt>
                <c:pt idx="7" formatCode="#,##0">
                  <c:v>296</c:v>
                </c:pt>
                <c:pt idx="8" formatCode="#,##0">
                  <c:v>1850</c:v>
                </c:pt>
                <c:pt idx="9" formatCode="#,##0">
                  <c:v>313</c:v>
                </c:pt>
                <c:pt idx="10" formatCode="#,##0">
                  <c:v>257</c:v>
                </c:pt>
                <c:pt idx="11" formatCode="#,##0">
                  <c:v>245</c:v>
                </c:pt>
                <c:pt idx="12" formatCode="#,##0">
                  <c:v>304</c:v>
                </c:pt>
                <c:pt idx="13" formatCode="#,##0">
                  <c:v>316</c:v>
                </c:pt>
                <c:pt idx="14" formatCode="#,##0">
                  <c:v>230</c:v>
                </c:pt>
                <c:pt idx="15" formatCode="#,##0">
                  <c:v>224</c:v>
                </c:pt>
                <c:pt idx="16" formatCode="#,##0">
                  <c:v>217</c:v>
                </c:pt>
                <c:pt idx="17" formatCode="#,##0">
                  <c:v>249</c:v>
                </c:pt>
              </c:numCache>
            </c:numRef>
          </c:val>
          <c:extLst>
            <c:ext xmlns:c16="http://schemas.microsoft.com/office/drawing/2014/chart" uri="{C3380CC4-5D6E-409C-BE32-E72D297353CC}">
              <c16:uniqueId val="{00000003-40A7-B24E-A57D-D2B636640F82}"/>
            </c:ext>
          </c:extLst>
        </c:ser>
        <c:dLbls>
          <c:showLegendKey val="0"/>
          <c:showVal val="0"/>
          <c:showCatName val="0"/>
          <c:showSerName val="0"/>
          <c:showPercent val="0"/>
          <c:showBubbleSize val="0"/>
        </c:dLbls>
        <c:gapWidth val="150"/>
        <c:overlap val="100"/>
        <c:axId val="-439576352"/>
        <c:axId val="-439582336"/>
      </c:barChart>
      <c:catAx>
        <c:axId val="-439576352"/>
        <c:scaling>
          <c:orientation val="minMax"/>
        </c:scaling>
        <c:delete val="0"/>
        <c:axPos val="b"/>
        <c:numFmt formatCode="General" sourceLinked="1"/>
        <c:majorTickMark val="out"/>
        <c:minorTickMark val="none"/>
        <c:tickLblPos val="nextTo"/>
        <c:spPr>
          <a:ln w="3175">
            <a:solidFill>
              <a:srgbClr val="808080"/>
            </a:solidFill>
            <a:prstDash val="solid"/>
          </a:ln>
        </c:spPr>
        <c:txPr>
          <a:bodyPr rot="-3120000"/>
          <a:lstStyle/>
          <a:p>
            <a:pPr>
              <a:defRPr sz="1200"/>
            </a:pPr>
            <a:endParaRPr lang="en-US"/>
          </a:p>
        </c:txPr>
        <c:crossAx val="-439582336"/>
        <c:crosses val="autoZero"/>
        <c:auto val="1"/>
        <c:lblAlgn val="ctr"/>
        <c:lblOffset val="100"/>
        <c:noMultiLvlLbl val="0"/>
      </c:catAx>
      <c:valAx>
        <c:axId val="-439582336"/>
        <c:scaling>
          <c:orientation val="minMax"/>
        </c:scaling>
        <c:delete val="0"/>
        <c:axPos val="l"/>
        <c:majorGridlines>
          <c:spPr>
            <a:ln w="3175">
              <a:solidFill>
                <a:srgbClr val="808080"/>
              </a:solidFill>
              <a:prstDash val="solid"/>
            </a:ln>
          </c:spPr>
        </c:majorGridlines>
        <c:title>
          <c:tx>
            <c:rich>
              <a:bodyPr/>
              <a:lstStyle/>
              <a:p>
                <a:pPr>
                  <a:defRPr sz="1200"/>
                </a:pPr>
                <a:r>
                  <a:rPr lang="en-US" sz="1200"/>
                  <a:t>Distinct Users</a:t>
                </a:r>
              </a:p>
            </c:rich>
          </c:tx>
          <c:overlay val="0"/>
          <c:spPr>
            <a:noFill/>
            <a:ln w="25400">
              <a:noFill/>
            </a:ln>
          </c:spPr>
        </c:title>
        <c:numFmt formatCode="General" sourceLinked="1"/>
        <c:majorTickMark val="out"/>
        <c:minorTickMark val="none"/>
        <c:tickLblPos val="nextTo"/>
        <c:spPr>
          <a:ln w="3175">
            <a:solidFill>
              <a:srgbClr val="808080"/>
            </a:solidFill>
            <a:prstDash val="solid"/>
          </a:ln>
        </c:spPr>
        <c:crossAx val="-439576352"/>
        <c:crosses val="autoZero"/>
        <c:crossBetween val="between"/>
      </c:valAx>
      <c:spPr>
        <a:ln>
          <a:solidFill>
            <a:schemeClr val="tx1"/>
          </a:solidFill>
        </a:ln>
      </c:spPr>
    </c:plotArea>
    <c:legend>
      <c:legendPos val="t"/>
      <c:layout>
        <c:manualLayout>
          <c:xMode val="edge"/>
          <c:yMode val="edge"/>
          <c:x val="0.11432509516324875"/>
          <c:y val="8.9978182636617554E-2"/>
          <c:w val="0.79500094977019287"/>
          <c:h val="7.9310353109171561E-2"/>
        </c:manualLayout>
      </c:layout>
      <c:overlay val="0"/>
      <c:spPr>
        <a:noFill/>
        <a:ln w="3175">
          <a:solidFill>
            <a:schemeClr val="tx1"/>
          </a:solidFill>
        </a:ln>
      </c:spPr>
      <c:txPr>
        <a:bodyPr/>
        <a:lstStyle/>
        <a:p>
          <a:pPr>
            <a:defRPr sz="101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3"/>
    </mc:Choice>
    <mc:Fallback>
      <c:style val="23"/>
    </mc:Fallback>
  </mc:AlternateContent>
  <c:chart>
    <c:title>
      <c:tx>
        <c:rich>
          <a:bodyPr/>
          <a:lstStyle/>
          <a:p>
            <a:pPr>
              <a:defRPr/>
            </a:pPr>
            <a:r>
              <a:rPr lang="en-US"/>
              <a:t>Public Users</a:t>
            </a:r>
          </a:p>
        </c:rich>
      </c:tx>
      <c:layout>
        <c:manualLayout>
          <c:xMode val="edge"/>
          <c:yMode val="edge"/>
          <c:x val="0.49237025371828519"/>
          <c:y val="6.1002178649237473E-2"/>
        </c:manualLayout>
      </c:layout>
      <c:overlay val="0"/>
      <c:spPr>
        <a:noFill/>
        <a:ln w="25400">
          <a:noFill/>
        </a:ln>
      </c:spPr>
    </c:title>
    <c:autoTitleDeleted val="0"/>
    <c:plotArea>
      <c:layout>
        <c:manualLayout>
          <c:layoutTarget val="inner"/>
          <c:xMode val="edge"/>
          <c:yMode val="edge"/>
          <c:x val="0.20807069116360455"/>
          <c:y val="0.1982584529874942"/>
          <c:w val="0.74832475940507437"/>
          <c:h val="0.64270289743193854"/>
        </c:manualLayout>
      </c:layout>
      <c:barChart>
        <c:barDir val="col"/>
        <c:grouping val="clustered"/>
        <c:varyColors val="0"/>
        <c:ser>
          <c:idx val="4"/>
          <c:order val="0"/>
          <c:tx>
            <c:strRef>
              <c:f>'Public - Science User Trend'!$F$4</c:f>
              <c:strCache>
                <c:ptCount val="1"/>
                <c:pt idx="0">
                  <c:v>Public</c:v>
                </c:pt>
              </c:strCache>
            </c:strRef>
          </c:tx>
          <c:spPr>
            <a:gradFill rotWithShape="0">
              <a:gsLst>
                <a:gs pos="0">
                  <a:srgbClr val="95EEFF"/>
                </a:gs>
                <a:gs pos="100000">
                  <a:srgbClr val="39B7D8"/>
                </a:gs>
              </a:gsLst>
              <a:lin ang="5400000"/>
            </a:gradFill>
            <a:ln w="25400">
              <a:noFill/>
            </a:ln>
            <a:effectLst>
              <a:outerShdw dist="35921" dir="2700000" algn="br">
                <a:srgbClr val="000000"/>
              </a:outerShdw>
            </a:effectLst>
          </c:spPr>
          <c:invertIfNegative val="0"/>
          <c:cat>
            <c:strRef>
              <c:f>'Public - Science User Trend'!$A$5:$A$22</c:f>
              <c:strCache>
                <c:ptCount val="18"/>
                <c:pt idx="0">
                  <c:v>FY07</c:v>
                </c:pt>
                <c:pt idx="1">
                  <c:v>FY08</c:v>
                </c:pt>
                <c:pt idx="2">
                  <c:v>FY09</c:v>
                </c:pt>
                <c:pt idx="3">
                  <c:v>FY10</c:v>
                </c:pt>
                <c:pt idx="4">
                  <c:v>FY11</c:v>
                </c:pt>
                <c:pt idx="5">
                  <c:v>FY12</c:v>
                </c:pt>
                <c:pt idx="6">
                  <c:v>FY13</c:v>
                </c:pt>
                <c:pt idx="7">
                  <c:v>FY14</c:v>
                </c:pt>
                <c:pt idx="8">
                  <c:v>FY15</c:v>
                </c:pt>
                <c:pt idx="9">
                  <c:v>FY16</c:v>
                </c:pt>
                <c:pt idx="10">
                  <c:v>FY17</c:v>
                </c:pt>
                <c:pt idx="11">
                  <c:v>FY18</c:v>
                </c:pt>
                <c:pt idx="12">
                  <c:v>FY19</c:v>
                </c:pt>
                <c:pt idx="13">
                  <c:v>FY20</c:v>
                </c:pt>
                <c:pt idx="14">
                  <c:v>FY21</c:v>
                </c:pt>
                <c:pt idx="15">
                  <c:v>FY22</c:v>
                </c:pt>
                <c:pt idx="16">
                  <c:v>FY23</c:v>
                </c:pt>
                <c:pt idx="17">
                  <c:v>FY24</c:v>
                </c:pt>
              </c:strCache>
            </c:strRef>
          </c:cat>
          <c:val>
            <c:numRef>
              <c:f>'Public - Science User Trend'!$F$5:$F$22</c:f>
              <c:numCache>
                <c:formatCode>#,##0</c:formatCode>
                <c:ptCount val="18"/>
                <c:pt idx="0">
                  <c:v>179703</c:v>
                </c:pt>
                <c:pt idx="1">
                  <c:v>147847</c:v>
                </c:pt>
                <c:pt idx="2">
                  <c:v>280987</c:v>
                </c:pt>
                <c:pt idx="3">
                  <c:v>481872</c:v>
                </c:pt>
                <c:pt idx="4">
                  <c:v>407039</c:v>
                </c:pt>
                <c:pt idx="5">
                  <c:v>460597</c:v>
                </c:pt>
                <c:pt idx="6">
                  <c:v>728724</c:v>
                </c:pt>
                <c:pt idx="7">
                  <c:v>999738</c:v>
                </c:pt>
                <c:pt idx="8">
                  <c:v>1346891</c:v>
                </c:pt>
                <c:pt idx="9">
                  <c:v>1730430</c:v>
                </c:pt>
                <c:pt idx="10">
                  <c:v>1237197</c:v>
                </c:pt>
                <c:pt idx="11">
                  <c:v>2130318</c:v>
                </c:pt>
                <c:pt idx="12">
                  <c:v>1240435</c:v>
                </c:pt>
                <c:pt idx="13">
                  <c:v>1586974</c:v>
                </c:pt>
                <c:pt idx="14">
                  <c:v>1558318</c:v>
                </c:pt>
                <c:pt idx="15">
                  <c:v>1814941</c:v>
                </c:pt>
                <c:pt idx="16" formatCode="_(* #,##0_);_(* \(#,##0\);_(* &quot;-&quot;??_);_(@_)">
                  <c:v>1435797</c:v>
                </c:pt>
                <c:pt idx="17" formatCode="_(* #,##0_);_(* \(#,##0\);_(* &quot;-&quot;??_);_(@_)">
                  <c:v>3648164</c:v>
                </c:pt>
              </c:numCache>
            </c:numRef>
          </c:val>
          <c:extLst>
            <c:ext xmlns:c16="http://schemas.microsoft.com/office/drawing/2014/chart" uri="{C3380CC4-5D6E-409C-BE32-E72D297353CC}">
              <c16:uniqueId val="{00000000-3025-8C4E-9663-BACD6CEF3801}"/>
            </c:ext>
          </c:extLst>
        </c:ser>
        <c:dLbls>
          <c:showLegendKey val="0"/>
          <c:showVal val="0"/>
          <c:showCatName val="0"/>
          <c:showSerName val="0"/>
          <c:showPercent val="0"/>
          <c:showBubbleSize val="0"/>
        </c:dLbls>
        <c:gapWidth val="150"/>
        <c:axId val="-439577984"/>
        <c:axId val="-439586144"/>
      </c:barChart>
      <c:catAx>
        <c:axId val="-439577984"/>
        <c:scaling>
          <c:orientation val="minMax"/>
        </c:scaling>
        <c:delete val="0"/>
        <c:axPos val="b"/>
        <c:numFmt formatCode="General" sourceLinked="1"/>
        <c:majorTickMark val="out"/>
        <c:minorTickMark val="none"/>
        <c:tickLblPos val="nextTo"/>
        <c:spPr>
          <a:ln w="3175">
            <a:solidFill>
              <a:srgbClr val="808080"/>
            </a:solidFill>
            <a:prstDash val="solid"/>
          </a:ln>
        </c:spPr>
        <c:txPr>
          <a:bodyPr rot="-2940000"/>
          <a:lstStyle/>
          <a:p>
            <a:pPr>
              <a:defRPr sz="1200"/>
            </a:pPr>
            <a:endParaRPr lang="en-US"/>
          </a:p>
        </c:txPr>
        <c:crossAx val="-439586144"/>
        <c:crosses val="autoZero"/>
        <c:auto val="1"/>
        <c:lblAlgn val="ctr"/>
        <c:lblOffset val="100"/>
        <c:tickLblSkip val="1"/>
        <c:noMultiLvlLbl val="0"/>
      </c:catAx>
      <c:valAx>
        <c:axId val="-439586144"/>
        <c:scaling>
          <c:orientation val="minMax"/>
        </c:scaling>
        <c:delete val="0"/>
        <c:axPos val="l"/>
        <c:majorGridlines>
          <c:spPr>
            <a:ln w="3175">
              <a:solidFill>
                <a:srgbClr val="808080"/>
              </a:solidFill>
              <a:prstDash val="solid"/>
            </a:ln>
          </c:spPr>
        </c:majorGridlines>
        <c:title>
          <c:tx>
            <c:rich>
              <a:bodyPr/>
              <a:lstStyle/>
              <a:p>
                <a:pPr>
                  <a:defRPr sz="1200"/>
                </a:pPr>
                <a:r>
                  <a:rPr lang="en-US" sz="1200"/>
                  <a:t>Distinct Users</a:t>
                </a:r>
              </a:p>
            </c:rich>
          </c:tx>
          <c:layout>
            <c:manualLayout>
              <c:xMode val="edge"/>
              <c:yMode val="edge"/>
              <c:x val="9.8309711286089264E-3"/>
              <c:y val="0.31344415281423155"/>
            </c:manualLayout>
          </c:layout>
          <c:overlay val="0"/>
          <c:spPr>
            <a:noFill/>
            <a:ln w="25400">
              <a:noFill/>
            </a:ln>
          </c:spPr>
        </c:title>
        <c:numFmt formatCode="#,##0" sourceLinked="1"/>
        <c:majorTickMark val="out"/>
        <c:minorTickMark val="none"/>
        <c:tickLblPos val="nextTo"/>
        <c:spPr>
          <a:ln w="3175">
            <a:solidFill>
              <a:srgbClr val="808080"/>
            </a:solidFill>
            <a:prstDash val="solid"/>
          </a:ln>
        </c:spPr>
        <c:crossAx val="-439577984"/>
        <c:crosses val="autoZero"/>
        <c:crossBetween val="between"/>
      </c:valAx>
      <c:spPr>
        <a:solidFill>
          <a:srgbClr val="FFFFFF"/>
        </a:solidFill>
        <a:ln w="12700">
          <a:solidFill>
            <a:schemeClr val="tx1"/>
          </a:solid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Volume Distributed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(158.14 PBs)</a:t>
            </a:r>
          </a:p>
        </c:rich>
      </c:tx>
      <c:layout>
        <c:manualLayout>
          <c:xMode val="edge"/>
          <c:yMode val="edge"/>
          <c:x val="0.25437180046371755"/>
          <c:y val="2.8695527431540694E-2"/>
        </c:manualLayout>
      </c:layout>
      <c:overlay val="0"/>
      <c:spPr>
        <a:noFill/>
        <a:ln w="25400">
          <a:noFill/>
        </a:ln>
      </c:spPr>
    </c:title>
    <c:autoTitleDeleted val="0"/>
    <c:plotArea>
      <c:layout>
        <c:manualLayout>
          <c:layoutTarget val="inner"/>
          <c:xMode val="edge"/>
          <c:yMode val="edge"/>
          <c:x val="0.43740074125376632"/>
          <c:y val="0.43272001951083555"/>
          <c:w val="0.18844221105528569"/>
          <c:h val="0.21994134897361275"/>
        </c:manualLayout>
      </c:layout>
      <c:pieChart>
        <c:varyColors val="1"/>
        <c:ser>
          <c:idx val="0"/>
          <c:order val="0"/>
          <c:tx>
            <c:strRef>
              <c:f>Distribution!$A$21</c:f>
              <c:strCache>
                <c:ptCount val="1"/>
                <c:pt idx="0">
                  <c:v>Total Volume (TBs)</c:v>
                </c:pt>
              </c:strCache>
            </c:strRef>
          </c:tx>
          <c:dLbls>
            <c:dLbl>
              <c:idx val="1"/>
              <c:layout>
                <c:manualLayout>
                  <c:x val="0.13387504925136376"/>
                  <c:y val="-0.1237025933684894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343-A944-8C75-474CFB6FD464}"/>
                </c:ext>
              </c:extLst>
            </c:dLbl>
            <c:dLbl>
              <c:idx val="2"/>
              <c:layout>
                <c:manualLayout>
                  <c:x val="0.1437008319489218"/>
                  <c:y val="-3.8737990320019018E-3"/>
                </c:manualLayout>
              </c:layout>
              <c:spPr>
                <a:noFill/>
                <a:ln>
                  <a:noFill/>
                </a:ln>
                <a:effectLst/>
              </c:spPr>
              <c:txPr>
                <a:bodyPr wrap="square" lIns="38100" tIns="19050" rIns="38100" bIns="19050" anchor="ctr">
                  <a:noAutofit/>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1555124792338271"/>
                      <c:h val="0.14678899082568808"/>
                    </c:manualLayout>
                  </c15:layout>
                </c:ext>
                <c:ext xmlns:c16="http://schemas.microsoft.com/office/drawing/2014/chart" uri="{C3380CC4-5D6E-409C-BE32-E72D297353CC}">
                  <c16:uniqueId val="{00000001-6343-A944-8C75-474CFB6FD464}"/>
                </c:ext>
              </c:extLst>
            </c:dLbl>
            <c:dLbl>
              <c:idx val="4"/>
              <c:layout>
                <c:manualLayout>
                  <c:x val="-6.4524789052262707E-2"/>
                  <c:y val="1.400780177707144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D26-D345-B1D2-AEB024EDEF3F}"/>
                </c:ext>
              </c:extLst>
            </c:dLbl>
            <c:dLbl>
              <c:idx val="7"/>
              <c:layout>
                <c:manualLayout>
                  <c:x val="-0.22300126291429689"/>
                  <c:y val="-6.5113570042773239E-2"/>
                </c:manualLayout>
              </c:layout>
              <c:spPr>
                <a:noFill/>
                <a:ln>
                  <a:noFill/>
                </a:ln>
                <a:effectLst/>
              </c:spPr>
              <c:txPr>
                <a:bodyPr wrap="square" lIns="38100" tIns="19050" rIns="38100" bIns="19050" anchor="ctr">
                  <a:noAutofit/>
                </a:bodyPr>
                <a:lstStyle/>
                <a:p>
                  <a:pPr>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1797163622372151"/>
                      <c:h val="0.16143799176708853"/>
                    </c:manualLayout>
                  </c15:layout>
                </c:ext>
                <c:ext xmlns:c16="http://schemas.microsoft.com/office/drawing/2014/chart" uri="{C3380CC4-5D6E-409C-BE32-E72D297353CC}">
                  <c16:uniqueId val="{00000004-6343-A944-8C75-474CFB6FD464}"/>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Distribution!$B$19:$N$19</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Distribution!$B$21:$N$21</c:f>
              <c:numCache>
                <c:formatCode>#,##0.00</c:formatCode>
                <c:ptCount val="13"/>
                <c:pt idx="0">
                  <c:v>5325.7900261250879</c:v>
                </c:pt>
                <c:pt idx="1">
                  <c:v>78999.770487238347</c:v>
                </c:pt>
                <c:pt idx="2">
                  <c:v>493.81568473858391</c:v>
                </c:pt>
                <c:pt idx="3">
                  <c:v>0.82252045925906669</c:v>
                </c:pt>
                <c:pt idx="4">
                  <c:v>13199.778674924022</c:v>
                </c:pt>
                <c:pt idx="5">
                  <c:v>29.987305788642473</c:v>
                </c:pt>
                <c:pt idx="6">
                  <c:v>14913.204309293022</c:v>
                </c:pt>
                <c:pt idx="7">
                  <c:v>26695.945931484617</c:v>
                </c:pt>
                <c:pt idx="8">
                  <c:v>12554.571044049933</c:v>
                </c:pt>
                <c:pt idx="9">
                  <c:v>1644.2729312570668</c:v>
                </c:pt>
                <c:pt idx="10">
                  <c:v>4805.1108017227507</c:v>
                </c:pt>
                <c:pt idx="11">
                  <c:v>3222.9995428369325</c:v>
                </c:pt>
                <c:pt idx="12">
                  <c:v>51.132992068145491</c:v>
                </c:pt>
              </c:numCache>
            </c:numRef>
          </c:val>
          <c:extLst>
            <c:ext xmlns:c16="http://schemas.microsoft.com/office/drawing/2014/chart" uri="{C3380CC4-5D6E-409C-BE32-E72D297353CC}">
              <c16:uniqueId val="{00000000-37AC-1C45-90E3-FC394E50E71B}"/>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2000" b="1" i="0" u="none" strike="noStrike" baseline="0">
                <a:solidFill>
                  <a:srgbClr val="000000"/>
                </a:solidFill>
                <a:latin typeface="Calibri"/>
                <a:ea typeface="Calibri"/>
                <a:cs typeface="Calibri"/>
              </a:defRPr>
            </a:pPr>
            <a:r>
              <a:rPr lang="en-US"/>
              <a:t>Volume Distributed By Domain</a:t>
            </a:r>
          </a:p>
        </c:rich>
      </c:tx>
      <c:overlay val="0"/>
      <c:spPr>
        <a:noFill/>
        <a:ln w="25400">
          <a:noFill/>
        </a:ln>
      </c:spPr>
    </c:title>
    <c:autoTitleDeleted val="0"/>
    <c:plotArea>
      <c:layout>
        <c:manualLayout>
          <c:layoutTarget val="inner"/>
          <c:xMode val="edge"/>
          <c:yMode val="edge"/>
          <c:x val="0.10904131177877528"/>
          <c:y val="0.1643302475929018"/>
          <c:w val="0.75097780514533596"/>
          <c:h val="0.582333593794646"/>
        </c:manualLayout>
      </c:layout>
      <c:barChart>
        <c:barDir val="col"/>
        <c:grouping val="stacked"/>
        <c:varyColors val="0"/>
        <c:ser>
          <c:idx val="0"/>
          <c:order val="0"/>
          <c:tx>
            <c:strRef>
              <c:f>Distribution!$A$168</c:f>
              <c:strCache>
                <c:ptCount val="1"/>
                <c:pt idx="0">
                  <c:v>Foreign</c:v>
                </c:pt>
              </c:strCache>
            </c:strRef>
          </c:tx>
          <c:spPr>
            <a:gradFill rotWithShape="0">
              <a:gsLst>
                <a:gs pos="0">
                  <a:srgbClr val="A2BFF8"/>
                </a:gs>
                <a:gs pos="100000">
                  <a:srgbClr val="3670B6"/>
                </a:gs>
              </a:gsLst>
              <a:lin ang="5400000"/>
            </a:gradFill>
            <a:ln w="25400">
              <a:noFill/>
            </a:ln>
            <a:effectLst>
              <a:outerShdw dist="35921" dir="2700000" algn="br">
                <a:srgbClr val="000000"/>
              </a:outerShdw>
            </a:effectLst>
          </c:spPr>
          <c:invertIfNegative val="0"/>
          <c:cat>
            <c:strRef>
              <c:f>Distribution!$B$167:$N$167</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Distribution!$B$168:$N$168</c:f>
              <c:numCache>
                <c:formatCode>_(* #,##0.00_);_(* \(#,##0.00\);_(* "-"??_);_(@_)</c:formatCode>
                <c:ptCount val="13"/>
                <c:pt idx="0">
                  <c:v>3387.839663067602</c:v>
                </c:pt>
                <c:pt idx="1">
                  <c:v>32593.219628073653</c:v>
                </c:pt>
                <c:pt idx="2">
                  <c:v>413.68640359084765</c:v>
                </c:pt>
                <c:pt idx="3">
                  <c:v>5.4938263383519335E-3</c:v>
                </c:pt>
                <c:pt idx="4">
                  <c:v>7886.4289452144722</c:v>
                </c:pt>
                <c:pt idx="5">
                  <c:v>17.41161333118086</c:v>
                </c:pt>
                <c:pt idx="6">
                  <c:v>10590.992518645624</c:v>
                </c:pt>
                <c:pt idx="7">
                  <c:v>12022.464249062716</c:v>
                </c:pt>
                <c:pt idx="8">
                  <c:v>3568.7542038558995</c:v>
                </c:pt>
                <c:pt idx="9">
                  <c:v>962.04316464472606</c:v>
                </c:pt>
                <c:pt idx="10">
                  <c:v>1168.6723337086964</c:v>
                </c:pt>
                <c:pt idx="11">
                  <c:v>1300.6244747692383</c:v>
                </c:pt>
                <c:pt idx="12">
                  <c:v>22.407702197012402</c:v>
                </c:pt>
              </c:numCache>
            </c:numRef>
          </c:val>
          <c:extLst>
            <c:ext xmlns:c16="http://schemas.microsoft.com/office/drawing/2014/chart" uri="{C3380CC4-5D6E-409C-BE32-E72D297353CC}">
              <c16:uniqueId val="{00000000-E419-2744-AD69-505294653CF4}"/>
            </c:ext>
          </c:extLst>
        </c:ser>
        <c:ser>
          <c:idx val="1"/>
          <c:order val="1"/>
          <c:tx>
            <c:strRef>
              <c:f>Distribution!$A$169</c:f>
              <c:strCache>
                <c:ptCount val="1"/>
                <c:pt idx="0">
                  <c:v>US COM</c:v>
                </c:pt>
              </c:strCache>
            </c:strRef>
          </c:tx>
          <c:spPr>
            <a:gradFill rotWithShape="0">
              <a:gsLst>
                <a:gs pos="0">
                  <a:srgbClr val="FAA1A0"/>
                </a:gs>
                <a:gs pos="100000">
                  <a:srgbClr val="B93734"/>
                </a:gs>
              </a:gsLst>
              <a:lin ang="5400000"/>
            </a:gradFill>
            <a:ln w="25400">
              <a:noFill/>
            </a:ln>
            <a:effectLst>
              <a:outerShdw dist="35921" dir="2700000" algn="br">
                <a:srgbClr val="000000"/>
              </a:outerShdw>
            </a:effectLst>
          </c:spPr>
          <c:invertIfNegative val="0"/>
          <c:cat>
            <c:strRef>
              <c:f>Distribution!$B$167:$N$167</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Distribution!$B$169:$N$169</c:f>
              <c:numCache>
                <c:formatCode>_(* #,##0.00_);_(* \(#,##0.00\);_(* "-"??_);_(@_)</c:formatCode>
                <c:ptCount val="13"/>
                <c:pt idx="0">
                  <c:v>50.444011217189562</c:v>
                </c:pt>
                <c:pt idx="1">
                  <c:v>4983.1359172609255</c:v>
                </c:pt>
                <c:pt idx="2">
                  <c:v>11.79630908732539</c:v>
                </c:pt>
                <c:pt idx="3">
                  <c:v>0.12944118201175978</c:v>
                </c:pt>
                <c:pt idx="4">
                  <c:v>301.19336681097263</c:v>
                </c:pt>
                <c:pt idx="5">
                  <c:v>0.11416400812322461</c:v>
                </c:pt>
                <c:pt idx="6">
                  <c:v>350.57355547012207</c:v>
                </c:pt>
                <c:pt idx="7">
                  <c:v>6737.365406066011</c:v>
                </c:pt>
                <c:pt idx="8">
                  <c:v>6182.9258899318274</c:v>
                </c:pt>
                <c:pt idx="9">
                  <c:v>29.580364300469199</c:v>
                </c:pt>
                <c:pt idx="10">
                  <c:v>664.64567956995506</c:v>
                </c:pt>
                <c:pt idx="11">
                  <c:v>66.502823028172259</c:v>
                </c:pt>
                <c:pt idx="12">
                  <c:v>1.1929145004760351</c:v>
                </c:pt>
              </c:numCache>
            </c:numRef>
          </c:val>
          <c:extLst>
            <c:ext xmlns:c16="http://schemas.microsoft.com/office/drawing/2014/chart" uri="{C3380CC4-5D6E-409C-BE32-E72D297353CC}">
              <c16:uniqueId val="{00000001-E419-2744-AD69-505294653CF4}"/>
            </c:ext>
          </c:extLst>
        </c:ser>
        <c:ser>
          <c:idx val="2"/>
          <c:order val="2"/>
          <c:tx>
            <c:strRef>
              <c:f>Distribution!$A$170</c:f>
              <c:strCache>
                <c:ptCount val="1"/>
                <c:pt idx="0">
                  <c:v>US EDU         </c:v>
                </c:pt>
              </c:strCache>
            </c:strRef>
          </c:tx>
          <c:spPr>
            <a:gradFill rotWithShape="0">
              <a:gsLst>
                <a:gs pos="0">
                  <a:srgbClr val="D4F4A6"/>
                </a:gs>
                <a:gs pos="100000">
                  <a:srgbClr val="8DB241"/>
                </a:gs>
              </a:gsLst>
              <a:lin ang="5400000"/>
            </a:gradFill>
            <a:ln w="25400">
              <a:noFill/>
            </a:ln>
            <a:effectLst>
              <a:outerShdw dist="35921" dir="2700000" algn="br">
                <a:srgbClr val="000000"/>
              </a:outerShdw>
            </a:effectLst>
          </c:spPr>
          <c:invertIfNegative val="0"/>
          <c:cat>
            <c:strRef>
              <c:f>Distribution!$B$167:$N$167</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Distribution!$B$170:$N$170</c:f>
              <c:numCache>
                <c:formatCode>_(* #,##0.00_);_(* \(#,##0.00\);_(* "-"??_);_(@_)</c:formatCode>
                <c:ptCount val="13"/>
                <c:pt idx="0">
                  <c:v>1078.7303440205123</c:v>
                </c:pt>
                <c:pt idx="1">
                  <c:v>12310.016986248393</c:v>
                </c:pt>
                <c:pt idx="2">
                  <c:v>9.1267394091591996</c:v>
                </c:pt>
                <c:pt idx="3">
                  <c:v>0.6630866649566084</c:v>
                </c:pt>
                <c:pt idx="4">
                  <c:v>2932.6070121063685</c:v>
                </c:pt>
                <c:pt idx="5">
                  <c:v>10.199952084442872</c:v>
                </c:pt>
                <c:pt idx="6">
                  <c:v>1808.3132872818842</c:v>
                </c:pt>
                <c:pt idx="7">
                  <c:v>5109.9407950498298</c:v>
                </c:pt>
                <c:pt idx="8">
                  <c:v>1162.769780195247</c:v>
                </c:pt>
                <c:pt idx="9">
                  <c:v>301.33784344042243</c:v>
                </c:pt>
                <c:pt idx="10">
                  <c:v>2663.6209848245139</c:v>
                </c:pt>
                <c:pt idx="11">
                  <c:v>740.16225920699378</c:v>
                </c:pt>
                <c:pt idx="12">
                  <c:v>24.891881835503224</c:v>
                </c:pt>
              </c:numCache>
            </c:numRef>
          </c:val>
          <c:extLst>
            <c:ext xmlns:c16="http://schemas.microsoft.com/office/drawing/2014/chart" uri="{C3380CC4-5D6E-409C-BE32-E72D297353CC}">
              <c16:uniqueId val="{00000002-E419-2744-AD69-505294653CF4}"/>
            </c:ext>
          </c:extLst>
        </c:ser>
        <c:ser>
          <c:idx val="3"/>
          <c:order val="3"/>
          <c:tx>
            <c:strRef>
              <c:f>Distribution!$A$171</c:f>
              <c:strCache>
                <c:ptCount val="1"/>
                <c:pt idx="0">
                  <c:v>US GOV         </c:v>
                </c:pt>
              </c:strCache>
            </c:strRef>
          </c:tx>
          <c:spPr>
            <a:gradFill rotWithShape="0">
              <a:gsLst>
                <a:gs pos="0">
                  <a:srgbClr val="C5B3E2"/>
                </a:gs>
                <a:gs pos="100000">
                  <a:srgbClr val="704F97"/>
                </a:gs>
              </a:gsLst>
              <a:lin ang="5400000"/>
            </a:gradFill>
            <a:ln w="25400">
              <a:noFill/>
            </a:ln>
            <a:effectLst>
              <a:outerShdw dist="35921" dir="2700000" algn="br">
                <a:srgbClr val="000000"/>
              </a:outerShdw>
            </a:effectLst>
          </c:spPr>
          <c:invertIfNegative val="0"/>
          <c:cat>
            <c:strRef>
              <c:f>Distribution!$B$167:$N$167</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Distribution!$B$171:$N$171</c:f>
              <c:numCache>
                <c:formatCode>_(* #,##0.00_);_(* \(#,##0.00\);_(* "-"??_);_(@_)</c:formatCode>
                <c:ptCount val="13"/>
                <c:pt idx="0">
                  <c:v>776.91899025366865</c:v>
                </c:pt>
                <c:pt idx="1">
                  <c:v>29026.407978527619</c:v>
                </c:pt>
                <c:pt idx="2">
                  <c:v>27.132014841637012</c:v>
                </c:pt>
                <c:pt idx="3">
                  <c:v>9.6917955625030958E-3</c:v>
                </c:pt>
                <c:pt idx="4">
                  <c:v>1879.462649216928</c:v>
                </c:pt>
                <c:pt idx="5">
                  <c:v>1.6260694793781933</c:v>
                </c:pt>
                <c:pt idx="6">
                  <c:v>1941.099432399239</c:v>
                </c:pt>
                <c:pt idx="7">
                  <c:v>1937.8099860108448</c:v>
                </c:pt>
                <c:pt idx="8">
                  <c:v>1564.6934739377223</c:v>
                </c:pt>
                <c:pt idx="9">
                  <c:v>343.93211238815371</c:v>
                </c:pt>
                <c:pt idx="10">
                  <c:v>200.83196199460781</c:v>
                </c:pt>
                <c:pt idx="11">
                  <c:v>1086.8929978960689</c:v>
                </c:pt>
                <c:pt idx="12">
                  <c:v>1.8800944892945997</c:v>
                </c:pt>
              </c:numCache>
            </c:numRef>
          </c:val>
          <c:extLst>
            <c:ext xmlns:c16="http://schemas.microsoft.com/office/drawing/2014/chart" uri="{C3380CC4-5D6E-409C-BE32-E72D297353CC}">
              <c16:uniqueId val="{00000003-E419-2744-AD69-505294653CF4}"/>
            </c:ext>
          </c:extLst>
        </c:ser>
        <c:ser>
          <c:idx val="4"/>
          <c:order val="4"/>
          <c:tx>
            <c:strRef>
              <c:f>Distribution!$A$172</c:f>
              <c:strCache>
                <c:ptCount val="1"/>
                <c:pt idx="0">
                  <c:v>US ORG         </c:v>
                </c:pt>
              </c:strCache>
            </c:strRef>
          </c:tx>
          <c:spPr>
            <a:gradFill rotWithShape="0">
              <a:gsLst>
                <a:gs pos="0">
                  <a:srgbClr val="9DE2FF"/>
                </a:gs>
                <a:gs pos="100000">
                  <a:srgbClr val="31A1C0"/>
                </a:gs>
              </a:gsLst>
              <a:lin ang="5400000"/>
            </a:gradFill>
            <a:ln w="25400">
              <a:noFill/>
            </a:ln>
            <a:effectLst>
              <a:outerShdw dist="35921" dir="2700000" algn="br">
                <a:srgbClr val="000000"/>
              </a:outerShdw>
            </a:effectLst>
          </c:spPr>
          <c:invertIfNegative val="0"/>
          <c:cat>
            <c:strRef>
              <c:f>Distribution!$B$167:$N$167</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Distribution!$B$172:$N$172</c:f>
              <c:numCache>
                <c:formatCode>_(* #,##0.00_);_(* \(#,##0.00\);_(* "-"??_);_(@_)</c:formatCode>
                <c:ptCount val="13"/>
                <c:pt idx="0">
                  <c:v>28.432422771015723</c:v>
                </c:pt>
                <c:pt idx="1">
                  <c:v>30.771045257992153</c:v>
                </c:pt>
                <c:pt idx="2">
                  <c:v>2.0807290388975099</c:v>
                </c:pt>
                <c:pt idx="3">
                  <c:v>0</c:v>
                </c:pt>
                <c:pt idx="4">
                  <c:v>86.324132057570708</c:v>
                </c:pt>
                <c:pt idx="5">
                  <c:v>4.0470620288033297E-2</c:v>
                </c:pt>
                <c:pt idx="6">
                  <c:v>153.58446911626856</c:v>
                </c:pt>
                <c:pt idx="7">
                  <c:v>548.59212930678609</c:v>
                </c:pt>
                <c:pt idx="8">
                  <c:v>25.676182766023828</c:v>
                </c:pt>
                <c:pt idx="9">
                  <c:v>3.9059545783320488</c:v>
                </c:pt>
                <c:pt idx="10">
                  <c:v>20.551508195506525</c:v>
                </c:pt>
                <c:pt idx="11">
                  <c:v>10.720458451021777</c:v>
                </c:pt>
                <c:pt idx="12">
                  <c:v>0.48237638405407712</c:v>
                </c:pt>
              </c:numCache>
            </c:numRef>
          </c:val>
          <c:extLst>
            <c:ext xmlns:c16="http://schemas.microsoft.com/office/drawing/2014/chart" uri="{C3380CC4-5D6E-409C-BE32-E72D297353CC}">
              <c16:uniqueId val="{00000004-E419-2744-AD69-505294653CF4}"/>
            </c:ext>
          </c:extLst>
        </c:ser>
        <c:ser>
          <c:idx val="5"/>
          <c:order val="5"/>
          <c:tx>
            <c:strRef>
              <c:f>Distribution!$A$173</c:f>
              <c:strCache>
                <c:ptCount val="1"/>
                <c:pt idx="0">
                  <c:v>US Other</c:v>
                </c:pt>
              </c:strCache>
            </c:strRef>
          </c:tx>
          <c:spPr>
            <a:gradFill rotWithShape="0">
              <a:gsLst>
                <a:gs pos="0">
                  <a:srgbClr val="FFB885"/>
                </a:gs>
                <a:gs pos="100000">
                  <a:srgbClr val="F28225"/>
                </a:gs>
              </a:gsLst>
              <a:lin ang="5400000"/>
            </a:gradFill>
            <a:ln w="25400">
              <a:noFill/>
            </a:ln>
            <a:effectLst>
              <a:outerShdw dist="35921" dir="2700000" algn="br">
                <a:srgbClr val="000000"/>
              </a:outerShdw>
            </a:effectLst>
          </c:spPr>
          <c:invertIfNegative val="0"/>
          <c:cat>
            <c:strRef>
              <c:f>Distribution!$B$167:$N$167</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Distribution!$B$173:$N$173</c:f>
              <c:numCache>
                <c:formatCode>_(* #,##0.00_);_(* \(#,##0.00\);_(* "-"??_);_(@_)</c:formatCode>
                <c:ptCount val="13"/>
                <c:pt idx="0">
                  <c:v>2.3572572543080232</c:v>
                </c:pt>
                <c:pt idx="1">
                  <c:v>56.150457378032939</c:v>
                </c:pt>
                <c:pt idx="2">
                  <c:v>29.931555192980273</c:v>
                </c:pt>
                <c:pt idx="3">
                  <c:v>1.4805726466875E-2</c:v>
                </c:pt>
                <c:pt idx="4">
                  <c:v>113.73513234443173</c:v>
                </c:pt>
                <c:pt idx="5">
                  <c:v>0.59503624995886617</c:v>
                </c:pt>
                <c:pt idx="6">
                  <c:v>68.618822380308259</c:v>
                </c:pt>
                <c:pt idx="7">
                  <c:v>45.797119152362896</c:v>
                </c:pt>
                <c:pt idx="8">
                  <c:v>49.749730493004741</c:v>
                </c:pt>
                <c:pt idx="9">
                  <c:v>3.4640624680159666</c:v>
                </c:pt>
                <c:pt idx="10">
                  <c:v>80.556921531330502</c:v>
                </c:pt>
                <c:pt idx="11">
                  <c:v>18.095855119967357</c:v>
                </c:pt>
                <c:pt idx="12">
                  <c:v>0.25578018065334568</c:v>
                </c:pt>
              </c:numCache>
            </c:numRef>
          </c:val>
          <c:extLst>
            <c:ext xmlns:c16="http://schemas.microsoft.com/office/drawing/2014/chart" uri="{C3380CC4-5D6E-409C-BE32-E72D297353CC}">
              <c16:uniqueId val="{00000005-E419-2744-AD69-505294653CF4}"/>
            </c:ext>
          </c:extLst>
        </c:ser>
        <c:ser>
          <c:idx val="6"/>
          <c:order val="6"/>
          <c:tx>
            <c:strRef>
              <c:f>Distribution!$A$174</c:f>
              <c:strCache>
                <c:ptCount val="1"/>
                <c:pt idx="0">
                  <c:v>Unknown</c:v>
                </c:pt>
              </c:strCache>
            </c:strRef>
          </c:tx>
          <c:spPr>
            <a:gradFill rotWithShape="0">
              <a:gsLst>
                <a:gs pos="0">
                  <a:srgbClr val="B6D1FF"/>
                </a:gs>
                <a:gs pos="100000">
                  <a:srgbClr val="8AA7D8"/>
                </a:gs>
              </a:gsLst>
              <a:lin ang="5400000"/>
            </a:gradFill>
            <a:ln w="25400">
              <a:noFill/>
            </a:ln>
            <a:effectLst>
              <a:outerShdw dist="35921" dir="2700000" algn="br">
                <a:srgbClr val="000000"/>
              </a:outerShdw>
            </a:effectLst>
          </c:spPr>
          <c:invertIfNegative val="0"/>
          <c:cat>
            <c:strRef>
              <c:f>Distribution!$B$167:$N$167</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Distribution!$B$174:$N$174</c:f>
              <c:numCache>
                <c:formatCode>_(* #,##0.00_);_(* \(#,##0.00\);_(* "-"??_);_(@_)</c:formatCode>
                <c:ptCount val="13"/>
                <c:pt idx="0">
                  <c:v>1.0673375407895898</c:v>
                </c:pt>
                <c:pt idx="1">
                  <c:v>6.8474491648885236E-2</c:v>
                </c:pt>
                <c:pt idx="2">
                  <c:v>6.1933577736454005E-2</c:v>
                </c:pt>
                <c:pt idx="3">
                  <c:v>1.2639229680644336E-6</c:v>
                </c:pt>
                <c:pt idx="4">
                  <c:v>2.7437173263933728E-2</c:v>
                </c:pt>
                <c:pt idx="5">
                  <c:v>1.5270416042767382E-8</c:v>
                </c:pt>
                <c:pt idx="6">
                  <c:v>2.2223999585548829E-2</c:v>
                </c:pt>
                <c:pt idx="7">
                  <c:v>293.97624683608217</c:v>
                </c:pt>
                <c:pt idx="8">
                  <c:v>1.7828701929829536E-3</c:v>
                </c:pt>
                <c:pt idx="9">
                  <c:v>9.4294369500857907E-3</c:v>
                </c:pt>
                <c:pt idx="10">
                  <c:v>6.2314118981430413</c:v>
                </c:pt>
                <c:pt idx="11">
                  <c:v>6.7436546396493159E-4</c:v>
                </c:pt>
                <c:pt idx="12">
                  <c:v>2.2242481151806642E-2</c:v>
                </c:pt>
              </c:numCache>
            </c:numRef>
          </c:val>
          <c:extLst>
            <c:ext xmlns:c16="http://schemas.microsoft.com/office/drawing/2014/chart" uri="{C3380CC4-5D6E-409C-BE32-E72D297353CC}">
              <c16:uniqueId val="{00000006-E419-2744-AD69-505294653CF4}"/>
            </c:ext>
          </c:extLst>
        </c:ser>
        <c:dLbls>
          <c:showLegendKey val="0"/>
          <c:showVal val="0"/>
          <c:showCatName val="0"/>
          <c:showSerName val="0"/>
          <c:showPercent val="0"/>
          <c:showBubbleSize val="0"/>
        </c:dLbls>
        <c:gapWidth val="55"/>
        <c:overlap val="100"/>
        <c:axId val="-426172928"/>
        <c:axId val="-426175104"/>
      </c:barChart>
      <c:catAx>
        <c:axId val="-426172928"/>
        <c:scaling>
          <c:orientation val="minMax"/>
        </c:scaling>
        <c:delete val="0"/>
        <c:axPos val="b"/>
        <c:numFmt formatCode="General" sourceLinked="0"/>
        <c:majorTickMark val="none"/>
        <c:minorTickMark val="none"/>
        <c:tickLblPos val="nextTo"/>
        <c:spPr>
          <a:ln w="3175">
            <a:solidFill>
              <a:srgbClr val="808080"/>
            </a:solidFill>
            <a:prstDash val="solid"/>
          </a:ln>
        </c:spPr>
        <c:txPr>
          <a:bodyPr rot="-5400000" vert="horz"/>
          <a:lstStyle/>
          <a:p>
            <a:pPr>
              <a:defRPr sz="1100" baseline="0"/>
            </a:pPr>
            <a:endParaRPr lang="en-US"/>
          </a:p>
        </c:txPr>
        <c:crossAx val="-426175104"/>
        <c:crosses val="autoZero"/>
        <c:auto val="1"/>
        <c:lblAlgn val="ctr"/>
        <c:lblOffset val="100"/>
        <c:noMultiLvlLbl val="0"/>
      </c:catAx>
      <c:valAx>
        <c:axId val="-426175104"/>
        <c:scaling>
          <c:orientation val="minMax"/>
        </c:scaling>
        <c:delete val="0"/>
        <c:axPos val="l"/>
        <c:majorGridlines>
          <c:spPr>
            <a:ln w="3175">
              <a:solidFill>
                <a:srgbClr val="808080"/>
              </a:solidFill>
              <a:prstDash val="solid"/>
            </a:ln>
          </c:spPr>
        </c:majorGridlines>
        <c:title>
          <c:tx>
            <c:rich>
              <a:bodyPr rot="-5400000" vert="horz"/>
              <a:lstStyle/>
              <a:p>
                <a:pPr>
                  <a:defRPr sz="1200"/>
                </a:pPr>
                <a:r>
                  <a:rPr lang="en-US" sz="1200"/>
                  <a:t>Volume (TBs)</a:t>
                </a:r>
              </a:p>
            </c:rich>
          </c:tx>
          <c:overlay val="0"/>
        </c:title>
        <c:numFmt formatCode="0" sourceLinked="0"/>
        <c:majorTickMark val="none"/>
        <c:minorTickMark val="none"/>
        <c:tickLblPos val="nextTo"/>
        <c:spPr>
          <a:ln w="3175">
            <a:solidFill>
              <a:srgbClr val="808080"/>
            </a:solidFill>
            <a:prstDash val="solid"/>
          </a:ln>
        </c:spPr>
        <c:txPr>
          <a:bodyPr/>
          <a:lstStyle/>
          <a:p>
            <a:pPr>
              <a:defRPr sz="1200"/>
            </a:pPr>
            <a:endParaRPr lang="en-US"/>
          </a:p>
        </c:txPr>
        <c:crossAx val="-426172928"/>
        <c:crosses val="autoZero"/>
        <c:crossBetween val="between"/>
      </c:valAx>
      <c:spPr>
        <a:solidFill>
          <a:srgbClr val="FFFFFF"/>
        </a:solidFill>
        <a:ln w="25400">
          <a:solidFill>
            <a:srgbClr val="808080"/>
          </a:solidFill>
        </a:ln>
      </c:spPr>
    </c:plotArea>
    <c:legend>
      <c:legendPos val="r"/>
      <c:layout>
        <c:manualLayout>
          <c:xMode val="edge"/>
          <c:yMode val="edge"/>
          <c:x val="0.85965591570914901"/>
          <c:y val="0.2099528036569149"/>
          <c:w val="0.13724560184008591"/>
          <c:h val="0.52658286284805556"/>
        </c:manualLayout>
      </c:layout>
      <c:overlay val="0"/>
      <c:spPr>
        <a:noFill/>
        <a:ln w="25400">
          <a:noFill/>
        </a:ln>
      </c:spPr>
      <c:txPr>
        <a:bodyPr/>
        <a:lstStyle/>
        <a:p>
          <a:pPr>
            <a:defRPr sz="1200"/>
          </a:pPr>
          <a:endParaRPr lang="en-US"/>
        </a:p>
      </c:txPr>
    </c:legend>
    <c:plotVisOnly val="1"/>
    <c:dispBlanksAs val="gap"/>
    <c:showDLblsOverMax val="0"/>
  </c:chart>
  <c:spPr>
    <a:solidFill>
      <a:srgbClr val="FFFFFF"/>
    </a:solidFill>
    <a:ln w="3175">
      <a:solidFill>
        <a:schemeClr val="tx1"/>
      </a:solidFill>
      <a:prstDash val="solid"/>
    </a:ln>
  </c:spPr>
  <c:printSettings>
    <c:headerFooter alignWithMargins="0"/>
    <c:pageMargins b="1" l="0.75000000000001465" r="0.7500000000000146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Products Distributed</a:t>
            </a:r>
          </a:p>
          <a:p>
            <a:pPr>
              <a:defRPr sz="1000" b="0" i="0" u="none" strike="noStrike" baseline="0">
                <a:solidFill>
                  <a:srgbClr val="000000"/>
                </a:solidFill>
                <a:latin typeface="Calibri"/>
                <a:ea typeface="Calibri"/>
                <a:cs typeface="Calibri"/>
              </a:defRPr>
            </a:pPr>
            <a:r>
              <a:rPr lang="en-US" sz="2000" b="1" i="0" u="none" strike="noStrike" baseline="0">
                <a:solidFill>
                  <a:srgbClr val="000000"/>
                </a:solidFill>
                <a:latin typeface="Calibri"/>
              </a:rPr>
              <a:t>(4.48 Billion)</a:t>
            </a:r>
          </a:p>
        </c:rich>
      </c:tx>
      <c:overlay val="0"/>
      <c:spPr>
        <a:noFill/>
        <a:ln w="25400">
          <a:noFill/>
        </a:ln>
      </c:spPr>
    </c:title>
    <c:autoTitleDeleted val="0"/>
    <c:plotArea>
      <c:layout>
        <c:manualLayout>
          <c:layoutTarget val="inner"/>
          <c:xMode val="edge"/>
          <c:yMode val="edge"/>
          <c:x val="0.51103173578712502"/>
          <c:y val="0.5621980156067935"/>
          <c:w val="0.19603001418804061"/>
          <c:h val="0.22832402163681687"/>
        </c:manualLayout>
      </c:layout>
      <c:pieChart>
        <c:varyColors val="1"/>
        <c:ser>
          <c:idx val="0"/>
          <c:order val="0"/>
          <c:tx>
            <c:strRef>
              <c:f>Distribution!$A$20</c:f>
              <c:strCache>
                <c:ptCount val="1"/>
                <c:pt idx="0">
                  <c:v>Products (Millions)</c:v>
                </c:pt>
              </c:strCache>
            </c:strRef>
          </c:tx>
          <c:spPr>
            <a:gradFill rotWithShape="0">
              <a:gsLst>
                <a:gs pos="0">
                  <a:srgbClr val="9BC1FF"/>
                </a:gs>
                <a:gs pos="100000">
                  <a:srgbClr val="3F80CD"/>
                </a:gs>
              </a:gsLst>
              <a:lin ang="5400000"/>
            </a:gradFill>
            <a:ln w="25400">
              <a:noFill/>
            </a:ln>
            <a:effectLst>
              <a:outerShdw dist="35921" dir="2700000" algn="br">
                <a:srgbClr val="000000"/>
              </a:outerShdw>
            </a:effectLst>
          </c:spPr>
          <c:dPt>
            <c:idx val="0"/>
            <c:bubble3D val="0"/>
            <c:spPr>
              <a:gradFill rotWithShape="0">
                <a:gsLst>
                  <a:gs pos="0">
                    <a:srgbClr val="A2BFF8"/>
                  </a:gs>
                  <a:gs pos="100000">
                    <a:srgbClr val="3670B6"/>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1-139A-FE41-9917-B305D2B7FD21}"/>
              </c:ext>
            </c:extLst>
          </c:dPt>
          <c:dPt>
            <c:idx val="1"/>
            <c:bubble3D val="0"/>
            <c:spPr>
              <a:gradFill rotWithShape="0">
                <a:gsLst>
                  <a:gs pos="0">
                    <a:srgbClr val="FAA1A0"/>
                  </a:gs>
                  <a:gs pos="100000">
                    <a:srgbClr val="B93734"/>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3-139A-FE41-9917-B305D2B7FD21}"/>
              </c:ext>
            </c:extLst>
          </c:dPt>
          <c:dPt>
            <c:idx val="2"/>
            <c:bubble3D val="0"/>
            <c:spPr>
              <a:gradFill rotWithShape="0">
                <a:gsLst>
                  <a:gs pos="0">
                    <a:srgbClr val="D4F4A6"/>
                  </a:gs>
                  <a:gs pos="100000">
                    <a:srgbClr val="8DB241"/>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5-139A-FE41-9917-B305D2B7FD21}"/>
              </c:ext>
            </c:extLst>
          </c:dPt>
          <c:dPt>
            <c:idx val="4"/>
            <c:bubble3D val="0"/>
            <c:spPr>
              <a:gradFill rotWithShape="0">
                <a:gsLst>
                  <a:gs pos="0">
                    <a:srgbClr val="C5B3E2"/>
                  </a:gs>
                  <a:gs pos="100000">
                    <a:srgbClr val="704F97"/>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9-139A-FE41-9917-B305D2B7FD21}"/>
              </c:ext>
            </c:extLst>
          </c:dPt>
          <c:dPt>
            <c:idx val="5"/>
            <c:bubble3D val="0"/>
            <c:spPr>
              <a:gradFill rotWithShape="0">
                <a:gsLst>
                  <a:gs pos="0">
                    <a:srgbClr val="9DE2FF"/>
                  </a:gs>
                  <a:gs pos="100000">
                    <a:srgbClr val="31A1C0"/>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B-139A-FE41-9917-B305D2B7FD21}"/>
              </c:ext>
            </c:extLst>
          </c:dPt>
          <c:dPt>
            <c:idx val="6"/>
            <c:bubble3D val="0"/>
            <c:spPr>
              <a:gradFill rotWithShape="0">
                <a:gsLst>
                  <a:gs pos="0">
                    <a:srgbClr val="FFB885"/>
                  </a:gs>
                  <a:gs pos="100000">
                    <a:srgbClr val="F28225"/>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D-139A-FE41-9917-B305D2B7FD21}"/>
              </c:ext>
            </c:extLst>
          </c:dPt>
          <c:dPt>
            <c:idx val="7"/>
            <c:bubble3D val="0"/>
            <c:spPr>
              <a:gradFill rotWithShape="0">
                <a:gsLst>
                  <a:gs pos="0">
                    <a:srgbClr val="B6D1FF"/>
                  </a:gs>
                  <a:gs pos="100000">
                    <a:srgbClr val="8AA7D8"/>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0F-139A-FE41-9917-B305D2B7FD21}"/>
              </c:ext>
            </c:extLst>
          </c:dPt>
          <c:dPt>
            <c:idx val="8"/>
            <c:bubble3D val="0"/>
            <c:spPr>
              <a:gradFill rotWithShape="0">
                <a:gsLst>
                  <a:gs pos="0">
                    <a:srgbClr val="FFB6B4"/>
                  </a:gs>
                  <a:gs pos="100000">
                    <a:srgbClr val="DA8A89"/>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1-139A-FE41-9917-B305D2B7FD21}"/>
              </c:ext>
            </c:extLst>
          </c:dPt>
          <c:dPt>
            <c:idx val="9"/>
            <c:bubble3D val="0"/>
            <c:spPr>
              <a:gradFill rotWithShape="0">
                <a:gsLst>
                  <a:gs pos="0">
                    <a:srgbClr val="E4FFBA"/>
                  </a:gs>
                  <a:gs pos="100000">
                    <a:srgbClr val="BBD68E"/>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3-139A-FE41-9917-B305D2B7FD21}"/>
              </c:ext>
            </c:extLst>
          </c:dPt>
          <c:dPt>
            <c:idx val="10"/>
            <c:bubble3D val="0"/>
            <c:spPr>
              <a:gradFill rotWithShape="0">
                <a:gsLst>
                  <a:gs pos="0">
                    <a:srgbClr val="D6C5F1"/>
                  </a:gs>
                  <a:gs pos="100000">
                    <a:srgbClr val="A896C2"/>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5-139A-FE41-9917-B305D2B7FD21}"/>
              </c:ext>
            </c:extLst>
          </c:dPt>
          <c:dPt>
            <c:idx val="11"/>
            <c:bubble3D val="0"/>
            <c:spPr>
              <a:gradFill rotWithShape="0">
                <a:gsLst>
                  <a:gs pos="0">
                    <a:srgbClr val="B2F1FF"/>
                  </a:gs>
                  <a:gs pos="100000">
                    <a:srgbClr val="87C8DF"/>
                  </a:gs>
                </a:gsLst>
                <a:lin ang="5400000"/>
              </a:gradFill>
              <a:ln w="25400">
                <a:noFill/>
              </a:ln>
              <a:effectLst>
                <a:outerShdw dist="35921" dir="2700000" algn="br">
                  <a:srgbClr val="000000"/>
                </a:outerShdw>
              </a:effectLst>
            </c:spPr>
            <c:extLst>
              <c:ext xmlns:c16="http://schemas.microsoft.com/office/drawing/2014/chart" uri="{C3380CC4-5D6E-409C-BE32-E72D297353CC}">
                <c16:uniqueId val="{00000016-139A-FE41-9917-B305D2B7FD21}"/>
              </c:ext>
            </c:extLst>
          </c:dPt>
          <c:dLbls>
            <c:dLbl>
              <c:idx val="0"/>
              <c:layout>
                <c:manualLayout>
                  <c:x val="-0.21808644821036724"/>
                  <c:y val="-0.1944112142932806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39A-FE41-9917-B305D2B7FD21}"/>
                </c:ext>
              </c:extLst>
            </c:dLbl>
            <c:dLbl>
              <c:idx val="1"/>
              <c:layout>
                <c:manualLayout>
                  <c:x val="0.2465599109893872"/>
                  <c:y val="-5.247347602676426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39A-FE41-9917-B305D2B7FD21}"/>
                </c:ext>
              </c:extLst>
            </c:dLbl>
            <c:dLbl>
              <c:idx val="2"/>
              <c:layout>
                <c:manualLayout>
                  <c:x val="0.22920010459947104"/>
                  <c:y val="1.946362473921529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39A-FE41-9917-B305D2B7FD21}"/>
                </c:ext>
              </c:extLst>
            </c:dLbl>
            <c:dLbl>
              <c:idx val="4"/>
              <c:layout>
                <c:manualLayout>
                  <c:x val="6.8214318332432133E-2"/>
                  <c:y val="-1.512480314656567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139A-FE41-9917-B305D2B7FD21}"/>
                </c:ext>
              </c:extLst>
            </c:dLbl>
            <c:dLbl>
              <c:idx val="5"/>
              <c:layout>
                <c:manualLayout>
                  <c:x val="-1.7868288331051117E-2"/>
                  <c:y val="-3.060838330584582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139A-FE41-9917-B305D2B7FD21}"/>
                </c:ext>
              </c:extLst>
            </c:dLbl>
            <c:dLbl>
              <c:idx val="6"/>
              <c:layout>
                <c:manualLayout>
                  <c:x val="-3.0856527077844042E-2"/>
                  <c:y val="1.287019029887681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139A-FE41-9917-B305D2B7FD21}"/>
                </c:ext>
              </c:extLst>
            </c:dLbl>
            <c:dLbl>
              <c:idx val="7"/>
              <c:layout>
                <c:manualLayout>
                  <c:x val="-0.15554741526874363"/>
                  <c:y val="-1.461683486747255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139A-FE41-9917-B305D2B7FD21}"/>
                </c:ext>
              </c:extLst>
            </c:dLbl>
            <c:dLbl>
              <c:idx val="8"/>
              <c:layout>
                <c:manualLayout>
                  <c:x val="-0.21578310165119152"/>
                  <c:y val="2.769744496002550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139A-FE41-9917-B305D2B7FD21}"/>
                </c:ext>
              </c:extLst>
            </c:dLbl>
            <c:dLbl>
              <c:idx val="9"/>
              <c:layout>
                <c:manualLayout>
                  <c:x val="-0.22415549615000896"/>
                  <c:y val="-8.162456587282641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139A-FE41-9917-B305D2B7FD21}"/>
                </c:ext>
              </c:extLst>
            </c:dLbl>
            <c:dLbl>
              <c:idx val="10"/>
              <c:layout>
                <c:manualLayout>
                  <c:x val="-1.9201275723923151E-2"/>
                  <c:y val="-4.327405438385489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139A-FE41-9917-B305D2B7FD21}"/>
                </c:ext>
              </c:extLst>
            </c:dLbl>
            <c:dLbl>
              <c:idx val="11"/>
              <c:layout>
                <c:manualLayout>
                  <c:x val="-7.1919536608327658E-2"/>
                  <c:y val="-0.172778162766809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139A-FE41-9917-B305D2B7FD21}"/>
                </c:ext>
              </c:extLst>
            </c:dLbl>
            <c:dLbl>
              <c:idx val="12"/>
              <c:layout>
                <c:manualLayout>
                  <c:x val="5.5264638919444373E-2"/>
                  <c:y val="-0.1890225078053868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6-A0F8-204B-9656-2BC11598FE85}"/>
                </c:ext>
              </c:extLst>
            </c:dLbl>
            <c:spPr>
              <a:noFill/>
              <a:ln>
                <a:noFill/>
              </a:ln>
              <a:effectLst/>
            </c:spPr>
            <c:showLegendKey val="0"/>
            <c:showVal val="0"/>
            <c:showCatName val="1"/>
            <c:showSerName val="0"/>
            <c:showPercent val="1"/>
            <c:showBubbleSize val="0"/>
            <c:showLeaderLines val="1"/>
            <c:extLst>
              <c:ext xmlns:c15="http://schemas.microsoft.com/office/drawing/2012/chart" uri="{CE6537A1-D6FC-4f65-9D91-7224C49458BB}"/>
            </c:extLst>
          </c:dLbls>
          <c:cat>
            <c:strRef>
              <c:f>Distribution!$B$19:$N$19</c:f>
              <c:strCache>
                <c:ptCount val="13"/>
                <c:pt idx="0">
                  <c:v>ASDC</c:v>
                </c:pt>
                <c:pt idx="1">
                  <c:v>ASF</c:v>
                </c:pt>
                <c:pt idx="2">
                  <c:v>CDDIS</c:v>
                </c:pt>
                <c:pt idx="3">
                  <c:v>CSDA</c:v>
                </c:pt>
                <c:pt idx="4">
                  <c:v>GESDISC</c:v>
                </c:pt>
                <c:pt idx="5">
                  <c:v>GHRC</c:v>
                </c:pt>
                <c:pt idx="6">
                  <c:v>LAADS DAAC</c:v>
                </c:pt>
                <c:pt idx="7">
                  <c:v>LP DAAC</c:v>
                </c:pt>
                <c:pt idx="8">
                  <c:v>NSIDC</c:v>
                </c:pt>
                <c:pt idx="9">
                  <c:v>OB.DAAC</c:v>
                </c:pt>
                <c:pt idx="10">
                  <c:v>ORNL</c:v>
                </c:pt>
                <c:pt idx="11">
                  <c:v>PO.DAAC</c:v>
                </c:pt>
                <c:pt idx="12">
                  <c:v>SEDAC</c:v>
                </c:pt>
              </c:strCache>
            </c:strRef>
          </c:cat>
          <c:val>
            <c:numRef>
              <c:f>Distribution!$B$20:$N$20</c:f>
              <c:numCache>
                <c:formatCode>#,##0.00</c:formatCode>
                <c:ptCount val="13"/>
                <c:pt idx="0">
                  <c:v>46.231843000000005</c:v>
                </c:pt>
                <c:pt idx="1">
                  <c:v>69.781618000000009</c:v>
                </c:pt>
                <c:pt idx="2">
                  <c:v>1149.6430499999999</c:v>
                </c:pt>
                <c:pt idx="3">
                  <c:v>8.7867000000000001E-2</c:v>
                </c:pt>
                <c:pt idx="4">
                  <c:v>665.3504710000002</c:v>
                </c:pt>
                <c:pt idx="5">
                  <c:v>5.0195080000000001</c:v>
                </c:pt>
                <c:pt idx="6">
                  <c:v>491.25263100000001</c:v>
                </c:pt>
                <c:pt idx="7">
                  <c:v>1660.0802849999998</c:v>
                </c:pt>
                <c:pt idx="8">
                  <c:v>156.046595</c:v>
                </c:pt>
                <c:pt idx="9">
                  <c:v>66.930110999999997</c:v>
                </c:pt>
                <c:pt idx="10">
                  <c:v>132.41475399999999</c:v>
                </c:pt>
                <c:pt idx="11">
                  <c:v>39.181713999999999</c:v>
                </c:pt>
                <c:pt idx="12">
                  <c:v>1.758284</c:v>
                </c:pt>
              </c:numCache>
            </c:numRef>
          </c:val>
          <c:extLst>
            <c:ext xmlns:c16="http://schemas.microsoft.com/office/drawing/2014/chart" uri="{C3380CC4-5D6E-409C-BE32-E72D297353CC}">
              <c16:uniqueId val="{00000017-139A-FE41-9917-B305D2B7FD21}"/>
            </c:ext>
          </c:extLst>
        </c:ser>
        <c:dLbls>
          <c:showLegendKey val="0"/>
          <c:showVal val="0"/>
          <c:showCatName val="1"/>
          <c:showSerName val="0"/>
          <c:showPercent val="1"/>
          <c:showBubbleSize val="0"/>
          <c:showLeaderLines val="1"/>
        </c:dLbls>
        <c:firstSliceAng val="0"/>
      </c:pieChart>
      <c:spPr>
        <a:noFill/>
        <a:ln w="25400">
          <a:noFill/>
        </a:ln>
      </c:spPr>
    </c:plotArea>
    <c:plotVisOnly val="1"/>
    <c:dispBlanksAs val="zero"/>
    <c:showDLblsOverMax val="0"/>
  </c:chart>
  <c:spPr>
    <a:solidFill>
      <a:srgbClr val="FFFFFF"/>
    </a:solidFill>
    <a:ln w="3175">
      <a:solidFill>
        <a:schemeClr val="tx1"/>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1465" r="0.7500000000000146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27.xml"/><Relationship Id="rId3" Type="http://schemas.openxmlformats.org/officeDocument/2006/relationships/chart" Target="../charts/chart22.xml"/><Relationship Id="rId7" Type="http://schemas.openxmlformats.org/officeDocument/2006/relationships/chart" Target="../charts/chart26.xml"/><Relationship Id="rId2" Type="http://schemas.openxmlformats.org/officeDocument/2006/relationships/chart" Target="../charts/chart21.xml"/><Relationship Id="rId1" Type="http://schemas.openxmlformats.org/officeDocument/2006/relationships/chart" Target="../charts/chart20.xml"/><Relationship Id="rId6" Type="http://schemas.openxmlformats.org/officeDocument/2006/relationships/chart" Target="../charts/chart25.xml"/><Relationship Id="rId5" Type="http://schemas.openxmlformats.org/officeDocument/2006/relationships/chart" Target="../charts/chart24.xml"/><Relationship Id="rId4" Type="http://schemas.openxmlformats.org/officeDocument/2006/relationships/chart" Target="../charts/chart23.xml"/><Relationship Id="rId9" Type="http://schemas.openxmlformats.org/officeDocument/2006/relationships/chart" Target="../charts/chart28.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chart" Target="../charts/chart32.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43.xml"/><Relationship Id="rId3" Type="http://schemas.openxmlformats.org/officeDocument/2006/relationships/chart" Target="../charts/chart38.xml"/><Relationship Id="rId7" Type="http://schemas.openxmlformats.org/officeDocument/2006/relationships/chart" Target="../charts/chart42.xml"/><Relationship Id="rId2" Type="http://schemas.openxmlformats.org/officeDocument/2006/relationships/chart" Target="../charts/chart37.xml"/><Relationship Id="rId1" Type="http://schemas.openxmlformats.org/officeDocument/2006/relationships/chart" Target="../charts/chart36.xml"/><Relationship Id="rId6" Type="http://schemas.openxmlformats.org/officeDocument/2006/relationships/chart" Target="../charts/chart41.xml"/><Relationship Id="rId11" Type="http://schemas.openxmlformats.org/officeDocument/2006/relationships/chart" Target="../charts/chart46.xml"/><Relationship Id="rId5" Type="http://schemas.openxmlformats.org/officeDocument/2006/relationships/chart" Target="../charts/chart40.xml"/><Relationship Id="rId10" Type="http://schemas.openxmlformats.org/officeDocument/2006/relationships/chart" Target="../charts/chart45.xml"/><Relationship Id="rId4" Type="http://schemas.openxmlformats.org/officeDocument/2006/relationships/chart" Target="../charts/chart39.xml"/><Relationship Id="rId9" Type="http://schemas.openxmlformats.org/officeDocument/2006/relationships/chart" Target="../charts/chart44.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chart" Target="../charts/chart48.xml"/><Relationship Id="rId1" Type="http://schemas.openxmlformats.org/officeDocument/2006/relationships/chart" Target="../charts/chart47.xml"/><Relationship Id="rId4" Type="http://schemas.openxmlformats.org/officeDocument/2006/relationships/chart" Target="../charts/chart50.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9.x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chart" Target="../charts/chart18.xml"/></Relationships>
</file>

<file path=xl/drawings/drawing1.xml><?xml version="1.0" encoding="utf-8"?>
<xdr:wsDr xmlns:xdr="http://schemas.openxmlformats.org/drawingml/2006/spreadsheetDrawing" xmlns:a="http://schemas.openxmlformats.org/drawingml/2006/main">
  <xdr:twoCellAnchor>
    <xdr:from>
      <xdr:col>7</xdr:col>
      <xdr:colOff>939801</xdr:colOff>
      <xdr:row>0</xdr:row>
      <xdr:rowOff>50800</xdr:rowOff>
    </xdr:from>
    <xdr:to>
      <xdr:col>11</xdr:col>
      <xdr:colOff>673652</xdr:colOff>
      <xdr:row>12</xdr:row>
      <xdr:rowOff>88348</xdr:rowOff>
    </xdr:to>
    <xdr:graphicFrame macro="">
      <xdr:nvGraphicFramePr>
        <xdr:cNvPr id="4" name="Chart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938695</xdr:colOff>
      <xdr:row>12</xdr:row>
      <xdr:rowOff>110435</xdr:rowOff>
    </xdr:from>
    <xdr:to>
      <xdr:col>11</xdr:col>
      <xdr:colOff>684696</xdr:colOff>
      <xdr:row>25</xdr:row>
      <xdr:rowOff>154609</xdr:rowOff>
    </xdr:to>
    <xdr:graphicFrame macro="">
      <xdr:nvGraphicFramePr>
        <xdr:cNvPr id="5" name="Chart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731926</xdr:colOff>
      <xdr:row>3</xdr:row>
      <xdr:rowOff>2188</xdr:rowOff>
    </xdr:from>
    <xdr:to>
      <xdr:col>11</xdr:col>
      <xdr:colOff>69022</xdr:colOff>
      <xdr:row>31</xdr:row>
      <xdr:rowOff>138043</xdr:rowOff>
    </xdr:to>
    <xdr:graphicFrame macro="">
      <xdr:nvGraphicFramePr>
        <xdr:cNvPr id="3" name="Chart 2">
          <a:extLst>
            <a:ext uri="{FF2B5EF4-FFF2-40B4-BE49-F238E27FC236}">
              <a16:creationId xmlns:a16="http://schemas.microsoft.com/office/drawing/2014/main" id="{013F5E81-8EF5-C44E-BF9E-65F64443A9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156304</xdr:colOff>
      <xdr:row>0</xdr:row>
      <xdr:rowOff>0</xdr:rowOff>
    </xdr:from>
    <xdr:to>
      <xdr:col>6</xdr:col>
      <xdr:colOff>4480673</xdr:colOff>
      <xdr:row>0</xdr:row>
      <xdr:rowOff>0</xdr:rowOff>
    </xdr:to>
    <xdr:graphicFrame macro="">
      <xdr:nvGraphicFramePr>
        <xdr:cNvPr id="2" name="Chart 1">
          <a:extLst>
            <a:ext uri="{FF2B5EF4-FFF2-40B4-BE49-F238E27FC236}">
              <a16:creationId xmlns:a16="http://schemas.microsoft.com/office/drawing/2014/main" id="{15C38CA1-C20C-DE4C-B88A-A0EA97DDA1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193338</xdr:colOff>
      <xdr:row>0</xdr:row>
      <xdr:rowOff>0</xdr:rowOff>
    </xdr:from>
    <xdr:to>
      <xdr:col>6</xdr:col>
      <xdr:colOff>4295169</xdr:colOff>
      <xdr:row>0</xdr:row>
      <xdr:rowOff>0</xdr:rowOff>
    </xdr:to>
    <xdr:graphicFrame macro="">
      <xdr:nvGraphicFramePr>
        <xdr:cNvPr id="3" name="Chart 3">
          <a:extLst>
            <a:ext uri="{FF2B5EF4-FFF2-40B4-BE49-F238E27FC236}">
              <a16:creationId xmlns:a16="http://schemas.microsoft.com/office/drawing/2014/main" id="{FBCB4FBB-F54D-1F4A-90D2-3CAFD0E9D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149018</xdr:colOff>
      <xdr:row>0</xdr:row>
      <xdr:rowOff>0</xdr:rowOff>
    </xdr:from>
    <xdr:to>
      <xdr:col>6</xdr:col>
      <xdr:colOff>4509214</xdr:colOff>
      <xdr:row>0</xdr:row>
      <xdr:rowOff>0</xdr:rowOff>
    </xdr:to>
    <xdr:graphicFrame macro="">
      <xdr:nvGraphicFramePr>
        <xdr:cNvPr id="4" name="Chart 3">
          <a:extLst>
            <a:ext uri="{FF2B5EF4-FFF2-40B4-BE49-F238E27FC236}">
              <a16:creationId xmlns:a16="http://schemas.microsoft.com/office/drawing/2014/main" id="{EE054F45-175D-3049-96E4-FC2A92A7F3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156304</xdr:colOff>
      <xdr:row>96</xdr:row>
      <xdr:rowOff>60824</xdr:rowOff>
    </xdr:from>
    <xdr:to>
      <xdr:col>6</xdr:col>
      <xdr:colOff>4480673</xdr:colOff>
      <xdr:row>123</xdr:row>
      <xdr:rowOff>356742</xdr:rowOff>
    </xdr:to>
    <xdr:graphicFrame macro="">
      <xdr:nvGraphicFramePr>
        <xdr:cNvPr id="7" name="Chart 6">
          <a:extLst>
            <a:ext uri="{FF2B5EF4-FFF2-40B4-BE49-F238E27FC236}">
              <a16:creationId xmlns:a16="http://schemas.microsoft.com/office/drawing/2014/main" id="{09FDADC8-9BB7-3447-96DA-CF6E208416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149018</xdr:colOff>
      <xdr:row>129</xdr:row>
      <xdr:rowOff>105574</xdr:rowOff>
    </xdr:from>
    <xdr:to>
      <xdr:col>6</xdr:col>
      <xdr:colOff>4509214</xdr:colOff>
      <xdr:row>159</xdr:row>
      <xdr:rowOff>123126</xdr:rowOff>
    </xdr:to>
    <xdr:graphicFrame macro="">
      <xdr:nvGraphicFramePr>
        <xdr:cNvPr id="8" name="Chart 7">
          <a:extLst>
            <a:ext uri="{FF2B5EF4-FFF2-40B4-BE49-F238E27FC236}">
              <a16:creationId xmlns:a16="http://schemas.microsoft.com/office/drawing/2014/main" id="{664C72F4-0BF1-CB42-B0D7-ECB1322DD0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156304</xdr:colOff>
      <xdr:row>96</xdr:row>
      <xdr:rowOff>60824</xdr:rowOff>
    </xdr:from>
    <xdr:to>
      <xdr:col>6</xdr:col>
      <xdr:colOff>4480673</xdr:colOff>
      <xdr:row>125</xdr:row>
      <xdr:rowOff>0</xdr:rowOff>
    </xdr:to>
    <xdr:graphicFrame macro="">
      <xdr:nvGraphicFramePr>
        <xdr:cNvPr id="9" name="Chart 8">
          <a:extLst>
            <a:ext uri="{FF2B5EF4-FFF2-40B4-BE49-F238E27FC236}">
              <a16:creationId xmlns:a16="http://schemas.microsoft.com/office/drawing/2014/main" id="{D88BACF5-841F-CB49-AF5B-30E51A6A70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578</xdr:colOff>
      <xdr:row>66</xdr:row>
      <xdr:rowOff>176557</xdr:rowOff>
    </xdr:from>
    <xdr:to>
      <xdr:col>6</xdr:col>
      <xdr:colOff>4312054</xdr:colOff>
      <xdr:row>93</xdr:row>
      <xdr:rowOff>140912</xdr:rowOff>
    </xdr:to>
    <xdr:graphicFrame macro="">
      <xdr:nvGraphicFramePr>
        <xdr:cNvPr id="10" name="Chart 3">
          <a:extLst>
            <a:ext uri="{FF2B5EF4-FFF2-40B4-BE49-F238E27FC236}">
              <a16:creationId xmlns:a16="http://schemas.microsoft.com/office/drawing/2014/main" id="{3DAF544E-7D3F-D845-9E10-1207108601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9899</xdr:colOff>
      <xdr:row>1</xdr:row>
      <xdr:rowOff>33115</xdr:rowOff>
    </xdr:from>
    <xdr:to>
      <xdr:col>7</xdr:col>
      <xdr:colOff>470899</xdr:colOff>
      <xdr:row>15</xdr:row>
      <xdr:rowOff>57079</xdr:rowOff>
    </xdr:to>
    <xdr:graphicFrame macro="">
      <xdr:nvGraphicFramePr>
        <xdr:cNvPr id="11" name="Chart 10">
          <a:extLst>
            <a:ext uri="{FF2B5EF4-FFF2-40B4-BE49-F238E27FC236}">
              <a16:creationId xmlns:a16="http://schemas.microsoft.com/office/drawing/2014/main" id="{2ABB450F-A84D-E744-913D-B232877BFF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451751</xdr:colOff>
      <xdr:row>1</xdr:row>
      <xdr:rowOff>28065</xdr:rowOff>
    </xdr:from>
    <xdr:to>
      <xdr:col>12</xdr:col>
      <xdr:colOff>570786</xdr:colOff>
      <xdr:row>15</xdr:row>
      <xdr:rowOff>57079</xdr:rowOff>
    </xdr:to>
    <xdr:graphicFrame macro="">
      <xdr:nvGraphicFramePr>
        <xdr:cNvPr id="12" name="Chart 11">
          <a:extLst>
            <a:ext uri="{FF2B5EF4-FFF2-40B4-BE49-F238E27FC236}">
              <a16:creationId xmlns:a16="http://schemas.microsoft.com/office/drawing/2014/main" id="{A8B621B3-AA1B-C54B-ABF3-A68BBCA0DA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179915</xdr:colOff>
      <xdr:row>0</xdr:row>
      <xdr:rowOff>0</xdr:rowOff>
    </xdr:from>
    <xdr:to>
      <xdr:col>10</xdr:col>
      <xdr:colOff>486832</xdr:colOff>
      <xdr:row>0</xdr:row>
      <xdr:rowOff>0</xdr:rowOff>
    </xdr:to>
    <xdr:graphicFrame macro="">
      <xdr:nvGraphicFramePr>
        <xdr:cNvPr id="4" name="Chart 3">
          <a:extLst>
            <a:ext uri="{FF2B5EF4-FFF2-40B4-BE49-F238E27FC236}">
              <a16:creationId xmlns:a16="http://schemas.microsoft.com/office/drawing/2014/main" id="{FB9F49AB-65EF-1E46-87EA-9348BA0836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xdr:colOff>
      <xdr:row>16</xdr:row>
      <xdr:rowOff>158749</xdr:rowOff>
    </xdr:from>
    <xdr:to>
      <xdr:col>10</xdr:col>
      <xdr:colOff>546101</xdr:colOff>
      <xdr:row>40</xdr:row>
      <xdr:rowOff>70556</xdr:rowOff>
    </xdr:to>
    <xdr:graphicFrame macro="">
      <xdr:nvGraphicFramePr>
        <xdr:cNvPr id="5" name="Chart 3">
          <a:extLst>
            <a:ext uri="{FF2B5EF4-FFF2-40B4-BE49-F238E27FC236}">
              <a16:creationId xmlns:a16="http://schemas.microsoft.com/office/drawing/2014/main" id="{91C00F03-DEE6-1A44-BED9-D49129E58E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xdr:colOff>
      <xdr:row>65</xdr:row>
      <xdr:rowOff>1</xdr:rowOff>
    </xdr:from>
    <xdr:to>
      <xdr:col>10</xdr:col>
      <xdr:colOff>497416</xdr:colOff>
      <xdr:row>85</xdr:row>
      <xdr:rowOff>95251</xdr:rowOff>
    </xdr:to>
    <xdr:graphicFrame macro="">
      <xdr:nvGraphicFramePr>
        <xdr:cNvPr id="6" name="Chart 5">
          <a:extLst>
            <a:ext uri="{FF2B5EF4-FFF2-40B4-BE49-F238E27FC236}">
              <a16:creationId xmlns:a16="http://schemas.microsoft.com/office/drawing/2014/main" id="{31B17CFB-FC54-9246-90AD-4E3DCC77AE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179915</xdr:colOff>
      <xdr:row>41</xdr:row>
      <xdr:rowOff>0</xdr:rowOff>
    </xdr:from>
    <xdr:to>
      <xdr:col>10</xdr:col>
      <xdr:colOff>486832</xdr:colOff>
      <xdr:row>61</xdr:row>
      <xdr:rowOff>95251</xdr:rowOff>
    </xdr:to>
    <xdr:graphicFrame macro="">
      <xdr:nvGraphicFramePr>
        <xdr:cNvPr id="7" name="Chart 6">
          <a:extLst>
            <a:ext uri="{FF2B5EF4-FFF2-40B4-BE49-F238E27FC236}">
              <a16:creationId xmlns:a16="http://schemas.microsoft.com/office/drawing/2014/main" id="{AA6ACD47-32AC-1947-985E-A787FB0D1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18554</xdr:colOff>
      <xdr:row>14</xdr:row>
      <xdr:rowOff>29823</xdr:rowOff>
    </xdr:from>
    <xdr:to>
      <xdr:col>10</xdr:col>
      <xdr:colOff>488757</xdr:colOff>
      <xdr:row>33</xdr:row>
      <xdr:rowOff>46182</xdr:rowOff>
    </xdr:to>
    <xdr:graphicFrame macro="">
      <xdr:nvGraphicFramePr>
        <xdr:cNvPr id="5" name="Chart 3">
          <a:extLst>
            <a:ext uri="{FF2B5EF4-FFF2-40B4-BE49-F238E27FC236}">
              <a16:creationId xmlns:a16="http://schemas.microsoft.com/office/drawing/2014/main" id="{DB0EA129-C985-DD42-A656-D48E6372DC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137586</xdr:colOff>
      <xdr:row>55</xdr:row>
      <xdr:rowOff>141111</xdr:rowOff>
    </xdr:from>
    <xdr:to>
      <xdr:col>10</xdr:col>
      <xdr:colOff>444501</xdr:colOff>
      <xdr:row>75</xdr:row>
      <xdr:rowOff>83384</xdr:rowOff>
    </xdr:to>
    <xdr:graphicFrame macro="">
      <xdr:nvGraphicFramePr>
        <xdr:cNvPr id="6" name="Chart 5">
          <a:extLst>
            <a:ext uri="{FF2B5EF4-FFF2-40B4-BE49-F238E27FC236}">
              <a16:creationId xmlns:a16="http://schemas.microsoft.com/office/drawing/2014/main" id="{25A47720-42CE-9546-9AB5-313D32AF22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102304</xdr:colOff>
      <xdr:row>35</xdr:row>
      <xdr:rowOff>35277</xdr:rowOff>
    </xdr:from>
    <xdr:to>
      <xdr:col>10</xdr:col>
      <xdr:colOff>388054</xdr:colOff>
      <xdr:row>54</xdr:row>
      <xdr:rowOff>14110</xdr:rowOff>
    </xdr:to>
    <xdr:graphicFrame macro="">
      <xdr:nvGraphicFramePr>
        <xdr:cNvPr id="9" name="Chart 8">
          <a:extLst>
            <a:ext uri="{FF2B5EF4-FFF2-40B4-BE49-F238E27FC236}">
              <a16:creationId xmlns:a16="http://schemas.microsoft.com/office/drawing/2014/main" id="{C5BE3572-1974-9F4B-B502-9C17F383AB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13</xdr:col>
      <xdr:colOff>546100</xdr:colOff>
      <xdr:row>72</xdr:row>
      <xdr:rowOff>99671</xdr:rowOff>
    </xdr:from>
    <xdr:to>
      <xdr:col>19</xdr:col>
      <xdr:colOff>101600</xdr:colOff>
      <xdr:row>95</xdr:row>
      <xdr:rowOff>152400</xdr:rowOff>
    </xdr:to>
    <xdr:graphicFrame macro="">
      <xdr:nvGraphicFramePr>
        <xdr:cNvPr id="13" name="Chart 12">
          <a:extLst>
            <a:ext uri="{FF2B5EF4-FFF2-40B4-BE49-F238E27FC236}">
              <a16:creationId xmlns:a16="http://schemas.microsoft.com/office/drawing/2014/main" id="{00000000-0008-0000-1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908051</xdr:colOff>
      <xdr:row>52</xdr:row>
      <xdr:rowOff>593727</xdr:rowOff>
    </xdr:from>
    <xdr:to>
      <xdr:col>13</xdr:col>
      <xdr:colOff>825500</xdr:colOff>
      <xdr:row>69</xdr:row>
      <xdr:rowOff>127000</xdr:rowOff>
    </xdr:to>
    <xdr:graphicFrame macro="">
      <xdr:nvGraphicFramePr>
        <xdr:cNvPr id="14" name="Chart 13">
          <a:extLst>
            <a:ext uri="{FF2B5EF4-FFF2-40B4-BE49-F238E27FC236}">
              <a16:creationId xmlns:a16="http://schemas.microsoft.com/office/drawing/2014/main" id="{00000000-0008-0000-1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975935</xdr:colOff>
      <xdr:row>80</xdr:row>
      <xdr:rowOff>95251</xdr:rowOff>
    </xdr:from>
    <xdr:to>
      <xdr:col>11</xdr:col>
      <xdr:colOff>419100</xdr:colOff>
      <xdr:row>101</xdr:row>
      <xdr:rowOff>38101</xdr:rowOff>
    </xdr:to>
    <xdr:graphicFrame macro="">
      <xdr:nvGraphicFramePr>
        <xdr:cNvPr id="15" name="Chart 14">
          <a:extLst>
            <a:ext uri="{FF2B5EF4-FFF2-40B4-BE49-F238E27FC236}">
              <a16:creationId xmlns:a16="http://schemas.microsoft.com/office/drawing/2014/main" id="{00000000-0008-0000-1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215900</xdr:colOff>
      <xdr:row>2</xdr:row>
      <xdr:rowOff>38100</xdr:rowOff>
    </xdr:from>
    <xdr:to>
      <xdr:col>16</xdr:col>
      <xdr:colOff>1016000</xdr:colOff>
      <xdr:row>30</xdr:row>
      <xdr:rowOff>152400</xdr:rowOff>
    </xdr:to>
    <xdr:graphicFrame macro="">
      <xdr:nvGraphicFramePr>
        <xdr:cNvPr id="16" name="Chart 15">
          <a:extLst>
            <a:ext uri="{FF2B5EF4-FFF2-40B4-BE49-F238E27FC236}">
              <a16:creationId xmlns:a16="http://schemas.microsoft.com/office/drawing/2014/main" id="{00000000-0008-0000-1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1047751</xdr:colOff>
      <xdr:row>1</xdr:row>
      <xdr:rowOff>139700</xdr:rowOff>
    </xdr:from>
    <xdr:to>
      <xdr:col>11</xdr:col>
      <xdr:colOff>304800</xdr:colOff>
      <xdr:row>30</xdr:row>
      <xdr:rowOff>139700</xdr:rowOff>
    </xdr:to>
    <xdr:graphicFrame macro="">
      <xdr:nvGraphicFramePr>
        <xdr:cNvPr id="17" name="Chart 16">
          <a:extLst>
            <a:ext uri="{FF2B5EF4-FFF2-40B4-BE49-F238E27FC236}">
              <a16:creationId xmlns:a16="http://schemas.microsoft.com/office/drawing/2014/main" id="{00000000-0008-0000-1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964406</xdr:colOff>
      <xdr:row>123</xdr:row>
      <xdr:rowOff>127529</xdr:rowOff>
    </xdr:from>
    <xdr:to>
      <xdr:col>13</xdr:col>
      <xdr:colOff>161470</xdr:colOff>
      <xdr:row>143</xdr:row>
      <xdr:rowOff>114299</xdr:rowOff>
    </xdr:to>
    <xdr:graphicFrame macro="">
      <xdr:nvGraphicFramePr>
        <xdr:cNvPr id="18" name="Chart 17">
          <a:extLst>
            <a:ext uri="{FF2B5EF4-FFF2-40B4-BE49-F238E27FC236}">
              <a16:creationId xmlns:a16="http://schemas.microsoft.com/office/drawing/2014/main" id="{00000000-0008-0000-14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852486</xdr:colOff>
      <xdr:row>123</xdr:row>
      <xdr:rowOff>27251</xdr:rowOff>
    </xdr:from>
    <xdr:to>
      <xdr:col>5</xdr:col>
      <xdr:colOff>1055006</xdr:colOff>
      <xdr:row>143</xdr:row>
      <xdr:rowOff>78014</xdr:rowOff>
    </xdr:to>
    <xdr:graphicFrame macro="">
      <xdr:nvGraphicFramePr>
        <xdr:cNvPr id="19" name="Chart 18">
          <a:extLst>
            <a:ext uri="{FF2B5EF4-FFF2-40B4-BE49-F238E27FC236}">
              <a16:creationId xmlns:a16="http://schemas.microsoft.com/office/drawing/2014/main" id="{00000000-0008-0000-1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275431</xdr:colOff>
      <xdr:row>146</xdr:row>
      <xdr:rowOff>378884</xdr:rowOff>
    </xdr:from>
    <xdr:to>
      <xdr:col>16</xdr:col>
      <xdr:colOff>345281</xdr:colOff>
      <xdr:row>161</xdr:row>
      <xdr:rowOff>50006</xdr:rowOff>
    </xdr:to>
    <xdr:graphicFrame macro="">
      <xdr:nvGraphicFramePr>
        <xdr:cNvPr id="20" name="Chart 19">
          <a:extLst>
            <a:ext uri="{FF2B5EF4-FFF2-40B4-BE49-F238E27FC236}">
              <a16:creationId xmlns:a16="http://schemas.microsoft.com/office/drawing/2014/main" id="{00000000-0008-0000-1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760413</xdr:colOff>
      <xdr:row>146</xdr:row>
      <xdr:rowOff>370944</xdr:rowOff>
    </xdr:from>
    <xdr:to>
      <xdr:col>11</xdr:col>
      <xdr:colOff>107156</xdr:colOff>
      <xdr:row>161</xdr:row>
      <xdr:rowOff>61223</xdr:rowOff>
    </xdr:to>
    <xdr:graphicFrame macro="">
      <xdr:nvGraphicFramePr>
        <xdr:cNvPr id="21" name="Chart 20">
          <a:extLst>
            <a:ext uri="{FF2B5EF4-FFF2-40B4-BE49-F238E27FC236}">
              <a16:creationId xmlns:a16="http://schemas.microsoft.com/office/drawing/2014/main" id="{00000000-0008-0000-14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986628</xdr:colOff>
      <xdr:row>177</xdr:row>
      <xdr:rowOff>150811</xdr:rowOff>
    </xdr:from>
    <xdr:to>
      <xdr:col>16</xdr:col>
      <xdr:colOff>22224</xdr:colOff>
      <xdr:row>198</xdr:row>
      <xdr:rowOff>127000</xdr:rowOff>
    </xdr:to>
    <xdr:graphicFrame macro="">
      <xdr:nvGraphicFramePr>
        <xdr:cNvPr id="22" name="Chart 5">
          <a:extLst>
            <a:ext uri="{FF2B5EF4-FFF2-40B4-BE49-F238E27FC236}">
              <a16:creationId xmlns:a16="http://schemas.microsoft.com/office/drawing/2014/main" id="{00000000-0008-0000-14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778666</xdr:colOff>
      <xdr:row>177</xdr:row>
      <xdr:rowOff>138904</xdr:rowOff>
    </xdr:from>
    <xdr:to>
      <xdr:col>6</xdr:col>
      <xdr:colOff>1027111</xdr:colOff>
      <xdr:row>198</xdr:row>
      <xdr:rowOff>104773</xdr:rowOff>
    </xdr:to>
    <xdr:graphicFrame macro="">
      <xdr:nvGraphicFramePr>
        <xdr:cNvPr id="23" name="Chart 5">
          <a:extLst>
            <a:ext uri="{FF2B5EF4-FFF2-40B4-BE49-F238E27FC236}">
              <a16:creationId xmlns:a16="http://schemas.microsoft.com/office/drawing/2014/main" id="{00000000-0008-0000-14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oneCellAnchor>
    <xdr:from>
      <xdr:col>5</xdr:col>
      <xdr:colOff>1063916</xdr:colOff>
      <xdr:row>146</xdr:row>
      <xdr:rowOff>398072</xdr:rowOff>
    </xdr:from>
    <xdr:ext cx="3992503" cy="280205"/>
    <xdr:sp macro="" textlink="">
      <xdr:nvSpPr>
        <xdr:cNvPr id="33" name="TextBox 32">
          <a:extLst>
            <a:ext uri="{FF2B5EF4-FFF2-40B4-BE49-F238E27FC236}">
              <a16:creationId xmlns:a16="http://schemas.microsoft.com/office/drawing/2014/main" id="{6221FFA8-EB62-1540-92AF-92B7ED955DB0}"/>
            </a:ext>
          </a:extLst>
        </xdr:cNvPr>
        <xdr:cNvSpPr txBox="1"/>
      </xdr:nvSpPr>
      <xdr:spPr>
        <a:xfrm>
          <a:off x="7909216" y="27080772"/>
          <a:ext cx="399250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Distribution Volume (GB) of NRT </a:t>
          </a:r>
          <a:r>
            <a:rPr lang="en-US" sz="1200" b="1"/>
            <a:t>Products</a:t>
          </a:r>
          <a:r>
            <a:rPr lang="en-US" sz="1100" b="1"/>
            <a:t> to Unregistered Users</a:t>
          </a:r>
        </a:p>
      </xdr:txBody>
    </xdr:sp>
    <xdr:clientData/>
  </xdr:oneCellAnchor>
</xdr:wsDr>
</file>

<file path=xl/drawings/drawing15.xml><?xml version="1.0" encoding="utf-8"?>
<xdr:wsDr xmlns:xdr="http://schemas.openxmlformats.org/drawingml/2006/spreadsheetDrawing" xmlns:a="http://schemas.openxmlformats.org/drawingml/2006/main">
  <xdr:absoluteAnchor>
    <xdr:pos x="4152900" y="101600"/>
    <xdr:ext cx="8671034" cy="6273362"/>
    <xdr:graphicFrame macro="">
      <xdr:nvGraphicFramePr>
        <xdr:cNvPr id="2" name="Chart 1">
          <a:extLst>
            <a:ext uri="{FF2B5EF4-FFF2-40B4-BE49-F238E27FC236}">
              <a16:creationId xmlns:a16="http://schemas.microsoft.com/office/drawing/2014/main" id="{DA8C43E9-5005-0544-BD0B-F23ADE9A5C8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3416300" y="6629400"/>
    <xdr:ext cx="8671034" cy="6273362"/>
    <xdr:graphicFrame macro="">
      <xdr:nvGraphicFramePr>
        <xdr:cNvPr id="3" name="Chart 2">
          <a:extLst>
            <a:ext uri="{FF2B5EF4-FFF2-40B4-BE49-F238E27FC236}">
              <a16:creationId xmlns:a16="http://schemas.microsoft.com/office/drawing/2014/main" id="{1BACBE76-2F30-5948-8DA1-02674B27BD0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absoluteAnchor>
    <xdr:pos x="25095200" y="368300"/>
    <xdr:ext cx="7848600" cy="5930900"/>
    <xdr:graphicFrame macro="">
      <xdr:nvGraphicFramePr>
        <xdr:cNvPr id="4" name="Chart 3">
          <a:extLst>
            <a:ext uri="{FF2B5EF4-FFF2-40B4-BE49-F238E27FC236}">
              <a16:creationId xmlns:a16="http://schemas.microsoft.com/office/drawing/2014/main" id="{819B7BC7-54D8-8745-B55B-3DE07DE04FE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absoluteAnchor>
  <xdr:absoluteAnchor>
    <xdr:pos x="21628100" y="6388100"/>
    <xdr:ext cx="9715500" cy="6578162"/>
    <xdr:graphicFrame macro="">
      <xdr:nvGraphicFramePr>
        <xdr:cNvPr id="5" name="Chart 4">
          <a:extLst>
            <a:ext uri="{FF2B5EF4-FFF2-40B4-BE49-F238E27FC236}">
              <a16:creationId xmlns:a16="http://schemas.microsoft.com/office/drawing/2014/main" id="{00091737-5112-AB4F-BE36-CBDBC391A5C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0.06743</cdr:x>
      <cdr:y>0.00663</cdr:y>
    </cdr:from>
    <cdr:to>
      <cdr:x>0.93006</cdr:x>
      <cdr:y>0.14105</cdr:y>
    </cdr:to>
    <cdr:sp macro="" textlink="">
      <cdr:nvSpPr>
        <cdr:cNvPr id="2" name="TextBox 1">
          <a:extLst xmlns:a="http://schemas.openxmlformats.org/drawingml/2006/main">
            <a:ext uri="{FF2B5EF4-FFF2-40B4-BE49-F238E27FC236}">
              <a16:creationId xmlns:a16="http://schemas.microsoft.com/office/drawing/2014/main" id="{F08D3077-3F84-A94A-B4BE-E91A0F7DD16F}"/>
            </a:ext>
          </a:extLst>
        </cdr:cNvPr>
        <cdr:cNvSpPr txBox="1"/>
      </cdr:nvSpPr>
      <cdr:spPr>
        <a:xfrm xmlns:a="http://schemas.openxmlformats.org/drawingml/2006/main">
          <a:off x="584568" y="41596"/>
          <a:ext cx="7478252" cy="843693"/>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2400" b="1"/>
            <a:t>Monthly Number of Digital Object Identifiers created </a:t>
          </a:r>
        </a:p>
        <a:p xmlns:a="http://schemas.openxmlformats.org/drawingml/2006/main">
          <a:pPr algn="ctr"/>
          <a:r>
            <a:rPr lang="en-US" sz="2400" b="1"/>
            <a:t>by the ESDIS (1</a:t>
          </a:r>
          <a:r>
            <a:rPr lang="en-US" sz="2400" b="1" baseline="0"/>
            <a:t> July 2012 to 30 September 2024)</a:t>
          </a:r>
          <a:endParaRPr lang="en-US" sz="2400" b="1"/>
        </a:p>
      </cdr:txBody>
    </cdr:sp>
  </cdr:relSizeAnchor>
</c:userShapes>
</file>

<file path=xl/drawings/drawing17.xml><?xml version="1.0" encoding="utf-8"?>
<c:userShapes xmlns:c="http://schemas.openxmlformats.org/drawingml/2006/chart">
  <cdr:relSizeAnchor xmlns:cdr="http://schemas.openxmlformats.org/drawingml/2006/chartDrawing">
    <cdr:from>
      <cdr:x>0.07418</cdr:x>
      <cdr:y>0</cdr:y>
    </cdr:from>
    <cdr:to>
      <cdr:x>0.93681</cdr:x>
      <cdr:y>0.13395</cdr:y>
    </cdr:to>
    <cdr:sp macro="" textlink="">
      <cdr:nvSpPr>
        <cdr:cNvPr id="4" name="TextBox 3"/>
        <cdr:cNvSpPr txBox="1"/>
      </cdr:nvSpPr>
      <cdr:spPr>
        <a:xfrm xmlns:a="http://schemas.openxmlformats.org/drawingml/2006/main">
          <a:off x="642938" y="0"/>
          <a:ext cx="7477125" cy="843693"/>
        </a:xfrm>
        <a:prstGeom xmlns:a="http://schemas.openxmlformats.org/drawingml/2006/main" prst="rect">
          <a:avLst/>
        </a:prstGeom>
      </cdr:spPr>
      <cdr:txBody>
        <a:bodyPr xmlns:a="http://schemas.openxmlformats.org/drawingml/2006/main" vertOverflow="clip" wrap="square" rtlCol="0">
          <a:spAutoFit/>
        </a:bodyPr>
        <a:lstStyle xmlns:a="http://schemas.openxmlformats.org/drawingml/2006/main"/>
        <a:p xmlns:a="http://schemas.openxmlformats.org/drawingml/2006/main">
          <a:pPr algn="ctr"/>
          <a:r>
            <a:rPr lang="en-US" sz="2400" b="1"/>
            <a:t>Status of Digital Object Identifiers created with the ESDIS by Data Providers as of September 30, 2024 </a:t>
          </a:r>
        </a:p>
      </cdr:txBody>
    </cdr:sp>
  </cdr:relSizeAnchor>
  <cdr:relSizeAnchor xmlns:cdr="http://schemas.openxmlformats.org/drawingml/2006/chartDrawing">
    <cdr:from>
      <cdr:x>0.37934</cdr:x>
      <cdr:y>0.2571</cdr:y>
    </cdr:from>
    <cdr:to>
      <cdr:x>0.75894</cdr:x>
      <cdr:y>0.31174</cdr:y>
    </cdr:to>
    <cdr:sp macro="" textlink="">
      <cdr:nvSpPr>
        <cdr:cNvPr id="3" name="TextBox 1">
          <a:extLst xmlns:a="http://schemas.openxmlformats.org/drawingml/2006/main">
            <a:ext uri="{FF2B5EF4-FFF2-40B4-BE49-F238E27FC236}">
              <a16:creationId xmlns:a16="http://schemas.microsoft.com/office/drawing/2014/main" id="{D2F6177E-D9C1-6A4B-A2F5-EC35E72F89FD}"/>
            </a:ext>
          </a:extLst>
        </cdr:cNvPr>
        <cdr:cNvSpPr txBox="1"/>
      </cdr:nvSpPr>
      <cdr:spPr>
        <a:xfrm xmlns:a="http://schemas.openxmlformats.org/drawingml/2006/main">
          <a:off x="3289281" y="1612853"/>
          <a:ext cx="3291525" cy="342776"/>
        </a:xfrm>
        <a:prstGeom xmlns:a="http://schemas.openxmlformats.org/drawingml/2006/main" prst="rect">
          <a:avLst/>
        </a:prstGeom>
        <a:ln xmlns:a="http://schemas.openxmlformats.org/drawingml/2006/main" w="12700">
          <a:solidFill>
            <a:schemeClr val="tx1"/>
          </a:solidFill>
        </a:ln>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Total DOIs to be Registered:</a:t>
          </a:r>
          <a:r>
            <a:rPr lang="en-US" sz="1600" b="1" baseline="0"/>
            <a:t> ~17,000</a:t>
          </a:r>
          <a:endParaRPr lang="en-US" sz="1600" b="1"/>
        </a:p>
      </cdr:txBody>
    </cdr:sp>
  </cdr:relSizeAnchor>
</c:userShapes>
</file>

<file path=xl/drawings/drawing18.xml><?xml version="1.0" encoding="utf-8"?>
<c:userShapes xmlns:c="http://schemas.openxmlformats.org/drawingml/2006/chart">
  <cdr:relSizeAnchor xmlns:cdr="http://schemas.openxmlformats.org/drawingml/2006/chartDrawing">
    <cdr:from>
      <cdr:x>0.03385</cdr:x>
      <cdr:y>0</cdr:y>
    </cdr:from>
    <cdr:to>
      <cdr:x>0.95955</cdr:x>
      <cdr:y>0.10358</cdr:y>
    </cdr:to>
    <cdr:sp macro="" textlink="">
      <cdr:nvSpPr>
        <cdr:cNvPr id="2" name="TextBox 1">
          <a:extLst xmlns:a="http://schemas.openxmlformats.org/drawingml/2006/main">
            <a:ext uri="{FF2B5EF4-FFF2-40B4-BE49-F238E27FC236}">
              <a16:creationId xmlns:a16="http://schemas.microsoft.com/office/drawing/2014/main" id="{0F65AB8B-4202-2940-B0BE-1F9A80CAA26E}"/>
            </a:ext>
          </a:extLst>
        </cdr:cNvPr>
        <cdr:cNvSpPr txBox="1"/>
      </cdr:nvSpPr>
      <cdr:spPr>
        <a:xfrm xmlns:a="http://schemas.openxmlformats.org/drawingml/2006/main">
          <a:off x="265641" y="0"/>
          <a:ext cx="7265459" cy="614301"/>
        </a:xfrm>
        <a:prstGeom xmlns:a="http://schemas.openxmlformats.org/drawingml/2006/main" prst="rect">
          <a:avLst/>
        </a:prstGeom>
      </cdr:spPr>
      <cdr:txBody>
        <a:bodyPr xmlns:a="http://schemas.openxmlformats.org/drawingml/2006/main" vertOverflow="clip" horzOverflow="clip" wrap="square" rtlCol="0">
          <a:spAutoFit/>
        </a:bodyPr>
        <a:lstStyle xmlns:a="http://schemas.openxmlformats.org/drawingml/2006/main"/>
        <a:p xmlns:a="http://schemas.openxmlformats.org/drawingml/2006/main">
          <a:pPr algn="ctr"/>
          <a:r>
            <a:rPr lang="en-US" sz="1600" b="1"/>
            <a:t>EOSDIS  Yearly Number of Digitial Object Identifiers Submitted and Registered with Datacite</a:t>
          </a:r>
        </a:p>
      </cdr:txBody>
    </cdr:sp>
  </cdr:relSizeAnchor>
  <cdr:relSizeAnchor xmlns:cdr="http://schemas.openxmlformats.org/drawingml/2006/chartDrawing">
    <cdr:from>
      <cdr:x>0.09344</cdr:x>
      <cdr:y>0.16167</cdr:y>
    </cdr:from>
    <cdr:to>
      <cdr:x>0.50647</cdr:x>
      <cdr:y>0.34689</cdr:y>
    </cdr:to>
    <cdr:sp macro="" textlink="">
      <cdr:nvSpPr>
        <cdr:cNvPr id="3" name="TextBox 1">
          <a:extLst xmlns:a="http://schemas.openxmlformats.org/drawingml/2006/main">
            <a:ext uri="{FF2B5EF4-FFF2-40B4-BE49-F238E27FC236}">
              <a16:creationId xmlns:a16="http://schemas.microsoft.com/office/drawing/2014/main" id="{B05A5FB2-8C05-E546-B12A-0B326E082568}"/>
            </a:ext>
          </a:extLst>
        </cdr:cNvPr>
        <cdr:cNvSpPr txBox="1"/>
      </cdr:nvSpPr>
      <cdr:spPr>
        <a:xfrm xmlns:a="http://schemas.openxmlformats.org/drawingml/2006/main">
          <a:off x="733372" y="958848"/>
          <a:ext cx="3241727" cy="1098551"/>
        </a:xfrm>
        <a:prstGeom xmlns:a="http://schemas.openxmlformats.org/drawingml/2006/main" prst="rect">
          <a:avLst/>
        </a:prstGeom>
        <a:ln xmlns:a="http://schemas.openxmlformats.org/drawingml/2006/main" w="12700">
          <a:solidFill>
            <a:schemeClr val="tx1"/>
          </a:solidFill>
        </a:l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Total DOIs as of Sep 30, 2024:</a:t>
          </a:r>
        </a:p>
        <a:p xmlns:a="http://schemas.openxmlformats.org/drawingml/2006/main">
          <a:r>
            <a:rPr lang="en-US" sz="1600" b="1"/>
            <a:t>           DOIs</a:t>
          </a:r>
          <a:r>
            <a:rPr lang="en-US" sz="1600" b="1" baseline="0"/>
            <a:t> Reserved:       1,190</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600" b="1" baseline="0"/>
            <a:t>           </a:t>
          </a:r>
          <a:r>
            <a:rPr lang="en-US" sz="1600" b="1"/>
            <a:t>DOIs</a:t>
          </a:r>
          <a:r>
            <a:rPr lang="en-US" sz="1600" b="1" baseline="0"/>
            <a:t> Registered:   12,822</a:t>
          </a:r>
        </a:p>
        <a:p xmlns:a="http://schemas.openxmlformats.org/drawingml/2006/main">
          <a:r>
            <a:rPr lang="en-US" sz="1600" b="1"/>
            <a:t>           DOIs</a:t>
          </a:r>
          <a:r>
            <a:rPr lang="en-US" sz="1600" b="1" baseline="0"/>
            <a:t> Submitted:   14,012 </a:t>
          </a:r>
          <a:endParaRPr lang="en-US" sz="1600" b="1"/>
        </a:p>
      </cdr:txBody>
    </cdr:sp>
  </cdr:relSizeAnchor>
</c:userShapes>
</file>

<file path=xl/drawings/drawing19.xml><?xml version="1.0" encoding="utf-8"?>
<c:userShapes xmlns:c="http://schemas.openxmlformats.org/drawingml/2006/chart">
  <cdr:relSizeAnchor xmlns:cdr="http://schemas.openxmlformats.org/drawingml/2006/chartDrawing">
    <cdr:from>
      <cdr:x>0.07635</cdr:x>
      <cdr:y>0.02031</cdr:y>
    </cdr:from>
    <cdr:to>
      <cdr:x>0.87707</cdr:x>
      <cdr:y>0.07242</cdr:y>
    </cdr:to>
    <cdr:sp macro="" textlink="">
      <cdr:nvSpPr>
        <cdr:cNvPr id="2" name="TextBox 1">
          <a:extLst xmlns:a="http://schemas.openxmlformats.org/drawingml/2006/main">
            <a:ext uri="{FF2B5EF4-FFF2-40B4-BE49-F238E27FC236}">
              <a16:creationId xmlns:a16="http://schemas.microsoft.com/office/drawing/2014/main" id="{0ACB7086-B0FC-B14C-B3CA-049C2238B13D}"/>
            </a:ext>
          </a:extLst>
        </cdr:cNvPr>
        <cdr:cNvSpPr txBox="1"/>
      </cdr:nvSpPr>
      <cdr:spPr>
        <a:xfrm xmlns:a="http://schemas.openxmlformats.org/drawingml/2006/main">
          <a:off x="741778" y="133602"/>
          <a:ext cx="7779437" cy="342786"/>
        </a:xfrm>
        <a:prstGeom xmlns:a="http://schemas.openxmlformats.org/drawingml/2006/main" prst="rect">
          <a:avLst/>
        </a:prstGeom>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EOSDIS  FY 2024 Monthly  Number of Digitial Object Identifiers Submitted and Registered</a:t>
          </a:r>
        </a:p>
      </cdr:txBody>
    </cdr:sp>
  </cdr:relSizeAnchor>
  <cdr:relSizeAnchor xmlns:cdr="http://schemas.openxmlformats.org/drawingml/2006/chartDrawing">
    <cdr:from>
      <cdr:x>0.31541</cdr:x>
      <cdr:y>0.20676</cdr:y>
    </cdr:from>
    <cdr:to>
      <cdr:x>0.55041</cdr:x>
      <cdr:y>0.37309</cdr:y>
    </cdr:to>
    <cdr:sp macro="" textlink="">
      <cdr:nvSpPr>
        <cdr:cNvPr id="3" name="TextBox 1">
          <a:extLst xmlns:a="http://schemas.openxmlformats.org/drawingml/2006/main">
            <a:ext uri="{FF2B5EF4-FFF2-40B4-BE49-F238E27FC236}">
              <a16:creationId xmlns:a16="http://schemas.microsoft.com/office/drawing/2014/main" id="{57EED956-1863-8545-A3F1-096FD643FF98}"/>
            </a:ext>
          </a:extLst>
        </cdr:cNvPr>
        <cdr:cNvSpPr txBox="1"/>
      </cdr:nvSpPr>
      <cdr:spPr>
        <a:xfrm xmlns:a="http://schemas.openxmlformats.org/drawingml/2006/main">
          <a:off x="3064361" y="1360069"/>
          <a:ext cx="2283126" cy="1094146"/>
        </a:xfrm>
        <a:prstGeom xmlns:a="http://schemas.openxmlformats.org/drawingml/2006/main" prst="rect">
          <a:avLst/>
        </a:prstGeom>
        <a:ln xmlns:a="http://schemas.openxmlformats.org/drawingml/2006/main" w="12700">
          <a:solidFill>
            <a:schemeClr val="tx1"/>
          </a:solidFill>
        </a:ln>
      </cdr:spPr>
      <cdr:txBody>
        <a:bodyPr xmlns:a="http://schemas.openxmlformats.org/drawingml/2006/main" wrap="non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FY 2024</a:t>
          </a:r>
        </a:p>
        <a:p xmlns:a="http://schemas.openxmlformats.org/drawingml/2006/main">
          <a:r>
            <a:rPr lang="en-US" sz="1600" b="1"/>
            <a:t>  DOIs</a:t>
          </a:r>
          <a:r>
            <a:rPr lang="en-US" sz="1600" b="1" baseline="0"/>
            <a:t> Reserved:        330</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600" b="1" baseline="0"/>
            <a:t>  </a:t>
          </a:r>
          <a:r>
            <a:rPr lang="en-US" sz="1600" b="1"/>
            <a:t>DOIs</a:t>
          </a:r>
          <a:r>
            <a:rPr lang="en-US" sz="1600" b="1" baseline="0"/>
            <a:t> Registered:     978</a:t>
          </a:r>
        </a:p>
        <a:p xmlns:a="http://schemas.openxmlformats.org/drawingml/2006/main">
          <a:r>
            <a:rPr lang="en-US" sz="1600" b="1"/>
            <a:t>  DOIs</a:t>
          </a:r>
          <a:r>
            <a:rPr lang="en-US" sz="1600" b="1" baseline="0"/>
            <a:t> Submitted:  1,086 </a:t>
          </a:r>
          <a:endParaRPr lang="en-US" sz="1600" b="1"/>
        </a:p>
      </cdr:txBody>
    </cdr:sp>
  </cdr:relSizeAnchor>
</c:userShapes>
</file>

<file path=xl/drawings/drawing2.xml><?xml version="1.0" encoding="utf-8"?>
<xdr:wsDr xmlns:xdr="http://schemas.openxmlformats.org/drawingml/2006/spreadsheetDrawing" xmlns:a="http://schemas.openxmlformats.org/drawingml/2006/main">
  <xdr:twoCellAnchor>
    <xdr:from>
      <xdr:col>5</xdr:col>
      <xdr:colOff>225612</xdr:colOff>
      <xdr:row>4</xdr:row>
      <xdr:rowOff>25400</xdr:rowOff>
    </xdr:from>
    <xdr:to>
      <xdr:col>8</xdr:col>
      <xdr:colOff>63500</xdr:colOff>
      <xdr:row>19</xdr:row>
      <xdr:rowOff>0</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230281</xdr:colOff>
      <xdr:row>18</xdr:row>
      <xdr:rowOff>239056</xdr:rowOff>
    </xdr:from>
    <xdr:to>
      <xdr:col>8</xdr:col>
      <xdr:colOff>50800</xdr:colOff>
      <xdr:row>37</xdr:row>
      <xdr:rowOff>76200</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615950</xdr:colOff>
      <xdr:row>40</xdr:row>
      <xdr:rowOff>57150</xdr:rowOff>
    </xdr:from>
    <xdr:to>
      <xdr:col>25</xdr:col>
      <xdr:colOff>381000</xdr:colOff>
      <xdr:row>55</xdr:row>
      <xdr:rowOff>152400</xdr:rowOff>
    </xdr:to>
    <xdr:graphicFrame macro="">
      <xdr:nvGraphicFramePr>
        <xdr:cNvPr id="2" name="Chart 1">
          <a:extLst>
            <a:ext uri="{FF2B5EF4-FFF2-40B4-BE49-F238E27FC236}">
              <a16:creationId xmlns:a16="http://schemas.microsoft.com/office/drawing/2014/main" id="{84DD874A-D924-8749-B45A-CEBF1A0AD5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546100</xdr:colOff>
      <xdr:row>24</xdr:row>
      <xdr:rowOff>196850</xdr:rowOff>
    </xdr:from>
    <xdr:to>
      <xdr:col>25</xdr:col>
      <xdr:colOff>368300</xdr:colOff>
      <xdr:row>39</xdr:row>
      <xdr:rowOff>165100</xdr:rowOff>
    </xdr:to>
    <xdr:graphicFrame macro="">
      <xdr:nvGraphicFramePr>
        <xdr:cNvPr id="3" name="Chart 2">
          <a:extLst>
            <a:ext uri="{FF2B5EF4-FFF2-40B4-BE49-F238E27FC236}">
              <a16:creationId xmlns:a16="http://schemas.microsoft.com/office/drawing/2014/main" id="{8F968C3C-5047-034A-AD58-57E7605443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495300</xdr:colOff>
      <xdr:row>7</xdr:row>
      <xdr:rowOff>120650</xdr:rowOff>
    </xdr:from>
    <xdr:to>
      <xdr:col>25</xdr:col>
      <xdr:colOff>381000</xdr:colOff>
      <xdr:row>24</xdr:row>
      <xdr:rowOff>88900</xdr:rowOff>
    </xdr:to>
    <xdr:graphicFrame macro="">
      <xdr:nvGraphicFramePr>
        <xdr:cNvPr id="4" name="Chart 3">
          <a:extLst>
            <a:ext uri="{FF2B5EF4-FFF2-40B4-BE49-F238E27FC236}">
              <a16:creationId xmlns:a16="http://schemas.microsoft.com/office/drawing/2014/main" id="{B6C2D6DC-46D2-F743-84AC-1F5E6369AB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178708</xdr:colOff>
      <xdr:row>1</xdr:row>
      <xdr:rowOff>8163</xdr:rowOff>
    </xdr:from>
    <xdr:to>
      <xdr:col>10</xdr:col>
      <xdr:colOff>901700</xdr:colOff>
      <xdr:row>19</xdr:row>
      <xdr:rowOff>101600</xdr:rowOff>
    </xdr:to>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absoluteAnchor>
    <xdr:pos x="15030450" y="1552574"/>
    <xdr:ext cx="9772650" cy="5280025"/>
    <xdr:graphicFrame macro="">
      <xdr:nvGraphicFramePr>
        <xdr:cNvPr id="4" name="Chart 3">
          <a:extLst>
            <a:ext uri="{FF2B5EF4-FFF2-40B4-BE49-F238E27FC236}">
              <a16:creationId xmlns:a16="http://schemas.microsoft.com/office/drawing/2014/main" id="{00000000-0008-0000-1E00-00000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0.26305</cdr:x>
      <cdr:y>0.77008</cdr:y>
    </cdr:from>
    <cdr:to>
      <cdr:x>0.42289</cdr:x>
      <cdr:y>0.83587</cdr:y>
    </cdr:to>
    <cdr:sp macro="" textlink="">
      <cdr:nvSpPr>
        <cdr:cNvPr id="2" name="TextBox 1"/>
        <cdr:cNvSpPr txBox="1"/>
      </cdr:nvSpPr>
      <cdr:spPr>
        <a:xfrm xmlns:a="http://schemas.openxmlformats.org/drawingml/2006/main">
          <a:off x="2570700" y="4066030"/>
          <a:ext cx="1562060" cy="347372"/>
        </a:xfrm>
        <a:prstGeom xmlns:a="http://schemas.openxmlformats.org/drawingml/2006/main" prst="rect">
          <a:avLst/>
        </a:prstGeom>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800" b="1"/>
            <a:t>Landsat-7 Data</a:t>
          </a:r>
          <a:r>
            <a:rPr lang="en-US" sz="800" b="1" baseline="0"/>
            <a:t> Migrated from LPDAAC to USGS</a:t>
          </a:r>
          <a:endParaRPr lang="en-US" sz="800" b="1"/>
        </a:p>
      </cdr:txBody>
    </cdr:sp>
  </cdr:relSizeAnchor>
  <cdr:relSizeAnchor xmlns:cdr="http://schemas.openxmlformats.org/drawingml/2006/chartDrawing">
    <cdr:from>
      <cdr:x>0.44768</cdr:x>
      <cdr:y>0.76445</cdr:y>
    </cdr:from>
    <cdr:to>
      <cdr:x>0.59024</cdr:x>
      <cdr:y>0.83025</cdr:y>
    </cdr:to>
    <cdr:sp macro="" textlink="">
      <cdr:nvSpPr>
        <cdr:cNvPr id="3" name="TextBox 1"/>
        <cdr:cNvSpPr txBox="1"/>
      </cdr:nvSpPr>
      <cdr:spPr>
        <a:xfrm xmlns:a="http://schemas.openxmlformats.org/drawingml/2006/main">
          <a:off x="4375060" y="4036328"/>
          <a:ext cx="1393189" cy="347426"/>
        </a:xfrm>
        <a:prstGeom xmlns:a="http://schemas.openxmlformats.org/drawingml/2006/main" prst="rect">
          <a:avLst/>
        </a:prstGeom>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800" b="1"/>
            <a:t>Deletion of MODIS Collection 4 Products</a:t>
          </a:r>
        </a:p>
      </cdr:txBody>
    </cdr:sp>
  </cdr:relSizeAnchor>
  <cdr:relSizeAnchor xmlns:cdr="http://schemas.openxmlformats.org/drawingml/2006/chartDrawing">
    <cdr:from>
      <cdr:x>0.63527</cdr:x>
      <cdr:y>0.10156</cdr:y>
    </cdr:from>
    <cdr:to>
      <cdr:x>0.77518</cdr:x>
      <cdr:y>0.1459</cdr:y>
    </cdr:to>
    <cdr:sp macro="" textlink="">
      <cdr:nvSpPr>
        <cdr:cNvPr id="4" name="TextBox 3"/>
        <cdr:cNvSpPr txBox="1"/>
      </cdr:nvSpPr>
      <cdr:spPr>
        <a:xfrm xmlns:a="http://schemas.openxmlformats.org/drawingml/2006/main">
          <a:off x="5508325" y="637995"/>
          <a:ext cx="1213090" cy="2785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dr:relSizeAnchor xmlns:cdr="http://schemas.openxmlformats.org/drawingml/2006/chartDrawing">
    <cdr:from>
      <cdr:x>0.70641</cdr:x>
      <cdr:y>0.78034</cdr:y>
    </cdr:from>
    <cdr:to>
      <cdr:x>0.84558</cdr:x>
      <cdr:y>0.90853</cdr:y>
    </cdr:to>
    <cdr:sp macro="" textlink="">
      <cdr:nvSpPr>
        <cdr:cNvPr id="5" name="TextBox 1"/>
        <cdr:cNvSpPr txBox="1"/>
      </cdr:nvSpPr>
      <cdr:spPr>
        <a:xfrm xmlns:a="http://schemas.openxmlformats.org/drawingml/2006/main">
          <a:off x="6903489" y="4120199"/>
          <a:ext cx="1360059" cy="67684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effectLst/>
              <a:latin typeface="+mn-lt"/>
              <a:ea typeface="+mn-ea"/>
              <a:cs typeface="+mn-cs"/>
            </a:rPr>
            <a:t>Deletion</a:t>
          </a:r>
          <a:r>
            <a:rPr lang="en-US" sz="900" b="1" baseline="0">
              <a:effectLst/>
              <a:latin typeface="+mn-lt"/>
              <a:ea typeface="+mn-ea"/>
              <a:cs typeface="+mn-cs"/>
            </a:rPr>
            <a:t> </a:t>
          </a:r>
          <a:r>
            <a:rPr lang="en-US" sz="900" b="1">
              <a:effectLst/>
              <a:latin typeface="+mn-lt"/>
              <a:ea typeface="+mn-ea"/>
              <a:cs typeface="+mn-cs"/>
            </a:rPr>
            <a:t>over 2 PB in ASF  due to consolidation and transition</a:t>
          </a:r>
          <a:endParaRPr lang="en-US" sz="900" b="1">
            <a:effectLst/>
          </a:endParaRPr>
        </a:p>
      </cdr:txBody>
    </cdr:sp>
  </cdr:relSizeAnchor>
  <cdr:relSizeAnchor xmlns:cdr="http://schemas.openxmlformats.org/drawingml/2006/chartDrawing">
    <cdr:from>
      <cdr:x>0.60923</cdr:x>
      <cdr:y>0.3757</cdr:y>
    </cdr:from>
    <cdr:to>
      <cdr:x>0.74977</cdr:x>
      <cdr:y>0.47453</cdr:y>
    </cdr:to>
    <cdr:sp macro="" textlink="">
      <cdr:nvSpPr>
        <cdr:cNvPr id="6" name="TextBox 1"/>
        <cdr:cNvSpPr txBox="1"/>
      </cdr:nvSpPr>
      <cdr:spPr>
        <a:xfrm xmlns:a="http://schemas.openxmlformats.org/drawingml/2006/main">
          <a:off x="5330921" y="1955075"/>
          <a:ext cx="1229767" cy="514295"/>
        </a:xfrm>
        <a:prstGeom xmlns:a="http://schemas.openxmlformats.org/drawingml/2006/main" prst="rect">
          <a:avLst/>
        </a:prstGeom>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t>Additoin of GPM and ALOS PALSAR products </a:t>
          </a:r>
        </a:p>
      </cdr:txBody>
    </cdr:sp>
  </cdr:relSizeAnchor>
  <cdr:relSizeAnchor xmlns:cdr="http://schemas.openxmlformats.org/drawingml/2006/chartDrawing">
    <cdr:from>
      <cdr:x>0.18267</cdr:x>
      <cdr:y>0.68474</cdr:y>
    </cdr:from>
    <cdr:to>
      <cdr:x>0.2961</cdr:x>
      <cdr:y>0.78358</cdr:y>
    </cdr:to>
    <cdr:sp macro="" textlink="">
      <cdr:nvSpPr>
        <cdr:cNvPr id="7" name="TextBox 1"/>
        <cdr:cNvSpPr txBox="1"/>
      </cdr:nvSpPr>
      <cdr:spPr>
        <a:xfrm xmlns:a="http://schemas.openxmlformats.org/drawingml/2006/main">
          <a:off x="1598392" y="3563256"/>
          <a:ext cx="992546" cy="514346"/>
        </a:xfrm>
        <a:prstGeom xmlns:a="http://schemas.openxmlformats.org/drawingml/2006/main" prst="rect">
          <a:avLst/>
        </a:prstGeom>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t>Addition of ICESAT</a:t>
          </a:r>
          <a:r>
            <a:rPr lang="en-US" sz="900" b="1" baseline="0"/>
            <a:t> products</a:t>
          </a:r>
          <a:endParaRPr lang="en-US" sz="900" b="1"/>
        </a:p>
      </cdr:txBody>
    </cdr:sp>
  </cdr:relSizeAnchor>
  <cdr:relSizeAnchor xmlns:cdr="http://schemas.openxmlformats.org/drawingml/2006/chartDrawing">
    <cdr:from>
      <cdr:x>0.66233</cdr:x>
      <cdr:y>0.25252</cdr:y>
    </cdr:from>
    <cdr:to>
      <cdr:x>0.76436</cdr:x>
      <cdr:y>0.31942</cdr:y>
    </cdr:to>
    <cdr:sp macro="" textlink="">
      <cdr:nvSpPr>
        <cdr:cNvPr id="8" name="TextBox 1"/>
        <cdr:cNvSpPr txBox="1"/>
      </cdr:nvSpPr>
      <cdr:spPr>
        <a:xfrm xmlns:a="http://schemas.openxmlformats.org/drawingml/2006/main">
          <a:off x="5795623" y="1314082"/>
          <a:ext cx="892793" cy="34813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t>MODIS reprocessing</a:t>
          </a:r>
        </a:p>
      </cdr:txBody>
    </cdr:sp>
  </cdr:relSizeAnchor>
  <cdr:relSizeAnchor xmlns:cdr="http://schemas.openxmlformats.org/drawingml/2006/chartDrawing">
    <cdr:from>
      <cdr:x>0.56445</cdr:x>
      <cdr:y>0.49102</cdr:y>
    </cdr:from>
    <cdr:to>
      <cdr:x>0.70539</cdr:x>
      <cdr:y>0.58986</cdr:y>
    </cdr:to>
    <cdr:sp macro="" textlink="">
      <cdr:nvSpPr>
        <cdr:cNvPr id="9" name="TextBox 1"/>
        <cdr:cNvSpPr txBox="1"/>
      </cdr:nvSpPr>
      <cdr:spPr>
        <a:xfrm xmlns:a="http://schemas.openxmlformats.org/drawingml/2006/main">
          <a:off x="4939103" y="2555185"/>
          <a:ext cx="1233267" cy="514346"/>
        </a:xfrm>
        <a:prstGeom xmlns:a="http://schemas.openxmlformats.org/drawingml/2006/main" prst="rect">
          <a:avLst/>
        </a:prstGeom>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fontAlgn="base"/>
          <a:r>
            <a:rPr lang="en-US" sz="900" b="1">
              <a:effectLst/>
              <a:latin typeface="+mn-lt"/>
              <a:ea typeface="+mn-ea"/>
              <a:cs typeface="+mn-cs"/>
            </a:rPr>
            <a:t>Addition of Aquarius and IceBridge</a:t>
          </a:r>
          <a:r>
            <a:rPr lang="en-US" sz="900" b="0" baseline="0">
              <a:effectLst/>
              <a:latin typeface="+mn-lt"/>
              <a:ea typeface="+mn-ea"/>
              <a:cs typeface="+mn-cs"/>
            </a:rPr>
            <a:t> </a:t>
          </a:r>
          <a:r>
            <a:rPr lang="en-US" sz="900" b="1">
              <a:effectLst/>
              <a:latin typeface="+mn-lt"/>
              <a:ea typeface="+mn-ea"/>
              <a:cs typeface="+mn-cs"/>
            </a:rPr>
            <a:t>products</a:t>
          </a:r>
          <a:endParaRPr lang="en-US" sz="900">
            <a:effectLst/>
          </a:endParaRPr>
        </a:p>
      </cdr:txBody>
    </cdr:sp>
  </cdr:relSizeAnchor>
  <cdr:relSizeAnchor xmlns:cdr="http://schemas.openxmlformats.org/drawingml/2006/chartDrawing">
    <cdr:from>
      <cdr:x>0.70138</cdr:x>
      <cdr:y>0.1361</cdr:y>
    </cdr:from>
    <cdr:to>
      <cdr:x>0.84229</cdr:x>
      <cdr:y>0.203</cdr:y>
    </cdr:to>
    <cdr:sp macro="" textlink="">
      <cdr:nvSpPr>
        <cdr:cNvPr id="10" name="TextBox 1"/>
        <cdr:cNvSpPr txBox="1"/>
      </cdr:nvSpPr>
      <cdr:spPr>
        <a:xfrm xmlns:a="http://schemas.openxmlformats.org/drawingml/2006/main">
          <a:off x="6137250" y="708243"/>
          <a:ext cx="1233005" cy="34813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t>Addition of OB.DAAC</a:t>
          </a:r>
          <a:r>
            <a:rPr lang="en-US" sz="900" b="1" baseline="0"/>
            <a:t> (3.4 PB)</a:t>
          </a:r>
          <a:endParaRPr lang="en-US" sz="900" b="1"/>
        </a:p>
      </cdr:txBody>
    </cdr:sp>
  </cdr:relSizeAnchor>
  <cdr:relSizeAnchor xmlns:cdr="http://schemas.openxmlformats.org/drawingml/2006/chartDrawing">
    <cdr:from>
      <cdr:x>0.37042</cdr:x>
      <cdr:y>0.64538</cdr:y>
    </cdr:from>
    <cdr:to>
      <cdr:x>0.48385</cdr:x>
      <cdr:y>0.74421</cdr:y>
    </cdr:to>
    <cdr:sp macro="" textlink="">
      <cdr:nvSpPr>
        <cdr:cNvPr id="11" name="TextBox 1"/>
        <cdr:cNvSpPr txBox="1"/>
      </cdr:nvSpPr>
      <cdr:spPr>
        <a:xfrm xmlns:a="http://schemas.openxmlformats.org/drawingml/2006/main">
          <a:off x="3241286" y="3358427"/>
          <a:ext cx="992547" cy="514294"/>
        </a:xfrm>
        <a:prstGeom xmlns:a="http://schemas.openxmlformats.org/drawingml/2006/main" prst="rect">
          <a:avLst/>
        </a:prstGeom>
      </cdr:spPr>
      <cdr:txBody>
        <a:bodyPr xmlns:a="http://schemas.openxmlformats.org/drawingml/2006/main" wrap="square" rtlCol="0" anchor="ctr">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a:t>Addition of Data from MODAPS</a:t>
          </a:r>
        </a:p>
      </cdr:txBody>
    </cdr:sp>
  </cdr:relSizeAnchor>
  <cdr:relSizeAnchor xmlns:cdr="http://schemas.openxmlformats.org/drawingml/2006/chartDrawing">
    <cdr:from>
      <cdr:x>0.79826</cdr:x>
      <cdr:y>0.46919</cdr:y>
    </cdr:from>
    <cdr:to>
      <cdr:x>0.9105</cdr:x>
      <cdr:y>0.57149</cdr:y>
    </cdr:to>
    <cdr:sp macro="" textlink="">
      <cdr:nvSpPr>
        <cdr:cNvPr id="12" name="TextBox 1"/>
        <cdr:cNvSpPr txBox="1"/>
      </cdr:nvSpPr>
      <cdr:spPr>
        <a:xfrm xmlns:a="http://schemas.openxmlformats.org/drawingml/2006/main">
          <a:off x="6984987" y="2441595"/>
          <a:ext cx="982134" cy="53235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900" b="1" dirty="0">
              <a:latin typeface="+mn-lt"/>
            </a:rPr>
            <a:t>Deletion of MODIS Collection 5</a:t>
          </a:r>
        </a:p>
      </cdr:txBody>
    </cdr:sp>
  </cdr:relSizeAnchor>
</c:userShapes>
</file>

<file path=xl/drawings/drawing23.xml><?xml version="1.0" encoding="utf-8"?>
<xdr:wsDr xmlns:xdr="http://schemas.openxmlformats.org/drawingml/2006/spreadsheetDrawing" xmlns:a="http://schemas.openxmlformats.org/drawingml/2006/main">
  <xdr:twoCellAnchor>
    <xdr:from>
      <xdr:col>2</xdr:col>
      <xdr:colOff>650081</xdr:colOff>
      <xdr:row>1</xdr:row>
      <xdr:rowOff>147977</xdr:rowOff>
    </xdr:from>
    <xdr:to>
      <xdr:col>12</xdr:col>
      <xdr:colOff>47625</xdr:colOff>
      <xdr:row>22</xdr:row>
      <xdr:rowOff>79941</xdr:rowOff>
    </xdr:to>
    <xdr:graphicFrame macro="">
      <xdr:nvGraphicFramePr>
        <xdr:cNvPr id="4" name="Chart 42">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273844</xdr:colOff>
      <xdr:row>25</xdr:row>
      <xdr:rowOff>7144</xdr:rowOff>
    </xdr:from>
    <xdr:to>
      <xdr:col>16</xdr:col>
      <xdr:colOff>736600</xdr:colOff>
      <xdr:row>37</xdr:row>
      <xdr:rowOff>177800</xdr:rowOff>
    </xdr:to>
    <xdr:graphicFrame macro="">
      <xdr:nvGraphicFramePr>
        <xdr:cNvPr id="5" name="Chart 4">
          <a:extLst>
            <a:ext uri="{FF2B5EF4-FFF2-40B4-BE49-F238E27FC236}">
              <a16:creationId xmlns:a16="http://schemas.microsoft.com/office/drawing/2014/main" id="{00000000-0008-0000-1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618331</xdr:colOff>
      <xdr:row>3</xdr:row>
      <xdr:rowOff>116681</xdr:rowOff>
    </xdr:from>
    <xdr:to>
      <xdr:col>10</xdr:col>
      <xdr:colOff>385762</xdr:colOff>
      <xdr:row>24</xdr:row>
      <xdr:rowOff>35719</xdr:rowOff>
    </xdr:to>
    <xdr:graphicFrame macro="">
      <xdr:nvGraphicFramePr>
        <xdr:cNvPr id="4" name="Chart 2">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274108</xdr:colOff>
      <xdr:row>26</xdr:row>
      <xdr:rowOff>99483</xdr:rowOff>
    </xdr:from>
    <xdr:to>
      <xdr:col>15</xdr:col>
      <xdr:colOff>444500</xdr:colOff>
      <xdr:row>38</xdr:row>
      <xdr:rowOff>127000</xdr:rowOff>
    </xdr:to>
    <xdr:graphicFrame macro="">
      <xdr:nvGraphicFramePr>
        <xdr:cNvPr id="5" name="Chart 4">
          <a:extLst>
            <a:ext uri="{FF2B5EF4-FFF2-40B4-BE49-F238E27FC236}">
              <a16:creationId xmlns:a16="http://schemas.microsoft.com/office/drawing/2014/main" id="{00000000-0008-0000-2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absoluteAnchor>
    <xdr:pos x="10627518" y="5164135"/>
    <xdr:ext cx="9895682" cy="3103565"/>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9</xdr:col>
      <xdr:colOff>190499</xdr:colOff>
      <xdr:row>7</xdr:row>
      <xdr:rowOff>19051</xdr:rowOff>
    </xdr:from>
    <xdr:to>
      <xdr:col>15</xdr:col>
      <xdr:colOff>619125</xdr:colOff>
      <xdr:row>22</xdr:row>
      <xdr:rowOff>34925</xdr:rowOff>
    </xdr:to>
    <xdr:graphicFrame macro="">
      <xdr:nvGraphicFramePr>
        <xdr:cNvPr id="4" name="Chart 3">
          <a:extLst>
            <a:ext uri="{FF2B5EF4-FFF2-40B4-BE49-F238E27FC236}">
              <a16:creationId xmlns:a16="http://schemas.microsoft.com/office/drawing/2014/main" id="{00000000-0008-0000-2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394537</xdr:colOff>
      <xdr:row>32</xdr:row>
      <xdr:rowOff>4599</xdr:rowOff>
    </xdr:from>
    <xdr:to>
      <xdr:col>8</xdr:col>
      <xdr:colOff>286772</xdr:colOff>
      <xdr:row>54</xdr:row>
      <xdr:rowOff>81935</xdr:rowOff>
    </xdr:to>
    <xdr:graphicFrame macro="">
      <xdr:nvGraphicFramePr>
        <xdr:cNvPr id="4" name="Chart 15">
          <a:extLst>
            <a:ext uri="{FF2B5EF4-FFF2-40B4-BE49-F238E27FC236}">
              <a16:creationId xmlns:a16="http://schemas.microsoft.com/office/drawing/2014/main" id="{00000000-0008-0000-2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363664</xdr:colOff>
      <xdr:row>31</xdr:row>
      <xdr:rowOff>162914</xdr:rowOff>
    </xdr:from>
    <xdr:to>
      <xdr:col>16</xdr:col>
      <xdr:colOff>13654</xdr:colOff>
      <xdr:row>55</xdr:row>
      <xdr:rowOff>0</xdr:rowOff>
    </xdr:to>
    <xdr:graphicFrame macro="">
      <xdr:nvGraphicFramePr>
        <xdr:cNvPr id="5" name="Chart 15">
          <a:extLst>
            <a:ext uri="{FF2B5EF4-FFF2-40B4-BE49-F238E27FC236}">
              <a16:creationId xmlns:a16="http://schemas.microsoft.com/office/drawing/2014/main" id="{00000000-0008-0000-2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5</xdr:col>
      <xdr:colOff>295274</xdr:colOff>
      <xdr:row>23</xdr:row>
      <xdr:rowOff>161924</xdr:rowOff>
    </xdr:from>
    <xdr:to>
      <xdr:col>10</xdr:col>
      <xdr:colOff>809625</xdr:colOff>
      <xdr:row>41</xdr:row>
      <xdr:rowOff>161925</xdr:rowOff>
    </xdr:to>
    <xdr:graphicFrame macro="">
      <xdr:nvGraphicFramePr>
        <xdr:cNvPr id="4" name="Chart 13">
          <a:extLst>
            <a:ext uri="{FF2B5EF4-FFF2-40B4-BE49-F238E27FC236}">
              <a16:creationId xmlns:a16="http://schemas.microsoft.com/office/drawing/2014/main" id="{00000000-0008-0000-2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23</xdr:row>
      <xdr:rowOff>152400</xdr:rowOff>
    </xdr:from>
    <xdr:to>
      <xdr:col>5</xdr:col>
      <xdr:colOff>114300</xdr:colOff>
      <xdr:row>41</xdr:row>
      <xdr:rowOff>152400</xdr:rowOff>
    </xdr:to>
    <xdr:graphicFrame macro="">
      <xdr:nvGraphicFramePr>
        <xdr:cNvPr id="5" name="Chart 14">
          <a:extLst>
            <a:ext uri="{FF2B5EF4-FFF2-40B4-BE49-F238E27FC236}">
              <a16:creationId xmlns:a16="http://schemas.microsoft.com/office/drawing/2014/main" id="{00000000-0008-0000-2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763124</xdr:colOff>
      <xdr:row>0</xdr:row>
      <xdr:rowOff>203200</xdr:rowOff>
    </xdr:from>
    <xdr:to>
      <xdr:col>7</xdr:col>
      <xdr:colOff>1193800</xdr:colOff>
      <xdr:row>13</xdr:row>
      <xdr:rowOff>127000</xdr:rowOff>
    </xdr:to>
    <xdr:graphicFrame macro="">
      <xdr:nvGraphicFramePr>
        <xdr:cNvPr id="4" name="Chart 4">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762003</xdr:colOff>
      <xdr:row>13</xdr:row>
      <xdr:rowOff>180602</xdr:rowOff>
    </xdr:from>
    <xdr:to>
      <xdr:col>7</xdr:col>
      <xdr:colOff>1206500</xdr:colOff>
      <xdr:row>30</xdr:row>
      <xdr:rowOff>139700</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cdr:x>
      <cdr:y>0.02457</cdr:y>
    </cdr:from>
    <cdr:to>
      <cdr:x>1</cdr:x>
      <cdr:y>0.26657</cdr:y>
    </cdr:to>
    <cdr:sp macro="" textlink="">
      <cdr:nvSpPr>
        <cdr:cNvPr id="2" name="TextBox 1"/>
        <cdr:cNvSpPr txBox="1"/>
      </cdr:nvSpPr>
      <cdr:spPr>
        <a:xfrm xmlns:a="http://schemas.openxmlformats.org/drawingml/2006/main">
          <a:off x="0" y="73957"/>
          <a:ext cx="2878788" cy="728383"/>
        </a:xfrm>
        <a:prstGeom xmlns:a="http://schemas.openxmlformats.org/drawingml/2006/main" prst="rect">
          <a:avLst/>
        </a:prstGeom>
      </cdr:spPr>
      <cdr:txBody>
        <a:bodyPr xmlns:a="http://schemas.openxmlformats.org/drawingml/2006/main" vertOverflow="clip" wrap="none" rtlCol="0" anchor="t">
          <a:noAutofit/>
        </a:bodyPr>
        <a:lstStyle xmlns:a="http://schemas.openxmlformats.org/drawingml/2006/main"/>
        <a:p xmlns:a="http://schemas.openxmlformats.org/drawingml/2006/main">
          <a:pPr algn="ctr" rtl="0"/>
          <a:r>
            <a:rPr lang="en-US" sz="1800" b="1" i="0" baseline="0">
              <a:effectLst/>
              <a:latin typeface="+mn-lt"/>
              <a:ea typeface="+mn-ea"/>
              <a:cs typeface="+mn-cs"/>
            </a:rPr>
            <a:t>Total Archive Size by Volume </a:t>
          </a:r>
          <a:endParaRPr lang="en-US" sz="1800">
            <a:effectLst/>
          </a:endParaRPr>
        </a:p>
        <a:p xmlns:a="http://schemas.openxmlformats.org/drawingml/2006/main">
          <a:pPr algn="ctr" rtl="0"/>
          <a:r>
            <a:rPr lang="en-US" sz="1800" b="1" i="0" baseline="0">
              <a:effectLst/>
              <a:latin typeface="+mn-lt"/>
              <a:ea typeface="+mn-ea"/>
              <a:cs typeface="+mn-cs"/>
            </a:rPr>
            <a:t>(131,678.10 TBs)</a:t>
          </a:r>
          <a:endParaRPr lang="en-US" sz="1800">
            <a:effectLst/>
          </a:endParaRPr>
        </a:p>
        <a:p xmlns:a="http://schemas.openxmlformats.org/drawingml/2006/main">
          <a:pPr algn="ctr"/>
          <a:endParaRPr lang="en-US" sz="1800"/>
        </a:p>
      </cdr:txBody>
    </cdr:sp>
  </cdr:relSizeAnchor>
</c:userShapes>
</file>

<file path=xl/drawings/drawing5.xml><?xml version="1.0" encoding="utf-8"?>
<c:userShapes xmlns:c="http://schemas.openxmlformats.org/drawingml/2006/chart">
  <cdr:relSizeAnchor xmlns:cdr="http://schemas.openxmlformats.org/drawingml/2006/chartDrawing">
    <cdr:from>
      <cdr:x>0.08952</cdr:x>
      <cdr:y>0</cdr:y>
    </cdr:from>
    <cdr:to>
      <cdr:x>0.96037</cdr:x>
      <cdr:y>0.22894</cdr:y>
    </cdr:to>
    <cdr:sp macro="" textlink="">
      <cdr:nvSpPr>
        <cdr:cNvPr id="2" name="TextBox 1"/>
        <cdr:cNvSpPr txBox="1"/>
      </cdr:nvSpPr>
      <cdr:spPr>
        <a:xfrm xmlns:a="http://schemas.openxmlformats.org/drawingml/2006/main">
          <a:off x="372887" y="0"/>
          <a:ext cx="3627610" cy="729151"/>
        </a:xfrm>
        <a:prstGeom xmlns:a="http://schemas.openxmlformats.org/drawingml/2006/main" prst="rect">
          <a:avLst/>
        </a:prstGeom>
      </cdr:spPr>
      <cdr:txBody>
        <a:bodyPr xmlns:a="http://schemas.openxmlformats.org/drawingml/2006/main" wrap="non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r>
            <a:rPr lang="en-US" sz="1800" b="1" i="0" baseline="0">
              <a:effectLst/>
              <a:latin typeface="+mn-lt"/>
              <a:ea typeface="+mn-ea"/>
              <a:cs typeface="+mn-cs"/>
            </a:rPr>
            <a:t>Total Archive Size by File Count </a:t>
          </a:r>
          <a:endParaRPr lang="en-US" sz="1800">
            <a:effectLst/>
          </a:endParaRPr>
        </a:p>
        <a:p xmlns:a="http://schemas.openxmlformats.org/drawingml/2006/main">
          <a:pPr algn="ctr" rtl="0"/>
          <a:r>
            <a:rPr lang="en-US" sz="1800" b="1" i="0" baseline="0">
              <a:effectLst/>
              <a:latin typeface="+mn-lt"/>
              <a:ea typeface="+mn-ea"/>
              <a:cs typeface="+mn-cs"/>
            </a:rPr>
            <a:t>(4,342.69 Millions)</a:t>
          </a:r>
          <a:endParaRPr lang="en-US" sz="1800">
            <a:effectLst/>
          </a:endParaRPr>
        </a:p>
        <a:p xmlns:a="http://schemas.openxmlformats.org/drawingml/2006/main">
          <a:pPr algn="ctr"/>
          <a:endParaRPr lang="en-US" sz="1800"/>
        </a:p>
      </cdr:txBody>
    </cdr:sp>
  </cdr:relSizeAnchor>
</c:userShapes>
</file>

<file path=xl/drawings/drawing6.xml><?xml version="1.0" encoding="utf-8"?>
<xdr:wsDr xmlns:xdr="http://schemas.openxmlformats.org/drawingml/2006/spreadsheetDrawing" xmlns:a="http://schemas.openxmlformats.org/drawingml/2006/main">
  <xdr:twoCellAnchor>
    <xdr:from>
      <xdr:col>7</xdr:col>
      <xdr:colOff>1</xdr:colOff>
      <xdr:row>1</xdr:row>
      <xdr:rowOff>38100</xdr:rowOff>
    </xdr:from>
    <xdr:to>
      <xdr:col>12</xdr:col>
      <xdr:colOff>139700</xdr:colOff>
      <xdr:row>14</xdr:row>
      <xdr:rowOff>88900</xdr:rowOff>
    </xdr:to>
    <xdr:graphicFrame macro="">
      <xdr:nvGraphicFramePr>
        <xdr:cNvPr id="8" name="Chart 7">
          <a:extLst>
            <a:ext uri="{FF2B5EF4-FFF2-40B4-BE49-F238E27FC236}">
              <a16:creationId xmlns:a16="http://schemas.microsoft.com/office/drawing/2014/main" id="{55EC8854-3B26-AE4F-87E1-4FA93C9B5A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1061104</xdr:colOff>
      <xdr:row>142</xdr:row>
      <xdr:rowOff>89507</xdr:rowOff>
    </xdr:from>
    <xdr:to>
      <xdr:col>12</xdr:col>
      <xdr:colOff>208756</xdr:colOff>
      <xdr:row>158</xdr:row>
      <xdr:rowOff>30161</xdr:rowOff>
    </xdr:to>
    <xdr:graphicFrame macro="">
      <xdr:nvGraphicFramePr>
        <xdr:cNvPr id="9" name="Chart 7">
          <a:extLst>
            <a:ext uri="{FF2B5EF4-FFF2-40B4-BE49-F238E27FC236}">
              <a16:creationId xmlns:a16="http://schemas.microsoft.com/office/drawing/2014/main" id="{36073824-7AB1-1A43-AB61-AFFB51C9C8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609600</xdr:colOff>
      <xdr:row>1</xdr:row>
      <xdr:rowOff>38100</xdr:rowOff>
    </xdr:from>
    <xdr:to>
      <xdr:col>6</xdr:col>
      <xdr:colOff>698500</xdr:colOff>
      <xdr:row>14</xdr:row>
      <xdr:rowOff>88900</xdr:rowOff>
    </xdr:to>
    <xdr:graphicFrame macro="">
      <xdr:nvGraphicFramePr>
        <xdr:cNvPr id="10" name="Chart 6">
          <a:extLst>
            <a:ext uri="{FF2B5EF4-FFF2-40B4-BE49-F238E27FC236}">
              <a16:creationId xmlns:a16="http://schemas.microsoft.com/office/drawing/2014/main" id="{496A665A-DCAA-3246-A192-4394727C34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700226</xdr:colOff>
      <xdr:row>101</xdr:row>
      <xdr:rowOff>65604</xdr:rowOff>
    </xdr:from>
    <xdr:to>
      <xdr:col>11</xdr:col>
      <xdr:colOff>666748</xdr:colOff>
      <xdr:row>114</xdr:row>
      <xdr:rowOff>125413</xdr:rowOff>
    </xdr:to>
    <xdr:graphicFrame macro="">
      <xdr:nvGraphicFramePr>
        <xdr:cNvPr id="11" name="Chart 5">
          <a:extLst>
            <a:ext uri="{FF2B5EF4-FFF2-40B4-BE49-F238E27FC236}">
              <a16:creationId xmlns:a16="http://schemas.microsoft.com/office/drawing/2014/main" id="{489BE136-79DC-AD4B-A084-B1CCACC89C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751680</xdr:colOff>
      <xdr:row>226</xdr:row>
      <xdr:rowOff>11112</xdr:rowOff>
    </xdr:from>
    <xdr:to>
      <xdr:col>14</xdr:col>
      <xdr:colOff>183356</xdr:colOff>
      <xdr:row>236</xdr:row>
      <xdr:rowOff>165894</xdr:rowOff>
    </xdr:to>
    <xdr:graphicFrame macro="">
      <xdr:nvGraphicFramePr>
        <xdr:cNvPr id="12" name="Chart 7">
          <a:extLst>
            <a:ext uri="{FF2B5EF4-FFF2-40B4-BE49-F238E27FC236}">
              <a16:creationId xmlns:a16="http://schemas.microsoft.com/office/drawing/2014/main" id="{2C5F08CB-AF29-874C-947E-C622AF2168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55342</xdr:colOff>
      <xdr:row>189</xdr:row>
      <xdr:rowOff>10319</xdr:rowOff>
    </xdr:from>
    <xdr:to>
      <xdr:col>13</xdr:col>
      <xdr:colOff>408831</xdr:colOff>
      <xdr:row>200</xdr:row>
      <xdr:rowOff>66743</xdr:rowOff>
    </xdr:to>
    <xdr:graphicFrame macro="">
      <xdr:nvGraphicFramePr>
        <xdr:cNvPr id="13" name="Chart 5">
          <a:extLst>
            <a:ext uri="{FF2B5EF4-FFF2-40B4-BE49-F238E27FC236}">
              <a16:creationId xmlns:a16="http://schemas.microsoft.com/office/drawing/2014/main" id="{C71BF5D3-17B2-B145-B251-E78966A95D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31750</xdr:colOff>
      <xdr:row>15</xdr:row>
      <xdr:rowOff>104776</xdr:rowOff>
    </xdr:from>
    <xdr:to>
      <xdr:col>2</xdr:col>
      <xdr:colOff>1193800</xdr:colOff>
      <xdr:row>32</xdr:row>
      <xdr:rowOff>133351</xdr:rowOff>
    </xdr:to>
    <xdr:graphicFrame macro="">
      <xdr:nvGraphicFramePr>
        <xdr:cNvPr id="2" name="Chart 1">
          <a:extLst>
            <a:ext uri="{FF2B5EF4-FFF2-40B4-BE49-F238E27FC236}">
              <a16:creationId xmlns:a16="http://schemas.microsoft.com/office/drawing/2014/main" id="{BEBEC07F-7ACF-F644-B392-CA69DD764A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1346200</xdr:colOff>
      <xdr:row>15</xdr:row>
      <xdr:rowOff>114301</xdr:rowOff>
    </xdr:from>
    <xdr:to>
      <xdr:col>8</xdr:col>
      <xdr:colOff>146050</xdr:colOff>
      <xdr:row>33</xdr:row>
      <xdr:rowOff>19051</xdr:rowOff>
    </xdr:to>
    <xdr:graphicFrame macro="">
      <xdr:nvGraphicFramePr>
        <xdr:cNvPr id="3" name="Chart 2">
          <a:extLst>
            <a:ext uri="{FF2B5EF4-FFF2-40B4-BE49-F238E27FC236}">
              <a16:creationId xmlns:a16="http://schemas.microsoft.com/office/drawing/2014/main" id="{925BE7F9-79A7-CA40-8548-18C62742D4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88900</xdr:colOff>
      <xdr:row>15</xdr:row>
      <xdr:rowOff>130175</xdr:rowOff>
    </xdr:from>
    <xdr:to>
      <xdr:col>11</xdr:col>
      <xdr:colOff>1010228</xdr:colOff>
      <xdr:row>33</xdr:row>
      <xdr:rowOff>72159</xdr:rowOff>
    </xdr:to>
    <xdr:graphicFrame macro="">
      <xdr:nvGraphicFramePr>
        <xdr:cNvPr id="4" name="Chart 3">
          <a:extLst>
            <a:ext uri="{FF2B5EF4-FFF2-40B4-BE49-F238E27FC236}">
              <a16:creationId xmlns:a16="http://schemas.microsoft.com/office/drawing/2014/main" id="{57B661D0-AF62-EB45-A73C-A5C46F3CC4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266700</xdr:colOff>
      <xdr:row>0</xdr:row>
      <xdr:rowOff>358588</xdr:rowOff>
    </xdr:from>
    <xdr:to>
      <xdr:col>14</xdr:col>
      <xdr:colOff>762000</xdr:colOff>
      <xdr:row>6</xdr:row>
      <xdr:rowOff>63500</xdr:rowOff>
    </xdr:to>
    <xdr:graphicFrame macro="">
      <xdr:nvGraphicFramePr>
        <xdr:cNvPr id="2" name="Chart 1">
          <a:extLst>
            <a:ext uri="{FF2B5EF4-FFF2-40B4-BE49-F238E27FC236}">
              <a16:creationId xmlns:a16="http://schemas.microsoft.com/office/drawing/2014/main" id="{24790547-6CB1-8047-B834-7D136720D7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309562</xdr:colOff>
      <xdr:row>38</xdr:row>
      <xdr:rowOff>56031</xdr:rowOff>
    </xdr:from>
    <xdr:to>
      <xdr:col>13</xdr:col>
      <xdr:colOff>901699</xdr:colOff>
      <xdr:row>47</xdr:row>
      <xdr:rowOff>76200</xdr:rowOff>
    </xdr:to>
    <xdr:graphicFrame macro="">
      <xdr:nvGraphicFramePr>
        <xdr:cNvPr id="3" name="Chart 2">
          <a:extLst>
            <a:ext uri="{FF2B5EF4-FFF2-40B4-BE49-F238E27FC236}">
              <a16:creationId xmlns:a16="http://schemas.microsoft.com/office/drawing/2014/main" id="{4B616CFD-AA8E-E942-A7FE-C6FA6521D3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190500</xdr:colOff>
      <xdr:row>4</xdr:row>
      <xdr:rowOff>152401</xdr:rowOff>
    </xdr:from>
    <xdr:to>
      <xdr:col>12</xdr:col>
      <xdr:colOff>215900</xdr:colOff>
      <xdr:row>40</xdr:row>
      <xdr:rowOff>63501</xdr:rowOff>
    </xdr:to>
    <xdr:graphicFrame macro="">
      <xdr:nvGraphicFramePr>
        <xdr:cNvPr id="2" name="Chart 1">
          <a:extLst>
            <a:ext uri="{FF2B5EF4-FFF2-40B4-BE49-F238E27FC236}">
              <a16:creationId xmlns:a16="http://schemas.microsoft.com/office/drawing/2014/main" id="{3270B5A2-27EE-4242-9E02-98B189D7D59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1181100</xdr:colOff>
      <xdr:row>42</xdr:row>
      <xdr:rowOff>609600</xdr:rowOff>
    </xdr:from>
    <xdr:to>
      <xdr:col>11</xdr:col>
      <xdr:colOff>254000</xdr:colOff>
      <xdr:row>76</xdr:row>
      <xdr:rowOff>93207</xdr:rowOff>
    </xdr:to>
    <xdr:pic>
      <xdr:nvPicPr>
        <xdr:cNvPr id="3" name="Picture 2">
          <a:extLst>
            <a:ext uri="{FF2B5EF4-FFF2-40B4-BE49-F238E27FC236}">
              <a16:creationId xmlns:a16="http://schemas.microsoft.com/office/drawing/2014/main" id="{152443A1-37D4-D864-81DB-D141CE6BE79B}"/>
            </a:ext>
          </a:extLst>
        </xdr:cNvPr>
        <xdr:cNvPicPr>
          <a:picLocks noChangeAspect="1"/>
        </xdr:cNvPicPr>
      </xdr:nvPicPr>
      <xdr:blipFill>
        <a:blip xmlns:r="http://schemas.openxmlformats.org/officeDocument/2006/relationships" r:embed="rId2"/>
        <a:stretch>
          <a:fillRect/>
        </a:stretch>
      </xdr:blipFill>
      <xdr:spPr>
        <a:xfrm>
          <a:off x="2006600" y="7912100"/>
          <a:ext cx="7747000" cy="561770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4.xml"/><Relationship Id="rId1" Type="http://schemas.openxmlformats.org/officeDocument/2006/relationships/printerSettings" Target="../printerSettings/printerSettings19.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7"/>
  <sheetViews>
    <sheetView zoomScaleNormal="100" workbookViewId="0">
      <selection activeCell="T52" sqref="T52"/>
    </sheetView>
  </sheetViews>
  <sheetFormatPr baseColWidth="10" defaultColWidth="11.5" defaultRowHeight="13" x14ac:dyDescent="0.15"/>
  <cols>
    <col min="1" max="1" width="122.6640625" customWidth="1"/>
    <col min="2" max="2" width="8.1640625" customWidth="1"/>
    <col min="3" max="3" width="0.1640625" hidden="1" customWidth="1"/>
  </cols>
  <sheetData>
    <row r="1" spans="1:1" ht="265" customHeight="1" x14ac:dyDescent="0.15">
      <c r="A1" s="190" t="s">
        <v>1016</v>
      </c>
    </row>
    <row r="2" spans="1:1" ht="34" customHeight="1" x14ac:dyDescent="0.15">
      <c r="A2" s="2"/>
    </row>
    <row r="3" spans="1:1" ht="159" customHeight="1" x14ac:dyDescent="0.15">
      <c r="A3" s="219" t="s">
        <v>1017</v>
      </c>
    </row>
    <row r="7" spans="1:1" x14ac:dyDescent="0.15">
      <c r="A7" s="3"/>
    </row>
  </sheetData>
  <printOptions horizontalCentered="1"/>
  <pageMargins left="0.75" right="0.75" top="1" bottom="1" header="0.5" footer="0.5"/>
  <pageSetup scale="75" orientation="landscape" horizontalDpi="4294967292" verticalDpi="4294967292"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31A39-06EA-3D4E-A961-9547B75D663F}">
  <dimension ref="A1:AL265"/>
  <sheetViews>
    <sheetView zoomScaleNormal="100" workbookViewId="0">
      <selection activeCell="Q231" sqref="Q231"/>
    </sheetView>
  </sheetViews>
  <sheetFormatPr baseColWidth="10" defaultColWidth="8.83203125" defaultRowHeight="13" x14ac:dyDescent="0.15"/>
  <cols>
    <col min="1" max="1" width="22.6640625" style="15" customWidth="1"/>
    <col min="2" max="2" width="13.1640625" style="15" customWidth="1"/>
    <col min="3" max="3" width="12" style="15" customWidth="1"/>
    <col min="4" max="5" width="13.6640625" style="15" bestFit="1" customWidth="1"/>
    <col min="6" max="6" width="13.83203125" style="15" customWidth="1"/>
    <col min="7" max="7" width="12.83203125" style="15" customWidth="1"/>
    <col min="8" max="8" width="14.6640625" style="15" bestFit="1" customWidth="1"/>
    <col min="9" max="9" width="12.33203125" style="15" bestFit="1" customWidth="1"/>
    <col min="10" max="10" width="14.33203125" style="15" customWidth="1"/>
    <col min="11" max="11" width="13.1640625" style="15" customWidth="1"/>
    <col min="12" max="12" width="11.6640625" style="15" customWidth="1"/>
    <col min="13" max="13" width="12.6640625" style="15" bestFit="1" customWidth="1"/>
    <col min="14" max="14" width="15.6640625" style="15" bestFit="1" customWidth="1"/>
    <col min="15" max="15" width="15.5" style="15" customWidth="1"/>
    <col min="16" max="16" width="14.33203125" style="15" customWidth="1"/>
    <col min="17" max="17" width="13.6640625" style="15" customWidth="1"/>
    <col min="18" max="18" width="14.6640625" style="15" customWidth="1"/>
    <col min="19" max="19" width="15" style="15" customWidth="1"/>
    <col min="20" max="20" width="15.6640625" style="15" customWidth="1"/>
    <col min="21" max="21" width="16.1640625" style="15" customWidth="1"/>
    <col min="22" max="22" width="13.5" style="15" customWidth="1"/>
    <col min="23" max="23" width="14" style="15" bestFit="1" customWidth="1"/>
    <col min="24" max="24" width="13.6640625" style="15" bestFit="1" customWidth="1"/>
    <col min="25" max="25" width="14.6640625" style="15" bestFit="1" customWidth="1"/>
    <col min="26" max="26" width="14" style="15" bestFit="1" customWidth="1"/>
    <col min="27" max="27" width="25.83203125" style="15" customWidth="1"/>
    <col min="28" max="28" width="14.5" style="72" customWidth="1"/>
    <col min="29" max="29" width="17.83203125" style="15" customWidth="1"/>
    <col min="30" max="30" width="11.1640625" style="15" bestFit="1" customWidth="1"/>
    <col min="31" max="31" width="10.33203125" style="15" customWidth="1"/>
    <col min="32" max="16384" width="8.83203125" style="15"/>
  </cols>
  <sheetData>
    <row r="1" spans="1:36" ht="41.25" customHeight="1" x14ac:dyDescent="0.15">
      <c r="A1" s="982" t="s">
        <v>1040</v>
      </c>
      <c r="B1" s="981"/>
      <c r="C1" s="981"/>
      <c r="D1" s="981"/>
      <c r="E1" s="981"/>
      <c r="F1" s="981"/>
      <c r="G1" s="981"/>
      <c r="H1" s="981"/>
    </row>
    <row r="2" spans="1:36" ht="41" customHeight="1" x14ac:dyDescent="0.15">
      <c r="A2" s="983"/>
      <c r="B2" s="983"/>
      <c r="C2" s="983"/>
      <c r="D2" s="983"/>
      <c r="E2" s="983"/>
      <c r="F2" s="983"/>
      <c r="G2" s="983"/>
      <c r="H2" s="983"/>
      <c r="I2" s="277"/>
      <c r="J2" s="277"/>
      <c r="K2" s="277"/>
      <c r="L2" s="277"/>
      <c r="M2" s="277"/>
      <c r="N2" s="277"/>
      <c r="O2" s="277"/>
      <c r="P2" s="277"/>
    </row>
    <row r="3" spans="1:36" x14ac:dyDescent="0.15">
      <c r="B3" s="9"/>
      <c r="C3" s="9"/>
      <c r="D3" s="9"/>
      <c r="E3" s="9"/>
      <c r="F3" s="9"/>
      <c r="G3" s="9"/>
      <c r="H3" s="9"/>
      <c r="I3" s="9"/>
      <c r="J3" s="9"/>
      <c r="K3" s="9"/>
      <c r="L3" s="9"/>
      <c r="M3" s="9"/>
      <c r="N3" s="9"/>
      <c r="O3" s="9"/>
      <c r="P3" s="9"/>
      <c r="Q3"/>
      <c r="R3"/>
      <c r="S3"/>
      <c r="T3" s="9"/>
      <c r="U3" s="9"/>
      <c r="V3" s="9"/>
      <c r="W3" s="9"/>
      <c r="X3" s="9"/>
      <c r="Y3" s="9"/>
      <c r="Z3" s="9"/>
      <c r="AA3" s="9"/>
      <c r="AB3" s="58"/>
      <c r="AC3" s="9"/>
      <c r="AD3" s="9"/>
      <c r="AE3" s="9"/>
      <c r="AF3" s="9"/>
      <c r="AG3" s="9"/>
      <c r="AH3" s="9"/>
      <c r="AI3" s="9"/>
      <c r="AJ3" s="9"/>
    </row>
    <row r="4" spans="1:36" x14ac:dyDescent="0.15">
      <c r="B4" s="9"/>
      <c r="C4" s="9"/>
      <c r="D4" s="9"/>
      <c r="E4" s="9"/>
      <c r="F4" s="9"/>
      <c r="G4" s="9"/>
      <c r="H4" s="9"/>
      <c r="I4" s="9"/>
      <c r="J4" s="9"/>
      <c r="K4" s="9"/>
      <c r="L4" s="9"/>
      <c r="M4" s="9"/>
      <c r="N4" s="9"/>
      <c r="O4" s="9"/>
      <c r="P4" s="9"/>
      <c r="Q4"/>
      <c r="R4"/>
      <c r="S4"/>
      <c r="T4" s="9"/>
      <c r="U4" s="9"/>
      <c r="V4" s="9"/>
      <c r="W4" s="9"/>
      <c r="X4" s="9"/>
      <c r="Y4" s="9"/>
      <c r="Z4" s="9"/>
      <c r="AA4" s="9"/>
      <c r="AB4" s="58"/>
      <c r="AC4" s="9"/>
      <c r="AD4" s="9"/>
      <c r="AE4" s="9"/>
      <c r="AF4" s="9"/>
      <c r="AG4" s="9"/>
      <c r="AH4" s="9"/>
      <c r="AI4" s="9"/>
      <c r="AJ4" s="9"/>
    </row>
    <row r="5" spans="1:36" x14ac:dyDescent="0.15">
      <c r="B5" s="9"/>
      <c r="C5" s="9"/>
      <c r="D5" s="9"/>
      <c r="E5" s="9"/>
      <c r="F5" s="9"/>
      <c r="G5" s="9"/>
      <c r="H5" s="9"/>
      <c r="I5" s="9"/>
      <c r="J5" s="9"/>
      <c r="K5" s="9"/>
      <c r="L5" s="9"/>
      <c r="M5" s="9"/>
      <c r="N5" s="9"/>
      <c r="O5" s="9"/>
      <c r="P5" s="9"/>
      <c r="Q5"/>
      <c r="R5"/>
      <c r="S5"/>
      <c r="T5" s="9"/>
      <c r="U5" s="9"/>
      <c r="V5" s="9"/>
      <c r="W5" s="9"/>
      <c r="X5" s="9"/>
      <c r="Y5" s="9"/>
      <c r="Z5" s="9"/>
      <c r="AA5" s="9"/>
      <c r="AB5" s="58"/>
      <c r="AC5" s="9"/>
      <c r="AD5" s="9"/>
      <c r="AE5" s="9"/>
      <c r="AF5" s="9"/>
      <c r="AG5" s="9"/>
      <c r="AH5" s="9"/>
      <c r="AI5" s="9"/>
      <c r="AJ5" s="9"/>
    </row>
    <row r="6" spans="1:36" x14ac:dyDescent="0.15">
      <c r="B6" s="9"/>
      <c r="C6" s="9"/>
      <c r="D6" s="9"/>
      <c r="E6" s="9"/>
      <c r="F6" s="9"/>
      <c r="G6" s="9"/>
      <c r="H6" s="9"/>
      <c r="I6" s="9"/>
      <c r="J6" s="9"/>
      <c r="K6" s="9"/>
      <c r="L6" s="9"/>
      <c r="M6" s="9"/>
      <c r="N6" s="9"/>
      <c r="O6" s="9"/>
      <c r="P6" s="9"/>
      <c r="Q6"/>
      <c r="R6"/>
      <c r="S6"/>
      <c r="T6" s="9"/>
      <c r="U6" s="9"/>
      <c r="V6" s="9"/>
      <c r="W6" s="9"/>
      <c r="X6" s="9"/>
      <c r="Y6" s="9"/>
      <c r="Z6" s="9"/>
      <c r="AA6" s="9"/>
      <c r="AB6" s="58"/>
      <c r="AC6" s="9"/>
      <c r="AD6" s="9"/>
      <c r="AE6" s="9"/>
      <c r="AF6" s="9"/>
      <c r="AG6" s="9"/>
      <c r="AH6" s="9"/>
      <c r="AI6" s="9"/>
      <c r="AJ6" s="9"/>
    </row>
    <row r="7" spans="1:36" x14ac:dyDescent="0.15">
      <c r="B7" s="9"/>
      <c r="C7" s="9"/>
      <c r="D7" s="9"/>
      <c r="E7" s="9"/>
      <c r="F7" s="9"/>
      <c r="G7" s="9"/>
      <c r="H7" s="9"/>
      <c r="I7" s="9"/>
      <c r="J7" s="9"/>
      <c r="K7" s="9"/>
      <c r="L7" s="9"/>
      <c r="M7" s="9"/>
      <c r="N7" s="9"/>
      <c r="O7" s="9"/>
      <c r="P7" s="9"/>
      <c r="Q7"/>
      <c r="R7"/>
      <c r="S7"/>
      <c r="T7" s="9"/>
      <c r="U7" s="9"/>
      <c r="V7" s="9"/>
      <c r="W7" s="9"/>
      <c r="X7" s="9"/>
      <c r="Y7" s="9"/>
      <c r="Z7" s="9"/>
      <c r="AA7" s="9"/>
      <c r="AB7" s="58"/>
      <c r="AC7" s="9"/>
      <c r="AD7" s="9"/>
      <c r="AE7" s="9"/>
      <c r="AF7" s="9"/>
      <c r="AG7" s="9"/>
      <c r="AH7" s="9"/>
      <c r="AI7" s="9"/>
      <c r="AJ7" s="9"/>
    </row>
    <row r="8" spans="1:36" x14ac:dyDescent="0.15">
      <c r="A8" s="278"/>
      <c r="B8" s="9"/>
      <c r="C8" s="9"/>
      <c r="D8" s="9"/>
      <c r="E8" s="9"/>
      <c r="F8" s="9"/>
      <c r="G8" s="9"/>
      <c r="H8" s="9"/>
      <c r="I8" s="9"/>
      <c r="J8" s="9"/>
      <c r="K8" s="9"/>
      <c r="L8" s="9"/>
      <c r="M8" s="9"/>
      <c r="N8" s="9"/>
      <c r="O8" s="9"/>
      <c r="P8" s="9"/>
      <c r="Q8"/>
      <c r="R8"/>
      <c r="S8"/>
      <c r="T8" s="9"/>
      <c r="U8" s="9"/>
      <c r="V8" s="9"/>
      <c r="W8" s="9"/>
      <c r="X8" s="9"/>
      <c r="Y8" s="9"/>
      <c r="Z8" s="9"/>
      <c r="AA8" s="9"/>
      <c r="AB8" s="58"/>
      <c r="AC8" s="9"/>
      <c r="AD8" s="9"/>
      <c r="AE8" s="9"/>
      <c r="AF8" s="9"/>
      <c r="AG8" s="9"/>
      <c r="AH8" s="9"/>
      <c r="AI8" s="9"/>
      <c r="AJ8" s="9"/>
    </row>
    <row r="9" spans="1:36" x14ac:dyDescent="0.15">
      <c r="A9" s="278"/>
      <c r="B9" s="9"/>
      <c r="C9" s="9"/>
      <c r="D9" s="9"/>
      <c r="E9" s="9"/>
      <c r="F9" s="9"/>
      <c r="G9" s="9"/>
      <c r="H9" s="9"/>
      <c r="I9" s="9"/>
      <c r="J9" s="9"/>
      <c r="K9" s="9"/>
      <c r="L9" s="9"/>
      <c r="M9" s="9"/>
      <c r="N9" s="9"/>
      <c r="O9" s="9"/>
      <c r="P9" s="9"/>
      <c r="Q9"/>
      <c r="R9"/>
      <c r="S9"/>
      <c r="T9" s="9"/>
      <c r="U9" s="9"/>
      <c r="V9" s="9"/>
      <c r="W9" s="9"/>
      <c r="X9" s="9"/>
      <c r="Y9" s="9"/>
      <c r="Z9" s="9"/>
      <c r="AA9" s="9"/>
      <c r="AB9" s="58"/>
      <c r="AC9" s="9"/>
      <c r="AD9" s="9"/>
      <c r="AE9" s="9"/>
      <c r="AF9" s="9"/>
      <c r="AG9" s="9"/>
      <c r="AH9" s="9"/>
      <c r="AI9" s="9"/>
      <c r="AJ9" s="9"/>
    </row>
    <row r="10" spans="1:36" ht="20" customHeight="1" x14ac:dyDescent="0.15">
      <c r="A10" s="278"/>
      <c r="B10" s="9"/>
      <c r="C10" s="9"/>
      <c r="D10" s="9"/>
      <c r="E10" s="9"/>
      <c r="F10" s="9"/>
      <c r="G10" s="9"/>
      <c r="H10" s="9"/>
      <c r="I10" s="9"/>
      <c r="J10" s="9"/>
      <c r="K10" s="9"/>
      <c r="L10" s="9"/>
      <c r="M10" s="9"/>
      <c r="N10" s="9"/>
      <c r="O10" s="9"/>
      <c r="P10" s="9"/>
      <c r="Q10"/>
      <c r="R10"/>
      <c r="S10"/>
      <c r="T10" s="9"/>
      <c r="U10" s="9"/>
      <c r="V10" s="9"/>
      <c r="W10" s="9"/>
      <c r="X10" s="9"/>
      <c r="Y10" s="9"/>
      <c r="Z10" s="9"/>
      <c r="AA10" s="9"/>
      <c r="AB10" s="58"/>
      <c r="AC10" s="9"/>
      <c r="AD10" s="9"/>
      <c r="AE10" s="9"/>
      <c r="AF10" s="9"/>
      <c r="AG10" s="9"/>
      <c r="AH10" s="9"/>
      <c r="AI10" s="9"/>
      <c r="AJ10" s="9"/>
    </row>
    <row r="11" spans="1:36" x14ac:dyDescent="0.15">
      <c r="A11" s="278"/>
      <c r="B11" s="9"/>
      <c r="C11" s="9"/>
      <c r="D11" s="9"/>
      <c r="E11" s="9"/>
      <c r="F11" s="9"/>
      <c r="G11" s="9"/>
      <c r="H11" s="9"/>
      <c r="I11" s="9"/>
      <c r="J11" s="9"/>
      <c r="K11" s="9"/>
      <c r="L11" s="9"/>
      <c r="M11" s="9"/>
      <c r="N11" s="9"/>
      <c r="O11" s="9"/>
      <c r="P11" s="9"/>
      <c r="Q11"/>
      <c r="R11"/>
      <c r="S11"/>
      <c r="T11" s="9"/>
      <c r="U11" s="9"/>
      <c r="V11" s="9"/>
      <c r="W11" s="9"/>
      <c r="X11" s="9"/>
      <c r="Y11" s="9"/>
      <c r="Z11" s="9"/>
      <c r="AA11" s="9"/>
      <c r="AB11" s="58"/>
      <c r="AC11" s="9"/>
      <c r="AD11" s="9"/>
      <c r="AE11" s="9"/>
      <c r="AF11" s="9"/>
      <c r="AG11" s="9"/>
      <c r="AH11" s="9"/>
      <c r="AI11" s="9"/>
      <c r="AJ11" s="9"/>
    </row>
    <row r="12" spans="1:36" x14ac:dyDescent="0.15">
      <c r="A12" s="278"/>
      <c r="B12" s="9"/>
      <c r="C12" s="9"/>
      <c r="D12" s="9"/>
      <c r="E12" s="9"/>
      <c r="F12" s="9"/>
      <c r="G12" s="9"/>
      <c r="H12" s="9"/>
      <c r="I12" s="9"/>
      <c r="J12" s="9"/>
      <c r="K12" s="9"/>
      <c r="L12" s="9"/>
      <c r="M12" s="9"/>
      <c r="N12" s="9"/>
      <c r="O12" s="9"/>
      <c r="P12" s="9"/>
      <c r="Q12"/>
      <c r="R12"/>
      <c r="S12"/>
      <c r="T12" s="9"/>
      <c r="U12" s="9"/>
      <c r="V12" s="9"/>
      <c r="W12" s="9"/>
      <c r="X12" s="9"/>
      <c r="Y12" s="9"/>
      <c r="Z12" s="9"/>
      <c r="AA12" s="9"/>
      <c r="AB12" s="58"/>
      <c r="AC12" s="9"/>
      <c r="AD12" s="9"/>
      <c r="AE12" s="9"/>
      <c r="AF12" s="9"/>
      <c r="AG12" s="9"/>
      <c r="AH12" s="9"/>
      <c r="AI12" s="9"/>
      <c r="AJ12" s="9"/>
    </row>
    <row r="13" spans="1:36" ht="30.75" customHeight="1" x14ac:dyDescent="0.15">
      <c r="A13" s="985" t="s">
        <v>79</v>
      </c>
      <c r="B13" s="986"/>
      <c r="C13" s="986"/>
      <c r="D13" s="986"/>
      <c r="E13" s="308"/>
      <c r="F13" s="9"/>
      <c r="G13" s="9"/>
      <c r="H13" s="9"/>
      <c r="I13" s="9"/>
      <c r="J13" s="9"/>
      <c r="K13" s="9"/>
      <c r="L13" s="9"/>
      <c r="M13" s="9"/>
      <c r="N13" s="9"/>
      <c r="O13" s="9"/>
      <c r="P13" s="9"/>
      <c r="Q13"/>
      <c r="R13"/>
      <c r="S13"/>
      <c r="T13" s="9"/>
      <c r="U13" s="9"/>
      <c r="V13" s="9"/>
      <c r="W13" s="9"/>
      <c r="X13" s="9"/>
      <c r="Y13" s="9"/>
      <c r="Z13" s="9"/>
      <c r="AA13" s="9"/>
      <c r="AB13" s="58"/>
      <c r="AC13" s="9"/>
      <c r="AD13" s="9"/>
      <c r="AE13" s="9"/>
      <c r="AF13" s="9"/>
      <c r="AG13" s="9"/>
      <c r="AH13" s="9"/>
      <c r="AI13" s="9"/>
      <c r="AJ13" s="9"/>
    </row>
    <row r="14" spans="1:36" ht="11.25" customHeight="1" x14ac:dyDescent="0.15">
      <c r="A14" s="307"/>
      <c r="B14" s="307"/>
      <c r="C14" s="307"/>
      <c r="D14" s="9"/>
      <c r="E14" s="9"/>
      <c r="F14" s="9"/>
      <c r="G14" s="9"/>
      <c r="H14" s="9"/>
      <c r="I14" s="9"/>
      <c r="J14" s="9"/>
      <c r="K14" s="9"/>
      <c r="L14" s="9"/>
      <c r="M14" s="9"/>
      <c r="N14" s="9"/>
      <c r="O14" s="9"/>
      <c r="P14" s="9"/>
      <c r="Q14"/>
      <c r="R14"/>
      <c r="S14"/>
      <c r="T14" s="9"/>
      <c r="U14" s="9"/>
      <c r="V14" s="9"/>
      <c r="W14" s="9"/>
      <c r="X14" s="9"/>
      <c r="Y14" s="9"/>
      <c r="Z14" s="9"/>
      <c r="AA14" s="9"/>
      <c r="AB14" s="58"/>
      <c r="AC14" s="9"/>
      <c r="AD14" s="9"/>
      <c r="AE14" s="9"/>
      <c r="AF14" s="9"/>
      <c r="AG14" s="9"/>
      <c r="AH14" s="9"/>
      <c r="AI14" s="9"/>
      <c r="AJ14" s="9"/>
    </row>
    <row r="15" spans="1:36" ht="17.25" customHeight="1" x14ac:dyDescent="0.15">
      <c r="A15" s="279"/>
      <c r="B15" s="307"/>
      <c r="C15" s="307"/>
      <c r="D15" s="9"/>
      <c r="E15" s="9"/>
      <c r="F15" s="9"/>
      <c r="G15" s="9"/>
      <c r="H15" s="9"/>
      <c r="I15" s="9"/>
      <c r="J15" s="9"/>
      <c r="K15" s="9"/>
      <c r="L15" s="9"/>
      <c r="M15" s="9"/>
      <c r="N15" s="9"/>
      <c r="O15" s="9"/>
      <c r="P15" s="9"/>
      <c r="Q15"/>
      <c r="R15"/>
      <c r="S15"/>
      <c r="T15" s="9"/>
      <c r="U15" s="9"/>
      <c r="V15" s="9"/>
      <c r="W15" s="9"/>
      <c r="X15" s="9"/>
      <c r="Y15" s="9"/>
      <c r="Z15" s="9"/>
      <c r="AA15" s="9"/>
      <c r="AB15" s="58"/>
      <c r="AC15" s="9"/>
      <c r="AD15" s="9"/>
      <c r="AE15" s="9"/>
      <c r="AF15" s="9"/>
      <c r="AG15" s="9"/>
      <c r="AH15" s="9"/>
      <c r="AI15" s="9"/>
      <c r="AJ15" s="9"/>
    </row>
    <row r="16" spans="1:36" ht="12" customHeight="1" x14ac:dyDescent="0.15">
      <c r="A16" s="307"/>
      <c r="B16" s="307"/>
      <c r="C16" s="307"/>
      <c r="D16" s="9"/>
      <c r="E16" s="9"/>
      <c r="F16" s="9"/>
      <c r="G16" s="9"/>
      <c r="H16" s="9"/>
      <c r="I16" s="9"/>
      <c r="J16" s="9"/>
      <c r="K16" s="9"/>
      <c r="L16" s="9"/>
      <c r="M16" s="9"/>
      <c r="N16" s="9"/>
      <c r="O16" s="9"/>
      <c r="P16" s="9"/>
      <c r="Q16"/>
      <c r="R16"/>
      <c r="S16"/>
      <c r="T16" s="9"/>
      <c r="U16" s="9"/>
      <c r="V16" s="9"/>
      <c r="W16" s="9"/>
      <c r="X16" s="9"/>
      <c r="Y16" s="9"/>
      <c r="Z16" s="9"/>
      <c r="AA16" s="9"/>
      <c r="AB16" s="58"/>
      <c r="AC16" s="9"/>
      <c r="AD16" s="9"/>
      <c r="AE16" s="9"/>
      <c r="AF16" s="9"/>
      <c r="AG16" s="9"/>
      <c r="AH16" s="9"/>
      <c r="AI16" s="9"/>
      <c r="AJ16" s="9"/>
    </row>
    <row r="17" spans="1:36" ht="12" customHeight="1" x14ac:dyDescent="0.15">
      <c r="A17" s="280"/>
      <c r="B17" s="9"/>
      <c r="C17" s="9"/>
      <c r="D17" s="9"/>
      <c r="E17" s="9"/>
      <c r="F17" s="9"/>
      <c r="G17" s="9"/>
      <c r="H17" s="9"/>
      <c r="I17" s="9"/>
      <c r="J17" s="9"/>
      <c r="K17" s="9"/>
      <c r="L17" s="9"/>
      <c r="M17" s="9"/>
      <c r="N17" s="9"/>
      <c r="O17" s="9"/>
      <c r="P17" s="9"/>
      <c r="Q17"/>
      <c r="R17"/>
      <c r="S17"/>
      <c r="T17" s="9"/>
      <c r="U17" s="9"/>
      <c r="V17" s="9"/>
      <c r="W17" s="9"/>
      <c r="X17" s="9"/>
      <c r="Y17" s="9"/>
      <c r="Z17" s="9"/>
      <c r="AA17" s="9"/>
      <c r="AB17" s="58"/>
      <c r="AC17" s="9"/>
      <c r="AD17" s="9"/>
      <c r="AE17" s="9"/>
      <c r="AF17" s="9"/>
      <c r="AG17" s="9"/>
      <c r="AH17" s="9"/>
      <c r="AI17" s="9"/>
      <c r="AJ17" s="9"/>
    </row>
    <row r="18" spans="1:36" x14ac:dyDescent="0.15">
      <c r="A18" s="9" t="s">
        <v>68</v>
      </c>
      <c r="B18" s="9"/>
      <c r="C18" s="9"/>
      <c r="D18" s="9"/>
      <c r="E18" s="9"/>
      <c r="F18" s="9"/>
      <c r="G18" s="9"/>
      <c r="H18" s="9"/>
      <c r="I18" s="9"/>
      <c r="J18" s="9"/>
      <c r="K18" s="9"/>
      <c r="L18" s="9"/>
      <c r="M18" s="9"/>
      <c r="N18" s="9"/>
      <c r="O18" s="9"/>
      <c r="P18" s="9"/>
      <c r="Q18"/>
      <c r="R18"/>
      <c r="S18"/>
      <c r="T18" s="9"/>
      <c r="U18" s="9"/>
      <c r="V18" s="9"/>
      <c r="W18" s="9"/>
      <c r="X18" s="9"/>
      <c r="Y18" s="9"/>
      <c r="Z18" s="9"/>
      <c r="AA18" s="9"/>
      <c r="AB18" s="58"/>
      <c r="AC18" s="9"/>
      <c r="AD18" s="9"/>
      <c r="AE18" s="9"/>
      <c r="AF18" s="9"/>
      <c r="AG18" s="9"/>
      <c r="AH18" s="9"/>
      <c r="AI18" s="9"/>
      <c r="AJ18" s="9"/>
    </row>
    <row r="19" spans="1:36" ht="38" customHeight="1" x14ac:dyDescent="0.15">
      <c r="A19" s="932" t="s">
        <v>80</v>
      </c>
      <c r="B19" s="224" t="s">
        <v>44</v>
      </c>
      <c r="C19" s="224" t="s">
        <v>45</v>
      </c>
      <c r="D19" s="224" t="s">
        <v>46</v>
      </c>
      <c r="E19" s="224" t="s">
        <v>965</v>
      </c>
      <c r="F19" s="224" t="s">
        <v>47</v>
      </c>
      <c r="G19" s="224" t="s">
        <v>48</v>
      </c>
      <c r="H19" s="538" t="s">
        <v>749</v>
      </c>
      <c r="I19" s="538" t="s">
        <v>84</v>
      </c>
      <c r="J19" s="224" t="s">
        <v>51</v>
      </c>
      <c r="K19" s="225" t="s">
        <v>571</v>
      </c>
      <c r="L19" s="224" t="s">
        <v>52</v>
      </c>
      <c r="M19" s="224" t="s">
        <v>81</v>
      </c>
      <c r="N19" s="224" t="s">
        <v>54</v>
      </c>
      <c r="O19" s="225" t="s">
        <v>55</v>
      </c>
      <c r="P19" s="9"/>
      <c r="Q19" s="9"/>
      <c r="R19" s="9"/>
      <c r="S19" s="9"/>
      <c r="T19" s="281"/>
      <c r="U19" s="281"/>
      <c r="V19" s="281"/>
      <c r="W19" s="281"/>
      <c r="X19" s="281"/>
      <c r="Y19" s="281"/>
      <c r="Z19" s="561"/>
      <c r="AA19" s="281"/>
      <c r="AB19" s="9"/>
      <c r="AC19" s="9"/>
      <c r="AD19" s="9"/>
      <c r="AE19" s="9"/>
      <c r="AF19" s="9"/>
      <c r="AG19" s="9"/>
      <c r="AH19" s="9"/>
    </row>
    <row r="20" spans="1:36" ht="32" customHeight="1" x14ac:dyDescent="0.15">
      <c r="A20" s="226" t="s">
        <v>614</v>
      </c>
      <c r="B20" s="227">
        <f t="shared" ref="B20:N20" si="0">B38</f>
        <v>46.231843000000005</v>
      </c>
      <c r="C20" s="227">
        <f t="shared" si="0"/>
        <v>69.781618000000009</v>
      </c>
      <c r="D20" s="227">
        <f t="shared" si="0"/>
        <v>1149.6430499999999</v>
      </c>
      <c r="E20" s="227">
        <f t="shared" si="0"/>
        <v>8.7867000000000001E-2</v>
      </c>
      <c r="F20" s="227">
        <f t="shared" si="0"/>
        <v>665.3504710000002</v>
      </c>
      <c r="G20" s="227">
        <f t="shared" si="0"/>
        <v>5.0195080000000001</v>
      </c>
      <c r="H20" s="227">
        <f t="shared" si="0"/>
        <v>491.25263100000001</v>
      </c>
      <c r="I20" s="227">
        <f t="shared" si="0"/>
        <v>1660.0802849999998</v>
      </c>
      <c r="J20" s="227">
        <f t="shared" si="0"/>
        <v>156.046595</v>
      </c>
      <c r="K20" s="227">
        <f t="shared" si="0"/>
        <v>66.930110999999997</v>
      </c>
      <c r="L20" s="227">
        <f t="shared" si="0"/>
        <v>132.41475399999999</v>
      </c>
      <c r="M20" s="227">
        <f t="shared" si="0"/>
        <v>39.181713999999999</v>
      </c>
      <c r="N20" s="227">
        <f t="shared" si="0"/>
        <v>1.758284</v>
      </c>
      <c r="O20" s="227">
        <f>SUM(B20:N20)</f>
        <v>4483.7787309999994</v>
      </c>
      <c r="P20"/>
      <c r="Q20" s="64"/>
      <c r="R20" s="64"/>
      <c r="S20" s="64"/>
      <c r="T20" s="64"/>
      <c r="U20" s="64"/>
      <c r="V20" s="64"/>
      <c r="W20" s="64"/>
      <c r="X20" s="64"/>
      <c r="Y20" s="64"/>
      <c r="Z20" s="58"/>
      <c r="AA20" s="64"/>
      <c r="AB20" s="9"/>
      <c r="AC20" s="9"/>
      <c r="AD20" s="9"/>
      <c r="AE20" s="9"/>
      <c r="AF20" s="9"/>
      <c r="AG20" s="9"/>
      <c r="AH20" s="9"/>
    </row>
    <row r="21" spans="1:36" ht="17" x14ac:dyDescent="0.15">
      <c r="A21" s="226" t="s">
        <v>82</v>
      </c>
      <c r="B21" s="227">
        <f>B68</f>
        <v>5325.7900261250879</v>
      </c>
      <c r="C21" s="227">
        <f t="shared" ref="C21:N21" si="1">C68</f>
        <v>78999.770487238347</v>
      </c>
      <c r="D21" s="227">
        <f t="shared" si="1"/>
        <v>493.81568473858391</v>
      </c>
      <c r="E21" s="227">
        <f t="shared" si="1"/>
        <v>0.82252045925906669</v>
      </c>
      <c r="F21" s="227">
        <f t="shared" si="1"/>
        <v>13199.778674924022</v>
      </c>
      <c r="G21" s="227">
        <f t="shared" si="1"/>
        <v>29.987305788642473</v>
      </c>
      <c r="H21" s="227">
        <f t="shared" si="1"/>
        <v>14913.204309293022</v>
      </c>
      <c r="I21" s="227">
        <f t="shared" si="1"/>
        <v>26695.945931484617</v>
      </c>
      <c r="J21" s="227">
        <f t="shared" si="1"/>
        <v>12554.571044049933</v>
      </c>
      <c r="K21" s="227">
        <f t="shared" si="1"/>
        <v>1644.2729312570668</v>
      </c>
      <c r="L21" s="227">
        <f t="shared" si="1"/>
        <v>4805.1108017227507</v>
      </c>
      <c r="M21" s="227">
        <f t="shared" si="1"/>
        <v>3222.9995428369325</v>
      </c>
      <c r="N21" s="227">
        <f t="shared" si="1"/>
        <v>51.132992068145491</v>
      </c>
      <c r="O21" s="227">
        <f>SUM(B21:N21)</f>
        <v>161937.20225198637</v>
      </c>
      <c r="P21" s="562">
        <f>O21/1024</f>
        <v>158.14179907420544</v>
      </c>
      <c r="Q21"/>
      <c r="R21" s="9"/>
      <c r="S21" s="9"/>
      <c r="T21" s="9"/>
      <c r="U21" s="9"/>
      <c r="V21" s="9"/>
      <c r="W21" s="9"/>
      <c r="X21" s="9"/>
      <c r="Y21" s="9"/>
      <c r="Z21" s="9"/>
      <c r="AA21" s="58"/>
      <c r="AB21" s="9"/>
      <c r="AC21" s="9"/>
      <c r="AD21" s="9"/>
      <c r="AE21" s="9"/>
      <c r="AF21" s="9"/>
      <c r="AG21" s="9"/>
      <c r="AH21" s="9"/>
      <c r="AI21" s="9"/>
    </row>
    <row r="22" spans="1:36" x14ac:dyDescent="0.15">
      <c r="A22" s="563"/>
      <c r="B22" s="64"/>
      <c r="C22" s="64"/>
      <c r="D22" s="64"/>
      <c r="E22" s="64"/>
      <c r="F22"/>
      <c r="G22"/>
      <c r="H22"/>
      <c r="I22"/>
      <c r="J22" s="64"/>
      <c r="K22" s="64"/>
      <c r="L22" s="64"/>
      <c r="M22" s="64"/>
      <c r="N22"/>
      <c r="O22" s="9"/>
      <c r="P22" s="9"/>
      <c r="Q22"/>
      <c r="R22" s="9"/>
      <c r="S22" s="9"/>
      <c r="T22" s="9"/>
      <c r="U22" s="9"/>
      <c r="V22" s="9"/>
      <c r="W22" s="9"/>
      <c r="X22" s="9"/>
      <c r="Y22" s="9"/>
      <c r="Z22" s="9"/>
      <c r="AA22" s="58"/>
      <c r="AB22" s="9"/>
      <c r="AC22" s="9"/>
      <c r="AD22" s="9"/>
      <c r="AE22" s="9"/>
      <c r="AF22" s="9"/>
      <c r="AG22" s="9"/>
      <c r="AH22" s="9"/>
      <c r="AI22" s="9"/>
    </row>
    <row r="23" spans="1:36" x14ac:dyDescent="0.15">
      <c r="A23" s="563"/>
      <c r="B23" s="64"/>
      <c r="C23" s="64"/>
      <c r="D23" s="64"/>
      <c r="E23" s="64"/>
      <c r="F23"/>
      <c r="G23"/>
      <c r="H23"/>
      <c r="I23"/>
      <c r="J23" s="64"/>
      <c r="K23" s="64"/>
      <c r="L23" s="64"/>
      <c r="M23" s="64"/>
      <c r="N23" s="282"/>
      <c r="O23" s="9"/>
      <c r="P23" s="9"/>
      <c r="Q23"/>
      <c r="R23" s="9"/>
      <c r="S23" s="9"/>
      <c r="T23" s="9"/>
      <c r="U23" s="9"/>
      <c r="V23" s="9"/>
      <c r="W23" s="9"/>
      <c r="X23" s="9"/>
      <c r="Y23" s="9"/>
      <c r="Z23" s="9"/>
      <c r="AA23" s="58"/>
      <c r="AB23" s="9"/>
      <c r="AC23" s="9"/>
      <c r="AD23" s="9"/>
      <c r="AE23" s="9"/>
      <c r="AF23" s="9"/>
      <c r="AG23" s="9"/>
      <c r="AH23" s="9"/>
      <c r="AI23" s="9"/>
    </row>
    <row r="24" spans="1:36" ht="12" customHeight="1" x14ac:dyDescent="0.15">
      <c r="A24" s="510" t="s">
        <v>57</v>
      </c>
      <c r="B24" s="510"/>
      <c r="C24" s="510"/>
      <c r="D24" s="510"/>
      <c r="E24" s="510"/>
      <c r="F24" s="510"/>
      <c r="G24" s="510"/>
      <c r="H24" s="510"/>
      <c r="I24" s="510"/>
      <c r="J24" s="510"/>
      <c r="K24" s="510"/>
      <c r="L24" s="510"/>
      <c r="M24" s="510"/>
      <c r="N24" s="510"/>
      <c r="O24" s="510"/>
      <c r="P24" s="9"/>
      <c r="Q24" s="72"/>
      <c r="R24" s="72"/>
      <c r="S24" s="9"/>
      <c r="T24" s="9"/>
      <c r="U24" s="9"/>
      <c r="V24" s="9"/>
      <c r="W24" s="9"/>
      <c r="X24" s="9"/>
      <c r="Y24" s="9"/>
      <c r="Z24" s="9"/>
      <c r="AA24" s="58"/>
      <c r="AB24" s="9"/>
      <c r="AC24" s="9"/>
      <c r="AD24" s="9"/>
      <c r="AE24" s="9"/>
      <c r="AF24" s="9"/>
      <c r="AG24" s="9"/>
      <c r="AH24" s="9"/>
      <c r="AI24" s="9"/>
    </row>
    <row r="25" spans="1:36" ht="34" x14ac:dyDescent="0.15">
      <c r="A25" s="234" t="s">
        <v>978</v>
      </c>
      <c r="B25" s="564" t="s">
        <v>44</v>
      </c>
      <c r="C25" s="564" t="s">
        <v>45</v>
      </c>
      <c r="D25" s="564" t="s">
        <v>46</v>
      </c>
      <c r="E25" s="564" t="s">
        <v>965</v>
      </c>
      <c r="F25" s="564" t="s">
        <v>47</v>
      </c>
      <c r="G25" s="564" t="s">
        <v>48</v>
      </c>
      <c r="H25" s="565" t="s">
        <v>749</v>
      </c>
      <c r="I25" s="565" t="s">
        <v>84</v>
      </c>
      <c r="J25" s="566" t="s">
        <v>51</v>
      </c>
      <c r="K25" s="566" t="s">
        <v>571</v>
      </c>
      <c r="L25" s="566" t="s">
        <v>52</v>
      </c>
      <c r="M25" s="566" t="s">
        <v>81</v>
      </c>
      <c r="N25" s="566" t="s">
        <v>54</v>
      </c>
      <c r="O25" s="566" t="s">
        <v>55</v>
      </c>
      <c r="P25" s="9"/>
      <c r="Q25" s="72"/>
      <c r="R25" s="72"/>
      <c r="S25" s="9"/>
      <c r="T25" s="9"/>
      <c r="U25" s="9"/>
      <c r="V25" s="9"/>
      <c r="W25" s="9"/>
      <c r="X25" s="9"/>
      <c r="Y25" s="9"/>
      <c r="Z25" s="9"/>
      <c r="AA25" s="58"/>
      <c r="AB25" s="9"/>
      <c r="AC25" s="9"/>
      <c r="AD25" s="9"/>
      <c r="AE25" s="9"/>
      <c r="AF25" s="9"/>
      <c r="AG25" s="9"/>
      <c r="AH25" s="9"/>
      <c r="AI25" s="9"/>
    </row>
    <row r="26" spans="1:36" ht="16" x14ac:dyDescent="0.15">
      <c r="A26" s="567" t="s">
        <v>1042</v>
      </c>
      <c r="B26" s="568">
        <f>SUM(B42,L42:M42)/1000000</f>
        <v>5.139246</v>
      </c>
      <c r="C26" s="568">
        <f t="shared" ref="C26:C37" si="2">SUM(C42:D42)/1000000</f>
        <v>3.8166959999999999</v>
      </c>
      <c r="D26" s="568">
        <f t="shared" ref="D26:D37" si="3">E42/1000000</f>
        <v>94.078357999999994</v>
      </c>
      <c r="E26" s="568">
        <f t="shared" ref="E26:E37" si="4">F42/10^6</f>
        <v>7.4050000000000001E-3</v>
      </c>
      <c r="F26" s="568">
        <f t="shared" ref="F26:F37" si="5">SUM(G42:I42)/10^6</f>
        <v>56.864708</v>
      </c>
      <c r="G26" s="568">
        <f t="shared" ref="G26:G37" si="6">J42/1000000</f>
        <v>0.26165699999999997</v>
      </c>
      <c r="H26" s="568">
        <f>(K42+P42)/10^6</f>
        <v>44.531669000000001</v>
      </c>
      <c r="I26" s="568">
        <f>(N42+O42)/10^6</f>
        <v>78.722179999999994</v>
      </c>
      <c r="J26" s="568">
        <f t="shared" ref="J26:J37" si="7">SUM(Q42:T42)/10^6</f>
        <v>12.116877000000001</v>
      </c>
      <c r="K26" s="568">
        <f>SUM(U42,V42)/10^6</f>
        <v>6.8393940000000004</v>
      </c>
      <c r="L26" s="568">
        <f t="shared" ref="L26:L37" si="8">SUM(W42:X42)/10^6</f>
        <v>11.904926</v>
      </c>
      <c r="M26" s="568">
        <f>SUM(Y42:Z42)/10^6</f>
        <v>2.4671180000000001</v>
      </c>
      <c r="N26" s="568">
        <f t="shared" ref="N26:N37" si="9">AA42/10^6</f>
        <v>0.11248900000000001</v>
      </c>
      <c r="O26" s="569">
        <f>SUM(B26:N26)</f>
        <v>316.86272300000002</v>
      </c>
      <c r="P26" s="9"/>
      <c r="Q26" s="72"/>
      <c r="R26" s="72"/>
      <c r="S26" s="9"/>
      <c r="T26" s="9"/>
      <c r="U26" s="9"/>
      <c r="V26" s="9"/>
      <c r="W26" s="9"/>
      <c r="X26" s="9"/>
      <c r="Y26" s="9"/>
      <c r="Z26" s="9"/>
      <c r="AA26" s="58"/>
      <c r="AB26" s="9"/>
      <c r="AC26" s="9"/>
      <c r="AD26" s="9"/>
      <c r="AE26" s="9"/>
      <c r="AF26" s="9"/>
      <c r="AG26" s="9"/>
      <c r="AH26" s="9"/>
      <c r="AI26" s="9"/>
    </row>
    <row r="27" spans="1:36" ht="16" x14ac:dyDescent="0.15">
      <c r="A27" s="567" t="s">
        <v>1043</v>
      </c>
      <c r="B27" s="568">
        <f t="shared" ref="B27:B37" si="10">SUM(B43,L43:M43)/1000000</f>
        <v>5.3525029999999996</v>
      </c>
      <c r="C27" s="568">
        <f t="shared" si="2"/>
        <v>4.1661599999999996</v>
      </c>
      <c r="D27" s="568">
        <f t="shared" si="3"/>
        <v>93.116820000000004</v>
      </c>
      <c r="E27" s="568">
        <f t="shared" si="4"/>
        <v>7.757E-3</v>
      </c>
      <c r="F27" s="568">
        <f t="shared" si="5"/>
        <v>51.251199999999997</v>
      </c>
      <c r="G27" s="568">
        <f t="shared" si="6"/>
        <v>0.40234599999999998</v>
      </c>
      <c r="H27" s="568">
        <f t="shared" ref="H27:H37" si="11">(K43+P43)/10^6</f>
        <v>42.618271999999997</v>
      </c>
      <c r="I27" s="568">
        <f t="shared" ref="I27:I37" si="12">(N43+O43)/10^6</f>
        <v>122.572305</v>
      </c>
      <c r="J27" s="568">
        <f t="shared" si="7"/>
        <v>11.698183</v>
      </c>
      <c r="K27" s="568">
        <f t="shared" ref="K27:K37" si="13">SUM(U43,V43)/10^6</f>
        <v>5.2810069999999998</v>
      </c>
      <c r="L27" s="568">
        <f t="shared" si="8"/>
        <v>2.9476070000000001</v>
      </c>
      <c r="M27" s="568">
        <f t="shared" ref="M27:M37" si="14">SUM(Y43:Z43)/10^6</f>
        <v>2.3729360000000002</v>
      </c>
      <c r="N27" s="568">
        <f t="shared" si="9"/>
        <v>9.4899999999999998E-2</v>
      </c>
      <c r="O27" s="569">
        <f t="shared" ref="O27:O37" si="15">SUM(B27:N27)</f>
        <v>341.8819959999999</v>
      </c>
      <c r="P27" s="9"/>
      <c r="Q27" s="72"/>
      <c r="R27" s="72"/>
      <c r="S27" s="9"/>
      <c r="T27" s="9"/>
      <c r="U27" s="9"/>
      <c r="V27" s="9"/>
      <c r="W27" s="9"/>
      <c r="X27" s="9"/>
      <c r="Y27" s="9"/>
      <c r="Z27" s="9"/>
      <c r="AA27" s="58"/>
      <c r="AB27" s="9"/>
      <c r="AC27" s="9"/>
      <c r="AD27" s="9"/>
      <c r="AE27" s="9"/>
      <c r="AF27" s="9"/>
      <c r="AG27" s="9"/>
      <c r="AH27" s="9"/>
      <c r="AI27" s="9"/>
    </row>
    <row r="28" spans="1:36" ht="16" x14ac:dyDescent="0.15">
      <c r="A28" s="567" t="s">
        <v>1044</v>
      </c>
      <c r="B28" s="568">
        <f t="shared" si="10"/>
        <v>1.5181830000000001</v>
      </c>
      <c r="C28" s="568">
        <f t="shared" si="2"/>
        <v>4.1699299999999999</v>
      </c>
      <c r="D28" s="568">
        <f t="shared" si="3"/>
        <v>94.956592999999998</v>
      </c>
      <c r="E28" s="568">
        <f t="shared" si="4"/>
        <v>6.3309999999999998E-3</v>
      </c>
      <c r="F28" s="568">
        <f t="shared" si="5"/>
        <v>43.167566000000001</v>
      </c>
      <c r="G28" s="568">
        <f t="shared" si="6"/>
        <v>0.19744900000000001</v>
      </c>
      <c r="H28" s="568">
        <f t="shared" si="11"/>
        <v>44.754775000000002</v>
      </c>
      <c r="I28" s="568">
        <f t="shared" si="12"/>
        <v>101.11008099999999</v>
      </c>
      <c r="J28" s="568">
        <f t="shared" si="7"/>
        <v>11.427015000000001</v>
      </c>
      <c r="K28" s="568">
        <f t="shared" si="13"/>
        <v>5.516807</v>
      </c>
      <c r="L28" s="568">
        <f t="shared" si="8"/>
        <v>2.9118580000000001</v>
      </c>
      <c r="M28" s="568">
        <f t="shared" si="14"/>
        <v>1.777301</v>
      </c>
      <c r="N28" s="568">
        <f t="shared" si="9"/>
        <v>8.5618E-2</v>
      </c>
      <c r="O28" s="569">
        <f t="shared" si="15"/>
        <v>311.59950699999996</v>
      </c>
      <c r="P28" s="9"/>
      <c r="Q28" s="72"/>
      <c r="R28" s="72"/>
      <c r="S28" s="9"/>
      <c r="T28" s="9"/>
      <c r="U28" s="9"/>
      <c r="V28" s="9"/>
      <c r="W28" s="9"/>
      <c r="X28" s="9"/>
      <c r="Y28" s="9"/>
      <c r="Z28" s="9"/>
      <c r="AA28" s="58"/>
      <c r="AB28" s="9"/>
      <c r="AC28" s="9"/>
      <c r="AD28" s="9"/>
      <c r="AE28" s="9"/>
      <c r="AF28" s="9"/>
      <c r="AG28" s="9"/>
      <c r="AH28" s="9"/>
      <c r="AI28" s="9"/>
    </row>
    <row r="29" spans="1:36" ht="16" x14ac:dyDescent="0.15">
      <c r="A29" s="567" t="s">
        <v>1045</v>
      </c>
      <c r="B29" s="568">
        <f t="shared" si="10"/>
        <v>2.8456679999999999</v>
      </c>
      <c r="C29" s="568">
        <f t="shared" si="2"/>
        <v>4.4471119999999997</v>
      </c>
      <c r="D29" s="568">
        <f t="shared" si="3"/>
        <v>98.310852999999994</v>
      </c>
      <c r="E29" s="568">
        <f t="shared" si="4"/>
        <v>6.992E-3</v>
      </c>
      <c r="F29" s="568">
        <f t="shared" si="5"/>
        <v>53.869694000000003</v>
      </c>
      <c r="G29" s="568">
        <f t="shared" si="6"/>
        <v>0.32900699999999999</v>
      </c>
      <c r="H29" s="568">
        <f t="shared" si="11"/>
        <v>29.612275</v>
      </c>
      <c r="I29" s="568">
        <f t="shared" si="12"/>
        <v>78.859551999999994</v>
      </c>
      <c r="J29" s="568">
        <f t="shared" si="7"/>
        <v>21.420933999999999</v>
      </c>
      <c r="K29" s="568">
        <f t="shared" si="13"/>
        <v>6.866619</v>
      </c>
      <c r="L29" s="568">
        <f t="shared" si="8"/>
        <v>5.6991050000000003</v>
      </c>
      <c r="M29" s="568">
        <f t="shared" si="14"/>
        <v>2.3401939999999999</v>
      </c>
      <c r="N29" s="568">
        <f t="shared" si="9"/>
        <v>0.375164</v>
      </c>
      <c r="O29" s="569">
        <f t="shared" si="15"/>
        <v>304.98316899999992</v>
      </c>
      <c r="P29" s="9"/>
      <c r="Q29" s="72"/>
      <c r="R29" s="72"/>
      <c r="S29" s="9"/>
      <c r="T29" s="9"/>
      <c r="U29" s="9"/>
      <c r="V29" s="9"/>
      <c r="W29" s="9"/>
      <c r="X29" s="9"/>
      <c r="Y29" s="9"/>
      <c r="Z29" s="9"/>
      <c r="AA29" s="58"/>
      <c r="AB29" s="9"/>
      <c r="AC29" s="9"/>
      <c r="AD29" s="9"/>
      <c r="AE29" s="9"/>
      <c r="AF29" s="9"/>
      <c r="AG29" s="9"/>
      <c r="AH29" s="9"/>
      <c r="AI29" s="9"/>
    </row>
    <row r="30" spans="1:36" ht="16" x14ac:dyDescent="0.15">
      <c r="A30" s="567" t="s">
        <v>1046</v>
      </c>
      <c r="B30" s="568">
        <f t="shared" si="10"/>
        <v>2.6980249999999999</v>
      </c>
      <c r="C30" s="568">
        <f t="shared" si="2"/>
        <v>6.0810750000000002</v>
      </c>
      <c r="D30" s="568">
        <f t="shared" si="3"/>
        <v>98.837656999999993</v>
      </c>
      <c r="E30" s="568">
        <f t="shared" si="4"/>
        <v>5.7999999999999996E-3</v>
      </c>
      <c r="F30" s="568">
        <f t="shared" si="5"/>
        <v>43.912032000000004</v>
      </c>
      <c r="G30" s="568">
        <f t="shared" si="6"/>
        <v>0.41796499999999998</v>
      </c>
      <c r="H30" s="568">
        <f t="shared" si="11"/>
        <v>29.95513</v>
      </c>
      <c r="I30" s="568">
        <f t="shared" si="12"/>
        <v>87.597294000000005</v>
      </c>
      <c r="J30" s="568">
        <f t="shared" si="7"/>
        <v>9.4869039999999991</v>
      </c>
      <c r="K30" s="568">
        <f t="shared" si="13"/>
        <v>3.1587010000000002</v>
      </c>
      <c r="L30" s="568">
        <f t="shared" si="8"/>
        <v>2.8907099999999999</v>
      </c>
      <c r="M30" s="568">
        <f t="shared" si="14"/>
        <v>2.784656</v>
      </c>
      <c r="N30" s="568">
        <f t="shared" si="9"/>
        <v>0.56275600000000003</v>
      </c>
      <c r="O30" s="569">
        <f t="shared" si="15"/>
        <v>288.38870499999996</v>
      </c>
      <c r="P30" s="9"/>
      <c r="Q30" s="72"/>
      <c r="R30" s="72"/>
      <c r="S30" s="9"/>
      <c r="T30" s="9"/>
      <c r="U30" s="9"/>
      <c r="V30" s="9"/>
      <c r="W30" s="9"/>
      <c r="X30" s="9"/>
      <c r="Y30" s="9"/>
      <c r="Z30" s="9"/>
      <c r="AA30" s="58"/>
      <c r="AB30" s="9"/>
      <c r="AC30" s="9"/>
      <c r="AD30" s="9"/>
      <c r="AE30" s="9"/>
      <c r="AF30" s="9"/>
      <c r="AG30" s="9"/>
      <c r="AH30" s="9"/>
      <c r="AI30" s="9"/>
    </row>
    <row r="31" spans="1:36" ht="16" x14ac:dyDescent="0.15">
      <c r="A31" s="567" t="s">
        <v>1047</v>
      </c>
      <c r="B31" s="568">
        <f t="shared" si="10"/>
        <v>2.1966459999999999</v>
      </c>
      <c r="C31" s="568">
        <f t="shared" si="2"/>
        <v>7.9632269999999998</v>
      </c>
      <c r="D31" s="568">
        <f t="shared" si="3"/>
        <v>93.295471000000006</v>
      </c>
      <c r="E31" s="568">
        <f t="shared" si="4"/>
        <v>4.561E-3</v>
      </c>
      <c r="F31" s="568">
        <f t="shared" si="5"/>
        <v>66.164158999999998</v>
      </c>
      <c r="G31" s="568">
        <f t="shared" si="6"/>
        <v>0.20100299999999999</v>
      </c>
      <c r="H31" s="568">
        <f t="shared" si="11"/>
        <v>65.539373999999995</v>
      </c>
      <c r="I31" s="568">
        <f t="shared" si="12"/>
        <v>88.535719999999998</v>
      </c>
      <c r="J31" s="568">
        <f t="shared" si="7"/>
        <v>9.7247170000000001</v>
      </c>
      <c r="K31" s="568">
        <f t="shared" si="13"/>
        <v>13.894795999999999</v>
      </c>
      <c r="L31" s="568">
        <f t="shared" si="8"/>
        <v>7.037941</v>
      </c>
      <c r="M31" s="568">
        <f t="shared" si="14"/>
        <v>4.4629269999999996</v>
      </c>
      <c r="N31" s="568">
        <f t="shared" si="9"/>
        <v>9.3953999999999996E-2</v>
      </c>
      <c r="O31" s="569">
        <f t="shared" si="15"/>
        <v>359.11449599999997</v>
      </c>
      <c r="P31" s="9"/>
      <c r="Q31" s="72"/>
      <c r="R31" s="72"/>
      <c r="S31" s="9"/>
      <c r="T31" s="9"/>
      <c r="U31" s="9"/>
      <c r="V31" s="9"/>
      <c r="W31" s="9"/>
      <c r="X31" s="9"/>
      <c r="Y31" s="9"/>
      <c r="Z31" s="9"/>
      <c r="AA31" s="58"/>
      <c r="AB31" s="9"/>
      <c r="AC31" s="9"/>
      <c r="AD31" s="9"/>
      <c r="AE31" s="9"/>
      <c r="AF31" s="9"/>
      <c r="AG31" s="9"/>
      <c r="AH31" s="9"/>
      <c r="AI31" s="9"/>
    </row>
    <row r="32" spans="1:36" ht="16" x14ac:dyDescent="0.15">
      <c r="A32" s="567" t="s">
        <v>1048</v>
      </c>
      <c r="B32" s="568">
        <f t="shared" si="10"/>
        <v>2.390142</v>
      </c>
      <c r="C32" s="568">
        <f t="shared" si="2"/>
        <v>5.163608</v>
      </c>
      <c r="D32" s="568">
        <f t="shared" si="3"/>
        <v>91.834636000000003</v>
      </c>
      <c r="E32" s="568">
        <f t="shared" si="4"/>
        <v>6.2849999999999998E-3</v>
      </c>
      <c r="F32" s="568">
        <f t="shared" si="5"/>
        <v>60.788896000000001</v>
      </c>
      <c r="G32" s="568">
        <f t="shared" si="6"/>
        <v>0.31659300000000001</v>
      </c>
      <c r="H32" s="568">
        <f t="shared" si="11"/>
        <v>49.864848000000002</v>
      </c>
      <c r="I32" s="568">
        <f t="shared" si="12"/>
        <v>155.66311300000001</v>
      </c>
      <c r="J32" s="568">
        <f t="shared" si="7"/>
        <v>11.181613</v>
      </c>
      <c r="K32" s="568">
        <f t="shared" si="13"/>
        <v>5.6350699999999998</v>
      </c>
      <c r="L32" s="568">
        <f t="shared" si="8"/>
        <v>25.414833999999999</v>
      </c>
      <c r="M32" s="568">
        <f t="shared" si="14"/>
        <v>3.3361209999999999</v>
      </c>
      <c r="N32" s="568">
        <f t="shared" si="9"/>
        <v>7.8689999999999996E-2</v>
      </c>
      <c r="O32" s="569">
        <f t="shared" si="15"/>
        <v>411.67444900000004</v>
      </c>
      <c r="P32" s="9"/>
      <c r="Q32" s="72"/>
      <c r="R32" s="72"/>
      <c r="S32" s="9"/>
      <c r="T32" s="9"/>
      <c r="U32" s="9"/>
      <c r="V32" s="9"/>
      <c r="W32" s="9"/>
      <c r="X32" s="9"/>
      <c r="Y32" s="9"/>
      <c r="Z32" s="9"/>
      <c r="AA32" s="58"/>
      <c r="AB32" s="9"/>
      <c r="AC32" s="9"/>
      <c r="AD32" s="9"/>
      <c r="AE32" s="9"/>
      <c r="AF32" s="9"/>
      <c r="AG32" s="9"/>
      <c r="AH32" s="9"/>
      <c r="AI32" s="9"/>
    </row>
    <row r="33" spans="1:38" ht="16" x14ac:dyDescent="0.15">
      <c r="A33" s="567" t="s">
        <v>1049</v>
      </c>
      <c r="B33" s="568">
        <f t="shared" si="10"/>
        <v>12.116728</v>
      </c>
      <c r="C33" s="568">
        <f t="shared" si="2"/>
        <v>9.9128139999999991</v>
      </c>
      <c r="D33" s="568">
        <f t="shared" si="3"/>
        <v>94.308004999999994</v>
      </c>
      <c r="E33" s="568">
        <f t="shared" si="4"/>
        <v>1.1677999999999999E-2</v>
      </c>
      <c r="F33" s="568">
        <f t="shared" si="5"/>
        <v>67.778156999999993</v>
      </c>
      <c r="G33" s="568">
        <f t="shared" si="6"/>
        <v>0.76160499999999998</v>
      </c>
      <c r="H33" s="568">
        <f t="shared" si="11"/>
        <v>38.673499</v>
      </c>
      <c r="I33" s="568">
        <f t="shared" si="12"/>
        <v>110.75094799999999</v>
      </c>
      <c r="J33" s="568">
        <f t="shared" si="7"/>
        <v>17.645890000000001</v>
      </c>
      <c r="K33" s="568">
        <f t="shared" si="13"/>
        <v>7.0847939999999996</v>
      </c>
      <c r="L33" s="568">
        <f t="shared" si="8"/>
        <v>8.7997669999999992</v>
      </c>
      <c r="M33" s="568">
        <f t="shared" si="14"/>
        <v>4.6576050000000002</v>
      </c>
      <c r="N33" s="568">
        <f t="shared" si="9"/>
        <v>7.7373999999999998E-2</v>
      </c>
      <c r="O33" s="569">
        <f t="shared" si="15"/>
        <v>372.57886400000001</v>
      </c>
      <c r="P33" s="9"/>
      <c r="Q33" s="72"/>
      <c r="R33" s="72"/>
      <c r="S33" s="9"/>
      <c r="T33" s="9"/>
      <c r="U33" s="9"/>
      <c r="V33" s="9"/>
      <c r="W33" s="9"/>
      <c r="X33" s="9"/>
      <c r="Y33" s="9"/>
      <c r="Z33" s="9"/>
      <c r="AA33" s="58"/>
      <c r="AB33" s="9"/>
      <c r="AC33" s="9"/>
      <c r="AD33" s="9"/>
      <c r="AE33" s="9"/>
      <c r="AF33" s="9"/>
      <c r="AG33" s="9"/>
      <c r="AH33" s="9"/>
      <c r="AI33" s="9"/>
    </row>
    <row r="34" spans="1:38" ht="16" x14ac:dyDescent="0.15">
      <c r="A34" s="567" t="s">
        <v>1050</v>
      </c>
      <c r="B34" s="568">
        <f t="shared" si="10"/>
        <v>2.877923</v>
      </c>
      <c r="C34" s="568">
        <f t="shared" si="2"/>
        <v>4.4445889999999997</v>
      </c>
      <c r="D34" s="568">
        <f t="shared" si="3"/>
        <v>90.324852000000007</v>
      </c>
      <c r="E34" s="568">
        <f t="shared" si="4"/>
        <v>6.4920000000000004E-3</v>
      </c>
      <c r="F34" s="568">
        <f t="shared" si="5"/>
        <v>51.890300000000003</v>
      </c>
      <c r="G34" s="568">
        <f t="shared" si="6"/>
        <v>0.28529300000000002</v>
      </c>
      <c r="H34" s="568">
        <f t="shared" si="11"/>
        <v>33.768642999999997</v>
      </c>
      <c r="I34" s="568">
        <f t="shared" si="12"/>
        <v>155.281733</v>
      </c>
      <c r="J34" s="568">
        <f t="shared" si="7"/>
        <v>7.466958</v>
      </c>
      <c r="K34" s="568">
        <f t="shared" si="13"/>
        <v>4.6867919999999996</v>
      </c>
      <c r="L34" s="568">
        <f t="shared" si="8"/>
        <v>15.375716000000001</v>
      </c>
      <c r="M34" s="568">
        <f t="shared" si="14"/>
        <v>3.282111</v>
      </c>
      <c r="N34" s="568">
        <f t="shared" si="9"/>
        <v>6.9450999999999999E-2</v>
      </c>
      <c r="O34" s="569">
        <f t="shared" si="15"/>
        <v>369.760853</v>
      </c>
      <c r="P34" s="9"/>
      <c r="Q34" s="72"/>
      <c r="R34" s="72"/>
      <c r="S34" s="9"/>
      <c r="T34" s="9"/>
      <c r="U34" s="9"/>
      <c r="V34" s="9"/>
      <c r="W34" s="9"/>
      <c r="X34" s="9"/>
      <c r="Y34" s="9"/>
      <c r="Z34" s="9"/>
      <c r="AA34" s="58"/>
      <c r="AB34" s="9"/>
      <c r="AC34" s="9"/>
      <c r="AD34" s="9"/>
      <c r="AE34" s="9"/>
      <c r="AF34" s="9"/>
      <c r="AG34" s="9"/>
      <c r="AH34" s="9"/>
      <c r="AI34" s="9"/>
    </row>
    <row r="35" spans="1:38" ht="16" x14ac:dyDescent="0.15">
      <c r="A35" s="567" t="s">
        <v>1051</v>
      </c>
      <c r="B35" s="568">
        <f t="shared" si="10"/>
        <v>3.6365129999999999</v>
      </c>
      <c r="C35" s="568">
        <f t="shared" si="2"/>
        <v>5.8778589999999999</v>
      </c>
      <c r="D35" s="568">
        <f t="shared" si="3"/>
        <v>101.850866</v>
      </c>
      <c r="E35" s="568">
        <f t="shared" si="4"/>
        <v>7.1450000000000003E-3</v>
      </c>
      <c r="F35" s="568">
        <f t="shared" si="5"/>
        <v>64.367779999999996</v>
      </c>
      <c r="G35" s="568">
        <f t="shared" si="6"/>
        <v>1.180655</v>
      </c>
      <c r="H35" s="568">
        <f t="shared" si="11"/>
        <v>35.285212999999999</v>
      </c>
      <c r="I35" s="568">
        <f t="shared" si="12"/>
        <v>223.21704099999999</v>
      </c>
      <c r="J35" s="568">
        <f t="shared" si="7"/>
        <v>19.339971999999999</v>
      </c>
      <c r="K35" s="568">
        <f t="shared" si="13"/>
        <v>3.5516670000000001</v>
      </c>
      <c r="L35" s="568">
        <f t="shared" si="8"/>
        <v>21.187180000000001</v>
      </c>
      <c r="M35" s="568">
        <f t="shared" si="14"/>
        <v>3.4589310000000002</v>
      </c>
      <c r="N35" s="568">
        <f t="shared" si="9"/>
        <v>7.9894000000000007E-2</v>
      </c>
      <c r="O35" s="569">
        <f t="shared" si="15"/>
        <v>483.04071600000003</v>
      </c>
      <c r="P35" s="9"/>
      <c r="Q35" s="72"/>
      <c r="R35" s="72"/>
      <c r="S35" s="9"/>
      <c r="T35" s="9"/>
      <c r="U35" s="9"/>
      <c r="V35" s="9"/>
      <c r="W35" s="9"/>
      <c r="X35" s="9"/>
      <c r="Y35" s="9"/>
      <c r="Z35" s="9"/>
      <c r="AA35" s="58"/>
      <c r="AB35" s="9"/>
      <c r="AC35" s="9"/>
      <c r="AD35" s="9"/>
      <c r="AE35" s="9"/>
      <c r="AF35" s="9"/>
      <c r="AG35" s="9"/>
      <c r="AH35" s="9"/>
      <c r="AI35" s="9"/>
    </row>
    <row r="36" spans="1:38" ht="12" customHeight="1" x14ac:dyDescent="0.15">
      <c r="A36" s="567" t="s">
        <v>1052</v>
      </c>
      <c r="B36" s="568">
        <f t="shared" si="10"/>
        <v>2.6948599999999998</v>
      </c>
      <c r="C36" s="568">
        <f t="shared" si="2"/>
        <v>4.817469</v>
      </c>
      <c r="D36" s="568">
        <f t="shared" si="3"/>
        <v>101.60256699999999</v>
      </c>
      <c r="E36" s="568">
        <f t="shared" si="4"/>
        <v>9.9290000000000003E-3</v>
      </c>
      <c r="F36" s="568">
        <f t="shared" si="5"/>
        <v>53.377775</v>
      </c>
      <c r="G36" s="568">
        <f t="shared" si="6"/>
        <v>0.25612800000000002</v>
      </c>
      <c r="H36" s="568">
        <f t="shared" si="11"/>
        <v>36.529353999999998</v>
      </c>
      <c r="I36" s="568">
        <f t="shared" si="12"/>
        <v>279.89717200000001</v>
      </c>
      <c r="J36" s="568">
        <f t="shared" si="7"/>
        <v>13.270446</v>
      </c>
      <c r="K36" s="568">
        <f t="shared" si="13"/>
        <v>3.938723</v>
      </c>
      <c r="L36" s="568">
        <f t="shared" si="8"/>
        <v>12.264860000000001</v>
      </c>
      <c r="M36" s="568">
        <f t="shared" si="14"/>
        <v>3.3943590000000001</v>
      </c>
      <c r="N36" s="568">
        <f t="shared" si="9"/>
        <v>6.0199000000000003E-2</v>
      </c>
      <c r="O36" s="569">
        <f t="shared" si="15"/>
        <v>512.11384099999998</v>
      </c>
      <c r="P36" s="9"/>
      <c r="Q36" s="72"/>
      <c r="R36" s="72"/>
      <c r="S36" s="9"/>
      <c r="T36" s="9"/>
      <c r="U36" s="9"/>
      <c r="V36" s="9"/>
      <c r="W36" s="9"/>
      <c r="X36" s="9"/>
      <c r="Y36" s="9"/>
      <c r="Z36" s="9"/>
      <c r="AA36" s="58"/>
      <c r="AB36" s="9"/>
      <c r="AC36" s="9"/>
      <c r="AD36" s="9"/>
      <c r="AE36" s="9"/>
      <c r="AF36" s="9"/>
      <c r="AG36" s="9"/>
      <c r="AH36" s="9"/>
      <c r="AI36" s="9"/>
    </row>
    <row r="37" spans="1:38" ht="13" customHeight="1" x14ac:dyDescent="0.15">
      <c r="A37" s="567" t="s">
        <v>1053</v>
      </c>
      <c r="B37" s="568">
        <f t="shared" si="10"/>
        <v>2.765406</v>
      </c>
      <c r="C37" s="568">
        <f t="shared" si="2"/>
        <v>8.9210790000000006</v>
      </c>
      <c r="D37" s="568">
        <f t="shared" si="3"/>
        <v>97.126372000000003</v>
      </c>
      <c r="E37" s="568">
        <f t="shared" si="4"/>
        <v>7.4920000000000004E-3</v>
      </c>
      <c r="F37" s="568">
        <f t="shared" si="5"/>
        <v>51.918204000000003</v>
      </c>
      <c r="G37" s="568">
        <f t="shared" si="6"/>
        <v>0.40980699999999998</v>
      </c>
      <c r="H37" s="568">
        <f t="shared" si="11"/>
        <v>40.119579000000002</v>
      </c>
      <c r="I37" s="568">
        <f t="shared" si="12"/>
        <v>177.87314599999999</v>
      </c>
      <c r="J37" s="568">
        <f t="shared" si="7"/>
        <v>11.267086000000001</v>
      </c>
      <c r="K37" s="568">
        <f t="shared" si="13"/>
        <v>0.47574100000000002</v>
      </c>
      <c r="L37" s="568">
        <f t="shared" si="8"/>
        <v>15.98025</v>
      </c>
      <c r="M37" s="568">
        <f t="shared" si="14"/>
        <v>4.8474550000000001</v>
      </c>
      <c r="N37" s="568">
        <f t="shared" si="9"/>
        <v>6.7794999999999994E-2</v>
      </c>
      <c r="O37" s="569">
        <f t="shared" si="15"/>
        <v>411.77941200000004</v>
      </c>
      <c r="P37" s="9"/>
      <c r="Q37" s="72"/>
      <c r="R37" s="72"/>
      <c r="S37" s="9"/>
      <c r="T37" s="9"/>
      <c r="U37" s="9"/>
      <c r="V37" s="9"/>
      <c r="W37" s="9"/>
      <c r="X37" s="9"/>
      <c r="Y37" s="9"/>
      <c r="Z37" s="9"/>
      <c r="AA37" s="58"/>
      <c r="AB37" s="9"/>
      <c r="AC37" s="9"/>
      <c r="AD37" s="9"/>
      <c r="AE37" s="9"/>
      <c r="AF37" s="9"/>
      <c r="AG37" s="9"/>
      <c r="AH37" s="9"/>
      <c r="AI37" s="9"/>
    </row>
    <row r="38" spans="1:38" ht="16" x14ac:dyDescent="0.15">
      <c r="A38" s="570" t="s">
        <v>85</v>
      </c>
      <c r="B38" s="569">
        <f t="shared" ref="B38:O38" si="16">SUM(B26:B37)</f>
        <v>46.231843000000005</v>
      </c>
      <c r="C38" s="569">
        <f t="shared" si="16"/>
        <v>69.781618000000009</v>
      </c>
      <c r="D38" s="569">
        <f t="shared" si="16"/>
        <v>1149.6430499999999</v>
      </c>
      <c r="E38" s="569">
        <f t="shared" si="16"/>
        <v>8.7867000000000001E-2</v>
      </c>
      <c r="F38" s="569">
        <f t="shared" si="16"/>
        <v>665.3504710000002</v>
      </c>
      <c r="G38" s="569">
        <f t="shared" si="16"/>
        <v>5.0195080000000001</v>
      </c>
      <c r="H38" s="569">
        <f t="shared" si="16"/>
        <v>491.25263100000001</v>
      </c>
      <c r="I38" s="569">
        <f t="shared" si="16"/>
        <v>1660.0802849999998</v>
      </c>
      <c r="J38" s="569">
        <f t="shared" si="16"/>
        <v>156.046595</v>
      </c>
      <c r="K38" s="569">
        <f t="shared" si="16"/>
        <v>66.930110999999997</v>
      </c>
      <c r="L38" s="569">
        <f t="shared" si="16"/>
        <v>132.41475399999999</v>
      </c>
      <c r="M38" s="569">
        <f t="shared" si="16"/>
        <v>39.181713999999999</v>
      </c>
      <c r="N38" s="569">
        <f t="shared" si="16"/>
        <v>1.758284</v>
      </c>
      <c r="O38" s="569">
        <f t="shared" si="16"/>
        <v>4483.7787309999994</v>
      </c>
      <c r="P38" s="58"/>
      <c r="Q38" s="9"/>
      <c r="R38" s="9"/>
      <c r="S38" s="9"/>
      <c r="T38" s="9"/>
      <c r="U38" s="9"/>
      <c r="V38" s="9"/>
      <c r="W38" s="9"/>
      <c r="X38" s="9"/>
      <c r="Y38" s="9"/>
      <c r="Z38" s="9"/>
      <c r="AA38" s="58"/>
      <c r="AB38" s="9"/>
      <c r="AC38" s="9"/>
      <c r="AD38" s="9"/>
      <c r="AE38" s="9"/>
      <c r="AF38" s="9"/>
      <c r="AG38" s="9"/>
      <c r="AH38" s="9"/>
      <c r="AI38" s="9"/>
    </row>
    <row r="39" spans="1:38" x14ac:dyDescent="0.15">
      <c r="A39" s="283"/>
      <c r="B39" s="282"/>
      <c r="C39" s="282"/>
      <c r="D39" s="282"/>
      <c r="E39" s="282"/>
      <c r="F39" s="282"/>
      <c r="G39" s="282"/>
      <c r="H39" s="282"/>
      <c r="I39" s="282"/>
      <c r="J39" s="282"/>
      <c r="K39" s="282"/>
      <c r="L39" s="282"/>
      <c r="M39" s="282"/>
      <c r="N39" s="282"/>
      <c r="O39" s="282"/>
      <c r="P39" s="72"/>
      <c r="Q39" s="9"/>
      <c r="R39" s="9"/>
      <c r="S39" s="9"/>
      <c r="T39" s="9"/>
      <c r="U39" s="9"/>
      <c r="V39" s="9"/>
      <c r="W39" s="9"/>
      <c r="X39" s="9"/>
      <c r="Y39" s="9"/>
      <c r="Z39" s="9"/>
      <c r="AA39" s="9"/>
      <c r="AB39" s="9"/>
      <c r="AC39" s="9"/>
      <c r="AD39" s="9"/>
      <c r="AE39" s="9"/>
      <c r="AF39" s="9"/>
      <c r="AG39" s="9"/>
      <c r="AH39" s="9"/>
      <c r="AI39" s="9"/>
      <c r="AJ39" s="9"/>
    </row>
    <row r="40" spans="1:38" x14ac:dyDescent="0.15">
      <c r="A40" s="284" t="s">
        <v>62</v>
      </c>
      <c r="B40" s="285"/>
      <c r="C40" s="285"/>
      <c r="D40" s="58"/>
      <c r="E40" s="58"/>
      <c r="F40" s="58"/>
      <c r="G40" s="58"/>
      <c r="H40" s="58"/>
      <c r="I40" s="58"/>
      <c r="J40" s="58"/>
      <c r="K40" s="58"/>
      <c r="L40" s="58"/>
      <c r="M40" s="58"/>
      <c r="N40" s="58"/>
      <c r="O40" s="58"/>
      <c r="P40" s="9"/>
      <c r="Q40" s="9"/>
      <c r="R40" s="9"/>
      <c r="S40" s="9"/>
      <c r="T40" s="9"/>
      <c r="U40" s="9"/>
      <c r="V40" s="9"/>
      <c r="W40" s="9"/>
      <c r="X40" s="9"/>
      <c r="Y40" s="9"/>
      <c r="Z40" s="9"/>
      <c r="AA40" s="9"/>
      <c r="AB40" s="9"/>
      <c r="AC40" s="9"/>
      <c r="AD40" s="9"/>
      <c r="AE40" s="9"/>
      <c r="AF40" s="9"/>
      <c r="AG40" s="9"/>
      <c r="AH40" s="9"/>
      <c r="AI40" s="9"/>
      <c r="AJ40" s="9"/>
    </row>
    <row r="41" spans="1:38" ht="28" x14ac:dyDescent="0.15">
      <c r="A41" s="16" t="s">
        <v>83</v>
      </c>
      <c r="B41" s="16" t="s">
        <v>1035</v>
      </c>
      <c r="C41" s="67" t="s">
        <v>45</v>
      </c>
      <c r="D41" s="21" t="s">
        <v>859</v>
      </c>
      <c r="E41" s="67" t="s">
        <v>46</v>
      </c>
      <c r="F41" s="67" t="s">
        <v>965</v>
      </c>
      <c r="G41" s="67" t="s">
        <v>47</v>
      </c>
      <c r="H41" s="16" t="s">
        <v>860</v>
      </c>
      <c r="I41" s="67" t="s">
        <v>945</v>
      </c>
      <c r="J41" s="21" t="s">
        <v>817</v>
      </c>
      <c r="K41" s="67" t="s">
        <v>977</v>
      </c>
      <c r="L41" s="67" t="s">
        <v>66</v>
      </c>
      <c r="M41" s="67" t="s">
        <v>206</v>
      </c>
      <c r="N41" s="67" t="s">
        <v>49</v>
      </c>
      <c r="O41" s="49" t="s">
        <v>818</v>
      </c>
      <c r="P41" s="67" t="s">
        <v>50</v>
      </c>
      <c r="Q41" s="67" t="s">
        <v>51</v>
      </c>
      <c r="R41" s="28" t="s">
        <v>861</v>
      </c>
      <c r="S41" s="67" t="s">
        <v>763</v>
      </c>
      <c r="T41" s="67" t="s">
        <v>77</v>
      </c>
      <c r="U41" s="28" t="s">
        <v>611</v>
      </c>
      <c r="V41" s="28" t="s">
        <v>1036</v>
      </c>
      <c r="W41" s="67" t="s">
        <v>52</v>
      </c>
      <c r="X41" s="49" t="s">
        <v>862</v>
      </c>
      <c r="Y41" s="49" t="s">
        <v>863</v>
      </c>
      <c r="Z41" s="49" t="s">
        <v>67</v>
      </c>
      <c r="AA41" s="49" t="s">
        <v>54</v>
      </c>
      <c r="AB41" s="571" t="s">
        <v>55</v>
      </c>
      <c r="AC41" s="9"/>
      <c r="AD41" s="9"/>
      <c r="AE41" s="9"/>
      <c r="AF41" s="9"/>
      <c r="AG41" s="9"/>
      <c r="AH41" s="9"/>
      <c r="AI41" s="9"/>
      <c r="AJ41" s="9"/>
      <c r="AK41" s="9"/>
      <c r="AL41" s="9"/>
    </row>
    <row r="42" spans="1:38" x14ac:dyDescent="0.15">
      <c r="A42" s="38" t="s">
        <v>1042</v>
      </c>
      <c r="B42" s="38">
        <v>67052</v>
      </c>
      <c r="C42" s="33">
        <v>1167437</v>
      </c>
      <c r="D42" s="33">
        <v>2649259</v>
      </c>
      <c r="E42" s="33">
        <v>94078358</v>
      </c>
      <c r="F42" s="33">
        <v>7405</v>
      </c>
      <c r="G42" s="33">
        <v>46056166</v>
      </c>
      <c r="H42" s="33">
        <v>10807135</v>
      </c>
      <c r="I42" s="33">
        <v>1407</v>
      </c>
      <c r="J42" s="33">
        <v>261657</v>
      </c>
      <c r="K42" s="33">
        <v>7324770</v>
      </c>
      <c r="L42" s="33">
        <v>6747</v>
      </c>
      <c r="M42" s="33">
        <v>5065447</v>
      </c>
      <c r="N42" s="33">
        <v>13909777</v>
      </c>
      <c r="O42" s="33">
        <v>64812403</v>
      </c>
      <c r="P42" s="33">
        <v>37206899</v>
      </c>
      <c r="Q42" s="33">
        <v>11534648</v>
      </c>
      <c r="R42" s="33">
        <v>511424</v>
      </c>
      <c r="S42" s="33">
        <v>15786</v>
      </c>
      <c r="T42" s="33">
        <v>55019</v>
      </c>
      <c r="U42" s="33">
        <v>6839394</v>
      </c>
      <c r="V42" s="33"/>
      <c r="W42" s="33">
        <v>9937882</v>
      </c>
      <c r="X42" s="33">
        <v>1967044</v>
      </c>
      <c r="Y42" s="33">
        <v>2459702</v>
      </c>
      <c r="Z42" s="33">
        <v>7416</v>
      </c>
      <c r="AA42" s="33">
        <v>112489</v>
      </c>
      <c r="AB42" s="73">
        <v>316862723</v>
      </c>
      <c r="AC42" s="9"/>
      <c r="AD42" s="9"/>
      <c r="AE42" s="9"/>
      <c r="AF42" s="9"/>
      <c r="AG42" s="9"/>
      <c r="AH42" s="9"/>
      <c r="AI42" s="9"/>
      <c r="AJ42" s="9"/>
      <c r="AK42" s="9"/>
      <c r="AL42" s="9"/>
    </row>
    <row r="43" spans="1:38" x14ac:dyDescent="0.15">
      <c r="A43" s="38" t="s">
        <v>1043</v>
      </c>
      <c r="B43" s="38">
        <v>93120</v>
      </c>
      <c r="C43" s="33">
        <v>1048534</v>
      </c>
      <c r="D43" s="33">
        <v>3117626</v>
      </c>
      <c r="E43" s="33">
        <v>93116820</v>
      </c>
      <c r="F43" s="33">
        <v>7757</v>
      </c>
      <c r="G43" s="33">
        <v>41855640</v>
      </c>
      <c r="H43" s="33">
        <v>9393927</v>
      </c>
      <c r="I43" s="33">
        <v>1633</v>
      </c>
      <c r="J43" s="33">
        <v>402346</v>
      </c>
      <c r="K43" s="33">
        <v>7482443</v>
      </c>
      <c r="L43" s="33">
        <v>2912</v>
      </c>
      <c r="M43" s="33">
        <v>5256471</v>
      </c>
      <c r="N43" s="33">
        <v>15763750</v>
      </c>
      <c r="O43" s="33">
        <v>106808555</v>
      </c>
      <c r="P43" s="33">
        <v>35135829</v>
      </c>
      <c r="Q43" s="33">
        <v>9966860</v>
      </c>
      <c r="R43" s="33">
        <v>1588641</v>
      </c>
      <c r="S43" s="33">
        <v>18308</v>
      </c>
      <c r="T43" s="33">
        <v>124374</v>
      </c>
      <c r="U43" s="33">
        <v>5281007</v>
      </c>
      <c r="V43" s="33"/>
      <c r="W43" s="33">
        <v>2772693</v>
      </c>
      <c r="X43" s="33">
        <v>174914</v>
      </c>
      <c r="Y43" s="33">
        <v>2356046</v>
      </c>
      <c r="Z43" s="33">
        <v>16890</v>
      </c>
      <c r="AA43" s="33">
        <v>94900</v>
      </c>
      <c r="AB43" s="73">
        <v>341881996</v>
      </c>
      <c r="AC43" s="9"/>
      <c r="AD43" s="9"/>
      <c r="AE43" s="9"/>
      <c r="AF43" s="9"/>
      <c r="AG43" s="9"/>
      <c r="AH43" s="9"/>
      <c r="AI43" s="9"/>
      <c r="AJ43" s="9"/>
      <c r="AK43" s="9"/>
      <c r="AL43" s="9"/>
    </row>
    <row r="44" spans="1:38" x14ac:dyDescent="0.15">
      <c r="A44" s="38" t="s">
        <v>1044</v>
      </c>
      <c r="B44" s="38">
        <v>83273</v>
      </c>
      <c r="C44" s="33">
        <v>797259</v>
      </c>
      <c r="D44" s="33">
        <v>3372671</v>
      </c>
      <c r="E44" s="33">
        <v>94956593</v>
      </c>
      <c r="F44" s="33">
        <v>6331</v>
      </c>
      <c r="G44" s="33">
        <v>36741277</v>
      </c>
      <c r="H44" s="33">
        <v>6424385</v>
      </c>
      <c r="I44" s="33">
        <v>1904</v>
      </c>
      <c r="J44" s="33">
        <v>197449</v>
      </c>
      <c r="K44" s="33">
        <v>1854548</v>
      </c>
      <c r="L44" s="33">
        <v>3232</v>
      </c>
      <c r="M44" s="33">
        <v>1431678</v>
      </c>
      <c r="N44" s="33">
        <v>14231998</v>
      </c>
      <c r="O44" s="33">
        <v>86878083</v>
      </c>
      <c r="P44" s="33">
        <v>42900227</v>
      </c>
      <c r="Q44" s="33">
        <v>10698717</v>
      </c>
      <c r="R44" s="33">
        <v>205634</v>
      </c>
      <c r="S44" s="33">
        <v>16395</v>
      </c>
      <c r="T44" s="33">
        <v>506269</v>
      </c>
      <c r="U44" s="33">
        <v>5516807</v>
      </c>
      <c r="V44" s="33"/>
      <c r="W44" s="33">
        <v>2654560</v>
      </c>
      <c r="X44" s="33">
        <v>257298</v>
      </c>
      <c r="Y44" s="33">
        <v>1777301</v>
      </c>
      <c r="Z44" s="33"/>
      <c r="AA44" s="33">
        <v>85618</v>
      </c>
      <c r="AB44" s="73">
        <v>311599507</v>
      </c>
      <c r="AC44" s="9"/>
      <c r="AD44" s="9"/>
      <c r="AE44" s="9"/>
      <c r="AF44" s="9"/>
      <c r="AG44" s="9"/>
      <c r="AH44" s="9"/>
      <c r="AI44" s="9"/>
      <c r="AJ44" s="9"/>
      <c r="AK44" s="9"/>
      <c r="AL44" s="9"/>
    </row>
    <row r="45" spans="1:38" x14ac:dyDescent="0.15">
      <c r="A45" s="38" t="s">
        <v>1045</v>
      </c>
      <c r="B45" s="38">
        <v>149130</v>
      </c>
      <c r="C45" s="33">
        <v>723653</v>
      </c>
      <c r="D45" s="33">
        <v>3723459</v>
      </c>
      <c r="E45" s="33">
        <v>98310853</v>
      </c>
      <c r="F45" s="33">
        <v>6992</v>
      </c>
      <c r="G45" s="33">
        <v>43694034</v>
      </c>
      <c r="H45" s="33">
        <v>10170796</v>
      </c>
      <c r="I45" s="33">
        <v>4864</v>
      </c>
      <c r="J45" s="33">
        <v>329007</v>
      </c>
      <c r="K45" s="33">
        <v>1134148</v>
      </c>
      <c r="L45" s="33">
        <v>2984</v>
      </c>
      <c r="M45" s="33">
        <v>2693554</v>
      </c>
      <c r="N45" s="33">
        <v>16890508</v>
      </c>
      <c r="O45" s="33">
        <v>61969044</v>
      </c>
      <c r="P45" s="33">
        <v>28478127</v>
      </c>
      <c r="Q45" s="33">
        <v>21005832</v>
      </c>
      <c r="R45" s="33">
        <v>158813</v>
      </c>
      <c r="S45" s="33">
        <v>17577</v>
      </c>
      <c r="T45" s="33">
        <v>238712</v>
      </c>
      <c r="U45" s="33">
        <v>6866619</v>
      </c>
      <c r="V45" s="33"/>
      <c r="W45" s="33">
        <v>5474017</v>
      </c>
      <c r="X45" s="33">
        <v>225088</v>
      </c>
      <c r="Y45" s="33">
        <v>2340194</v>
      </c>
      <c r="Z45" s="33"/>
      <c r="AA45" s="33">
        <v>375164</v>
      </c>
      <c r="AB45" s="73">
        <v>304983169</v>
      </c>
      <c r="AC45" s="9"/>
      <c r="AD45" s="9"/>
      <c r="AE45" s="9"/>
      <c r="AF45" s="9"/>
      <c r="AG45" s="9"/>
      <c r="AH45" s="9"/>
      <c r="AI45" s="9"/>
      <c r="AJ45" s="9"/>
      <c r="AK45" s="9"/>
      <c r="AL45" s="9"/>
    </row>
    <row r="46" spans="1:38" x14ac:dyDescent="0.15">
      <c r="A46" s="38" t="s">
        <v>1046</v>
      </c>
      <c r="B46" s="38">
        <v>186313</v>
      </c>
      <c r="C46" s="33">
        <v>673861</v>
      </c>
      <c r="D46" s="33">
        <v>5407214</v>
      </c>
      <c r="E46" s="33">
        <v>98837657</v>
      </c>
      <c r="F46" s="33">
        <v>5800</v>
      </c>
      <c r="G46" s="33">
        <v>34936434</v>
      </c>
      <c r="H46" s="33">
        <v>8972680</v>
      </c>
      <c r="I46" s="33">
        <v>2918</v>
      </c>
      <c r="J46" s="33">
        <v>417965</v>
      </c>
      <c r="K46" s="33"/>
      <c r="L46" s="33">
        <v>2784</v>
      </c>
      <c r="M46" s="33">
        <v>2508928</v>
      </c>
      <c r="N46" s="33">
        <v>13471600</v>
      </c>
      <c r="O46" s="33">
        <v>74125694</v>
      </c>
      <c r="P46" s="33">
        <v>29955130</v>
      </c>
      <c r="Q46" s="33">
        <v>8114462</v>
      </c>
      <c r="R46" s="33">
        <v>1301263</v>
      </c>
      <c r="S46" s="33">
        <v>16128</v>
      </c>
      <c r="T46" s="33">
        <v>55051</v>
      </c>
      <c r="U46" s="33">
        <v>3158701</v>
      </c>
      <c r="V46" s="33"/>
      <c r="W46" s="33">
        <v>2666007</v>
      </c>
      <c r="X46" s="33">
        <v>224703</v>
      </c>
      <c r="Y46" s="33">
        <v>2784656</v>
      </c>
      <c r="Z46" s="33"/>
      <c r="AA46" s="33">
        <v>562756</v>
      </c>
      <c r="AB46" s="73">
        <v>288388705</v>
      </c>
      <c r="AC46" s="9"/>
      <c r="AD46" s="9"/>
      <c r="AE46" s="9"/>
      <c r="AF46" s="9"/>
      <c r="AG46" s="9"/>
      <c r="AH46" s="9"/>
      <c r="AI46" s="9"/>
      <c r="AJ46" s="9"/>
      <c r="AK46" s="9"/>
      <c r="AL46" s="9"/>
    </row>
    <row r="47" spans="1:38" x14ac:dyDescent="0.15">
      <c r="A47" s="38" t="s">
        <v>1047</v>
      </c>
      <c r="B47" s="38">
        <v>316702</v>
      </c>
      <c r="C47" s="33">
        <v>849951</v>
      </c>
      <c r="D47" s="33">
        <v>7113276</v>
      </c>
      <c r="E47" s="33">
        <v>93295471</v>
      </c>
      <c r="F47" s="33">
        <v>4561</v>
      </c>
      <c r="G47" s="33">
        <v>52894085</v>
      </c>
      <c r="H47" s="33">
        <v>13253456</v>
      </c>
      <c r="I47" s="33">
        <v>16618</v>
      </c>
      <c r="J47" s="33">
        <v>201003</v>
      </c>
      <c r="K47" s="33"/>
      <c r="L47" s="33">
        <v>9350</v>
      </c>
      <c r="M47" s="33">
        <v>1870594</v>
      </c>
      <c r="N47" s="33">
        <v>10978821</v>
      </c>
      <c r="O47" s="33">
        <v>77556899</v>
      </c>
      <c r="P47" s="33">
        <v>65539374</v>
      </c>
      <c r="Q47" s="33">
        <v>9072356</v>
      </c>
      <c r="R47" s="33">
        <v>597574</v>
      </c>
      <c r="S47" s="33">
        <v>16892</v>
      </c>
      <c r="T47" s="33">
        <v>37895</v>
      </c>
      <c r="U47" s="33">
        <v>13894796</v>
      </c>
      <c r="V47" s="33"/>
      <c r="W47" s="33">
        <v>6881888</v>
      </c>
      <c r="X47" s="33">
        <v>156053</v>
      </c>
      <c r="Y47" s="33">
        <v>4462927</v>
      </c>
      <c r="Z47" s="33"/>
      <c r="AA47" s="33">
        <v>93954</v>
      </c>
      <c r="AB47" s="73">
        <v>359114496</v>
      </c>
      <c r="AC47" s="9"/>
      <c r="AD47" s="9"/>
      <c r="AE47" s="9"/>
      <c r="AF47" s="9"/>
      <c r="AG47" s="9"/>
      <c r="AH47" s="9"/>
      <c r="AI47" s="9"/>
      <c r="AJ47" s="9"/>
      <c r="AK47" s="9"/>
      <c r="AL47" s="9"/>
    </row>
    <row r="48" spans="1:38" x14ac:dyDescent="0.15">
      <c r="A48" s="38" t="s">
        <v>1048</v>
      </c>
      <c r="B48" s="38">
        <v>780540</v>
      </c>
      <c r="C48" s="33">
        <v>1146014</v>
      </c>
      <c r="D48" s="33">
        <v>4017594</v>
      </c>
      <c r="E48" s="33">
        <v>91834636</v>
      </c>
      <c r="F48" s="33">
        <v>6285</v>
      </c>
      <c r="G48" s="33">
        <v>51352473</v>
      </c>
      <c r="H48" s="33">
        <v>9372536</v>
      </c>
      <c r="I48" s="33">
        <v>63887</v>
      </c>
      <c r="J48" s="33">
        <v>316593</v>
      </c>
      <c r="K48" s="33"/>
      <c r="L48" s="33">
        <v>9640</v>
      </c>
      <c r="M48" s="33">
        <v>1599962</v>
      </c>
      <c r="N48" s="33">
        <v>14526766</v>
      </c>
      <c r="O48" s="33">
        <v>141136347</v>
      </c>
      <c r="P48" s="33">
        <v>49864848</v>
      </c>
      <c r="Q48" s="33">
        <v>10811316</v>
      </c>
      <c r="R48" s="33">
        <v>316125</v>
      </c>
      <c r="S48" s="33">
        <v>21114</v>
      </c>
      <c r="T48" s="33">
        <v>33058</v>
      </c>
      <c r="U48" s="33">
        <v>5635070</v>
      </c>
      <c r="V48" s="33"/>
      <c r="W48" s="33">
        <v>25125808</v>
      </c>
      <c r="X48" s="33">
        <v>289026</v>
      </c>
      <c r="Y48" s="33">
        <v>3336121</v>
      </c>
      <c r="Z48" s="33"/>
      <c r="AA48" s="33">
        <v>78690</v>
      </c>
      <c r="AB48" s="73">
        <v>411674449</v>
      </c>
      <c r="AC48" s="9"/>
      <c r="AD48" s="9"/>
      <c r="AE48" s="9"/>
      <c r="AF48" s="9"/>
      <c r="AG48" s="9"/>
      <c r="AH48" s="9"/>
      <c r="AI48" s="9"/>
      <c r="AJ48" s="9"/>
      <c r="AK48" s="9"/>
      <c r="AL48" s="9"/>
    </row>
    <row r="49" spans="1:38" x14ac:dyDescent="0.15">
      <c r="A49" s="38" t="s">
        <v>1049</v>
      </c>
      <c r="B49" s="38">
        <v>997745</v>
      </c>
      <c r="C49" s="33">
        <v>1034371</v>
      </c>
      <c r="D49" s="33">
        <v>8878443</v>
      </c>
      <c r="E49" s="33">
        <v>94308005</v>
      </c>
      <c r="F49" s="33">
        <v>11678</v>
      </c>
      <c r="G49" s="33">
        <v>57238487</v>
      </c>
      <c r="H49" s="33">
        <v>10518801</v>
      </c>
      <c r="I49" s="33">
        <v>20869</v>
      </c>
      <c r="J49" s="33">
        <v>761605</v>
      </c>
      <c r="K49" s="33"/>
      <c r="L49" s="33">
        <v>4420</v>
      </c>
      <c r="M49" s="33">
        <v>11114563</v>
      </c>
      <c r="N49" s="33">
        <v>15984726</v>
      </c>
      <c r="O49" s="33">
        <v>94766222</v>
      </c>
      <c r="P49" s="33">
        <v>38673499</v>
      </c>
      <c r="Q49" s="33">
        <v>17391834</v>
      </c>
      <c r="R49" s="33">
        <v>214227</v>
      </c>
      <c r="S49" s="33">
        <v>15244</v>
      </c>
      <c r="T49" s="33">
        <v>24585</v>
      </c>
      <c r="U49" s="33">
        <v>7084794</v>
      </c>
      <c r="V49" s="33"/>
      <c r="W49" s="33">
        <v>8672925</v>
      </c>
      <c r="X49" s="33">
        <v>126842</v>
      </c>
      <c r="Y49" s="33">
        <v>4657605</v>
      </c>
      <c r="Z49" s="33"/>
      <c r="AA49" s="33">
        <v>77374</v>
      </c>
      <c r="AB49" s="73">
        <v>372578864</v>
      </c>
      <c r="AC49" s="9"/>
      <c r="AD49" s="9"/>
      <c r="AE49" s="9"/>
      <c r="AF49" s="9"/>
      <c r="AG49" s="9"/>
      <c r="AH49" s="9"/>
      <c r="AI49" s="9"/>
      <c r="AJ49" s="9"/>
      <c r="AK49" s="9"/>
      <c r="AL49" s="9"/>
    </row>
    <row r="50" spans="1:38" x14ac:dyDescent="0.15">
      <c r="A50" s="38" t="s">
        <v>1050</v>
      </c>
      <c r="B50" s="38">
        <v>949549</v>
      </c>
      <c r="C50" s="33">
        <v>900656</v>
      </c>
      <c r="D50" s="33">
        <v>3543933</v>
      </c>
      <c r="E50" s="33">
        <v>90324852</v>
      </c>
      <c r="F50" s="33">
        <v>6492</v>
      </c>
      <c r="G50" s="33">
        <v>41288209</v>
      </c>
      <c r="H50" s="33">
        <v>10599929</v>
      </c>
      <c r="I50" s="33">
        <v>2162</v>
      </c>
      <c r="J50" s="33">
        <v>285293</v>
      </c>
      <c r="K50" s="33">
        <v>365</v>
      </c>
      <c r="L50" s="33">
        <v>2236</v>
      </c>
      <c r="M50" s="33">
        <v>1926138</v>
      </c>
      <c r="N50" s="33">
        <v>8154548</v>
      </c>
      <c r="O50" s="33">
        <v>147127185</v>
      </c>
      <c r="P50" s="33">
        <v>33768278</v>
      </c>
      <c r="Q50" s="33">
        <v>7238055</v>
      </c>
      <c r="R50" s="33">
        <v>113326</v>
      </c>
      <c r="S50" s="33">
        <v>25329</v>
      </c>
      <c r="T50" s="33">
        <v>90248</v>
      </c>
      <c r="U50" s="33">
        <v>4686792</v>
      </c>
      <c r="V50" s="33"/>
      <c r="W50" s="33">
        <v>12908277</v>
      </c>
      <c r="X50" s="33">
        <v>2467439</v>
      </c>
      <c r="Y50" s="33">
        <v>3282111</v>
      </c>
      <c r="Z50" s="33"/>
      <c r="AA50" s="33">
        <v>69451</v>
      </c>
      <c r="AB50" s="73">
        <v>369760853</v>
      </c>
      <c r="AC50" s="9"/>
      <c r="AD50" s="9"/>
      <c r="AE50" s="9"/>
      <c r="AF50" s="9"/>
      <c r="AG50" s="9"/>
      <c r="AH50" s="9"/>
      <c r="AI50" s="9"/>
      <c r="AJ50" s="9"/>
      <c r="AK50" s="9"/>
      <c r="AL50" s="9"/>
    </row>
    <row r="51" spans="1:38" x14ac:dyDescent="0.15">
      <c r="A51" s="38" t="s">
        <v>1051</v>
      </c>
      <c r="B51" s="38">
        <v>948393</v>
      </c>
      <c r="C51" s="33">
        <v>1011681</v>
      </c>
      <c r="D51" s="33">
        <v>4866178</v>
      </c>
      <c r="E51" s="33">
        <v>101850866</v>
      </c>
      <c r="F51" s="33">
        <v>7145</v>
      </c>
      <c r="G51" s="33">
        <v>51914177</v>
      </c>
      <c r="H51" s="33">
        <v>12452461</v>
      </c>
      <c r="I51" s="33">
        <v>1142</v>
      </c>
      <c r="J51" s="33">
        <v>1180655</v>
      </c>
      <c r="K51" s="33">
        <v>900882</v>
      </c>
      <c r="L51" s="33">
        <v>3308</v>
      </c>
      <c r="M51" s="33">
        <v>2684812</v>
      </c>
      <c r="N51" s="33">
        <v>16755740</v>
      </c>
      <c r="O51" s="33">
        <v>206461301</v>
      </c>
      <c r="P51" s="33">
        <v>34384331</v>
      </c>
      <c r="Q51" s="33">
        <v>18217398</v>
      </c>
      <c r="R51" s="33">
        <v>1005696</v>
      </c>
      <c r="S51" s="33">
        <v>49438</v>
      </c>
      <c r="T51" s="33">
        <v>67440</v>
      </c>
      <c r="U51" s="33">
        <v>3538118</v>
      </c>
      <c r="V51" s="33">
        <v>13549</v>
      </c>
      <c r="W51" s="33">
        <v>19924748</v>
      </c>
      <c r="X51" s="33">
        <v>1262432</v>
      </c>
      <c r="Y51" s="33">
        <v>3458931</v>
      </c>
      <c r="Z51" s="33"/>
      <c r="AA51" s="33">
        <v>79894</v>
      </c>
      <c r="AB51" s="73">
        <v>483040716</v>
      </c>
      <c r="AC51" s="9"/>
      <c r="AD51" s="9"/>
      <c r="AE51" s="9"/>
      <c r="AF51" s="9"/>
      <c r="AG51" s="9"/>
      <c r="AH51" s="9"/>
      <c r="AI51" s="9"/>
      <c r="AJ51" s="9"/>
      <c r="AK51" s="9"/>
      <c r="AL51" s="9"/>
    </row>
    <row r="52" spans="1:38" x14ac:dyDescent="0.15">
      <c r="A52" s="38" t="s">
        <v>1052</v>
      </c>
      <c r="B52" s="38">
        <v>681485</v>
      </c>
      <c r="C52" s="33">
        <v>839095</v>
      </c>
      <c r="D52" s="33">
        <v>3978374</v>
      </c>
      <c r="E52" s="33">
        <v>101602567</v>
      </c>
      <c r="F52" s="33">
        <v>9929</v>
      </c>
      <c r="G52" s="33">
        <v>41065739</v>
      </c>
      <c r="H52" s="33">
        <v>12301015</v>
      </c>
      <c r="I52" s="33">
        <v>11021</v>
      </c>
      <c r="J52" s="33">
        <v>256128</v>
      </c>
      <c r="K52" s="33">
        <v>3661623</v>
      </c>
      <c r="L52" s="33">
        <v>3864</v>
      </c>
      <c r="M52" s="33">
        <v>2009511</v>
      </c>
      <c r="N52" s="33">
        <v>11884407</v>
      </c>
      <c r="O52" s="33">
        <v>268012765</v>
      </c>
      <c r="P52" s="33">
        <v>32867731</v>
      </c>
      <c r="Q52" s="33">
        <v>12790519</v>
      </c>
      <c r="R52" s="33">
        <v>392439</v>
      </c>
      <c r="S52" s="33">
        <v>28986</v>
      </c>
      <c r="T52" s="33">
        <v>58502</v>
      </c>
      <c r="U52" s="33">
        <v>3844466</v>
      </c>
      <c r="V52" s="33">
        <v>94257</v>
      </c>
      <c r="W52" s="33">
        <v>12069436</v>
      </c>
      <c r="X52" s="33">
        <v>195424</v>
      </c>
      <c r="Y52" s="33">
        <v>3394359</v>
      </c>
      <c r="Z52" s="33"/>
      <c r="AA52" s="33">
        <v>60199</v>
      </c>
      <c r="AB52" s="73">
        <v>512113841</v>
      </c>
      <c r="AC52" s="9"/>
      <c r="AD52" s="9"/>
      <c r="AE52" s="9"/>
      <c r="AF52" s="9"/>
      <c r="AG52" s="9"/>
      <c r="AH52" s="9"/>
      <c r="AI52" s="9"/>
      <c r="AJ52" s="9"/>
      <c r="AK52" s="9"/>
      <c r="AL52" s="9"/>
    </row>
    <row r="53" spans="1:38" x14ac:dyDescent="0.15">
      <c r="A53" s="38" t="s">
        <v>1053</v>
      </c>
      <c r="B53" s="38">
        <v>867740</v>
      </c>
      <c r="C53" s="33">
        <v>1222398</v>
      </c>
      <c r="D53" s="33">
        <v>7698681</v>
      </c>
      <c r="E53" s="33">
        <v>97126372</v>
      </c>
      <c r="F53" s="33">
        <v>7492</v>
      </c>
      <c r="G53" s="33">
        <v>41152605</v>
      </c>
      <c r="H53" s="33">
        <v>10761320</v>
      </c>
      <c r="I53" s="33">
        <v>4279</v>
      </c>
      <c r="J53" s="33">
        <v>409807</v>
      </c>
      <c r="K53" s="33">
        <v>3389015</v>
      </c>
      <c r="L53" s="33">
        <v>2876</v>
      </c>
      <c r="M53" s="33">
        <v>1894790</v>
      </c>
      <c r="N53" s="33">
        <v>11662354</v>
      </c>
      <c r="O53" s="33">
        <v>166210792</v>
      </c>
      <c r="P53" s="33">
        <v>36730564</v>
      </c>
      <c r="Q53" s="33">
        <v>10457996</v>
      </c>
      <c r="R53" s="33">
        <v>760916</v>
      </c>
      <c r="S53" s="33">
        <v>19970</v>
      </c>
      <c r="T53" s="33">
        <v>28204</v>
      </c>
      <c r="U53" s="33">
        <v>395262</v>
      </c>
      <c r="V53" s="33">
        <v>80479</v>
      </c>
      <c r="W53" s="33">
        <v>15753162</v>
      </c>
      <c r="X53" s="33">
        <v>227088</v>
      </c>
      <c r="Y53" s="33">
        <v>4847455</v>
      </c>
      <c r="Z53" s="33"/>
      <c r="AA53" s="33">
        <v>67795</v>
      </c>
      <c r="AB53" s="73">
        <v>411779412</v>
      </c>
      <c r="AC53" s="58"/>
      <c r="AD53" s="9"/>
      <c r="AE53" s="9"/>
      <c r="AF53" s="9"/>
      <c r="AG53" s="9"/>
      <c r="AH53" s="9"/>
      <c r="AI53" s="9"/>
      <c r="AJ53" s="9"/>
      <c r="AK53" s="9"/>
    </row>
    <row r="54" spans="1:38" x14ac:dyDescent="0.15">
      <c r="A54" s="572" t="s">
        <v>85</v>
      </c>
      <c r="B54" s="66">
        <f>SUM(B42:B53)</f>
        <v>6121042</v>
      </c>
      <c r="C54" s="66">
        <f>SUM(C42:C53)</f>
        <v>11414910</v>
      </c>
      <c r="D54" s="66">
        <f t="shared" ref="D54:AB54" si="17">SUM(D42:D53)</f>
        <v>58366708</v>
      </c>
      <c r="E54" s="66">
        <f t="shared" si="17"/>
        <v>1149643050</v>
      </c>
      <c r="F54" s="66">
        <f t="shared" si="17"/>
        <v>87867</v>
      </c>
      <c r="G54" s="66">
        <f t="shared" si="17"/>
        <v>540189326</v>
      </c>
      <c r="H54" s="66">
        <f t="shared" si="17"/>
        <v>125028441</v>
      </c>
      <c r="I54" s="66">
        <f t="shared" si="17"/>
        <v>132704</v>
      </c>
      <c r="J54" s="66">
        <f t="shared" si="17"/>
        <v>5019508</v>
      </c>
      <c r="K54" s="66">
        <f t="shared" si="17"/>
        <v>25747794</v>
      </c>
      <c r="L54" s="66">
        <f t="shared" si="17"/>
        <v>54353</v>
      </c>
      <c r="M54" s="66">
        <f t="shared" si="17"/>
        <v>40056448</v>
      </c>
      <c r="N54" s="66">
        <f t="shared" si="17"/>
        <v>164214995</v>
      </c>
      <c r="O54" s="66">
        <f t="shared" si="17"/>
        <v>1495865290</v>
      </c>
      <c r="P54" s="66">
        <f t="shared" si="17"/>
        <v>465504837</v>
      </c>
      <c r="Q54" s="66">
        <f t="shared" si="17"/>
        <v>147299993</v>
      </c>
      <c r="R54" s="66">
        <f t="shared" si="17"/>
        <v>7166078</v>
      </c>
      <c r="S54" s="66">
        <f t="shared" si="17"/>
        <v>261167</v>
      </c>
      <c r="T54" s="66">
        <f t="shared" si="17"/>
        <v>1319357</v>
      </c>
      <c r="U54" s="66">
        <f t="shared" si="17"/>
        <v>66741826</v>
      </c>
      <c r="V54" s="66">
        <f t="shared" si="17"/>
        <v>188285</v>
      </c>
      <c r="W54" s="66">
        <f t="shared" si="17"/>
        <v>124841403</v>
      </c>
      <c r="X54" s="66">
        <f t="shared" si="17"/>
        <v>7573351</v>
      </c>
      <c r="Y54" s="66">
        <f t="shared" si="17"/>
        <v>39157408</v>
      </c>
      <c r="Z54" s="66">
        <f t="shared" si="17"/>
        <v>24306</v>
      </c>
      <c r="AA54" s="66">
        <f t="shared" si="17"/>
        <v>1758284</v>
      </c>
      <c r="AB54" s="66">
        <f t="shared" si="17"/>
        <v>4483778731</v>
      </c>
      <c r="AC54" s="58"/>
      <c r="AD54" s="9"/>
      <c r="AE54" s="9"/>
      <c r="AF54" s="9"/>
      <c r="AG54" s="9"/>
      <c r="AH54" s="9"/>
      <c r="AI54" s="9"/>
      <c r="AJ54" s="9"/>
      <c r="AK54" s="9"/>
    </row>
    <row r="55" spans="1:38" customFormat="1" ht="11" customHeight="1" x14ac:dyDescent="0.15"/>
    <row r="56" spans="1:38" x14ac:dyDescent="0.15">
      <c r="A56" s="284"/>
      <c r="B56" s="9"/>
      <c r="C56" s="58"/>
      <c r="D56" s="58"/>
      <c r="E56" s="58"/>
      <c r="F56" s="58"/>
      <c r="G56" s="58"/>
      <c r="H56" s="58"/>
      <c r="I56" s="58"/>
      <c r="J56" s="58"/>
      <c r="K56" s="58"/>
      <c r="L56" s="58"/>
      <c r="M56" s="58"/>
      <c r="N56" s="58"/>
      <c r="O56" s="286"/>
      <c r="P56" s="9"/>
      <c r="Q56" s="9"/>
      <c r="R56" s="9"/>
      <c r="S56" s="9"/>
      <c r="T56" s="9"/>
      <c r="U56" s="9"/>
      <c r="V56" s="9"/>
      <c r="W56"/>
      <c r="X56" s="9"/>
      <c r="Y56" s="9"/>
      <c r="Z56" s="9"/>
      <c r="AA56" s="9"/>
      <c r="AB56" s="58"/>
      <c r="AC56" s="9"/>
      <c r="AD56" s="9"/>
      <c r="AE56" s="9"/>
      <c r="AF56" s="9"/>
      <c r="AG56" s="9"/>
      <c r="AH56" s="9"/>
      <c r="AI56" s="9"/>
      <c r="AJ56" s="9"/>
    </row>
    <row r="57" spans="1:38" x14ac:dyDescent="0.15">
      <c r="A57" s="284"/>
      <c r="B57" s="9" t="s">
        <v>987</v>
      </c>
      <c r="C57" s="58">
        <f>C54+H54+I54+J54+K54+O54+R54+W54+X54</f>
        <v>1802789479</v>
      </c>
      <c r="D57" s="58">
        <f>C57/1000000</f>
        <v>1802.789479</v>
      </c>
      <c r="E57" s="58"/>
      <c r="F57" s="58"/>
      <c r="G57" s="58"/>
      <c r="H57" s="58"/>
      <c r="I57" s="58"/>
      <c r="J57" s="58"/>
      <c r="K57" s="58"/>
      <c r="L57" s="58"/>
      <c r="M57" s="58"/>
      <c r="N57" s="58"/>
      <c r="O57" s="286"/>
      <c r="P57" s="9"/>
      <c r="Q57" s="9"/>
      <c r="R57" s="9"/>
      <c r="S57" s="9"/>
      <c r="T57" s="9"/>
      <c r="U57" s="9"/>
      <c r="V57" s="9"/>
      <c r="W57" s="9"/>
      <c r="X57" s="9"/>
      <c r="Y57" s="9"/>
      <c r="Z57" s="9"/>
      <c r="AA57" s="9"/>
      <c r="AB57" s="58"/>
      <c r="AC57" s="9"/>
      <c r="AD57" s="9"/>
      <c r="AE57" s="9"/>
      <c r="AF57" s="9"/>
      <c r="AG57" s="9"/>
      <c r="AH57" s="9"/>
      <c r="AI57" s="9"/>
      <c r="AJ57" s="9"/>
    </row>
    <row r="58" spans="1:38" x14ac:dyDescent="0.15">
      <c r="A58" s="284"/>
      <c r="B58" s="9"/>
      <c r="C58" s="58"/>
      <c r="D58" s="58"/>
      <c r="E58" s="58"/>
      <c r="F58" s="58"/>
      <c r="G58" s="58"/>
      <c r="H58" s="58"/>
      <c r="I58" s="58"/>
      <c r="J58" s="58"/>
      <c r="K58" s="58"/>
      <c r="L58" s="58"/>
      <c r="M58" s="58"/>
      <c r="N58" s="58"/>
      <c r="O58" s="286"/>
      <c r="P58" s="9"/>
      <c r="Q58" s="9"/>
      <c r="R58" s="9"/>
      <c r="S58" s="9"/>
      <c r="T58" s="9"/>
      <c r="U58" s="9"/>
      <c r="V58" s="9"/>
      <c r="W58" s="9"/>
      <c r="X58" s="9"/>
      <c r="Y58" s="9"/>
      <c r="Z58" s="9"/>
      <c r="AA58" s="9"/>
      <c r="AB58" s="58"/>
      <c r="AC58" s="9"/>
      <c r="AD58" s="9"/>
      <c r="AE58" s="9"/>
      <c r="AF58" s="9"/>
      <c r="AG58" s="9"/>
      <c r="AH58" s="9"/>
      <c r="AI58" s="9"/>
      <c r="AJ58" s="9"/>
    </row>
    <row r="59" spans="1:38" x14ac:dyDescent="0.15">
      <c r="A59" s="284"/>
      <c r="B59" s="9"/>
      <c r="C59" s="58"/>
      <c r="D59" s="58"/>
      <c r="E59" s="58"/>
      <c r="F59" s="58"/>
      <c r="G59" s="58"/>
      <c r="H59" s="58"/>
      <c r="I59" s="58"/>
      <c r="J59" s="58"/>
      <c r="K59" s="58"/>
      <c r="L59" s="58"/>
      <c r="M59" s="58"/>
      <c r="N59" s="58"/>
      <c r="O59" s="286"/>
      <c r="P59" s="9"/>
      <c r="Q59" s="9"/>
      <c r="R59" s="9"/>
      <c r="S59" s="9"/>
      <c r="T59" s="9"/>
      <c r="U59" s="9"/>
      <c r="V59" s="9"/>
      <c r="W59" s="9"/>
      <c r="X59" s="9"/>
      <c r="Y59" s="9"/>
      <c r="Z59" s="9"/>
      <c r="AA59" s="9"/>
      <c r="AB59" s="58"/>
      <c r="AC59" s="9"/>
      <c r="AD59" s="9"/>
      <c r="AE59" s="9"/>
      <c r="AF59" s="9"/>
      <c r="AG59" s="9"/>
      <c r="AH59" s="9"/>
      <c r="AI59" s="9"/>
      <c r="AJ59" s="9"/>
    </row>
    <row r="60" spans="1:38" x14ac:dyDescent="0.15">
      <c r="A60" s="284"/>
      <c r="B60" s="9"/>
      <c r="C60" s="58"/>
      <c r="D60" s="58"/>
      <c r="E60" s="58"/>
      <c r="F60" s="58"/>
      <c r="G60" s="58"/>
      <c r="H60" s="58"/>
      <c r="I60" s="58"/>
      <c r="J60" s="58"/>
      <c r="K60" s="58"/>
      <c r="L60" s="58"/>
      <c r="M60" s="58"/>
      <c r="N60" s="58"/>
      <c r="O60" s="286"/>
      <c r="P60" s="9"/>
      <c r="Q60" s="9"/>
      <c r="R60" s="9"/>
      <c r="S60" s="9"/>
      <c r="T60" s="9"/>
      <c r="U60" s="9"/>
      <c r="V60" s="9"/>
      <c r="W60" s="9"/>
      <c r="X60" s="9"/>
      <c r="Y60" s="9"/>
      <c r="Z60" s="9"/>
      <c r="AA60" s="9"/>
      <c r="AB60" s="58"/>
      <c r="AC60" s="9"/>
      <c r="AD60" s="9"/>
      <c r="AE60" s="9"/>
      <c r="AF60" s="9"/>
      <c r="AG60" s="9"/>
      <c r="AH60" s="9"/>
      <c r="AI60" s="9"/>
      <c r="AJ60" s="9"/>
    </row>
    <row r="61" spans="1:38" ht="30.75" customHeight="1" x14ac:dyDescent="0.15">
      <c r="A61" s="308" t="s">
        <v>91</v>
      </c>
      <c r="B61" s="308"/>
      <c r="C61" s="308"/>
      <c r="D61" s="287"/>
      <c r="E61" s="287"/>
      <c r="F61" s="58"/>
      <c r="G61" s="58"/>
      <c r="H61" s="58"/>
      <c r="I61" s="58"/>
      <c r="J61" s="58"/>
      <c r="K61" s="58"/>
      <c r="L61" s="58"/>
      <c r="M61" s="58"/>
      <c r="N61" s="58"/>
      <c r="O61" s="286"/>
      <c r="P61" s="9"/>
      <c r="Q61" s="9"/>
      <c r="R61" s="9"/>
      <c r="S61" s="9"/>
      <c r="T61" s="9"/>
      <c r="U61" s="9"/>
      <c r="V61" s="9"/>
      <c r="W61" s="9"/>
      <c r="X61" s="9"/>
      <c r="Y61" s="9"/>
      <c r="Z61" s="9"/>
      <c r="AA61" s="9"/>
      <c r="AB61" s="58"/>
      <c r="AC61" s="9"/>
      <c r="AD61" s="9"/>
      <c r="AE61" s="9"/>
      <c r="AF61" s="9"/>
      <c r="AG61" s="9"/>
      <c r="AH61" s="9"/>
      <c r="AI61" s="9"/>
      <c r="AJ61" s="9"/>
    </row>
    <row r="62" spans="1:38" ht="12" customHeight="1" x14ac:dyDescent="0.15">
      <c r="A62" s="280"/>
      <c r="B62" s="9"/>
      <c r="C62" s="58"/>
      <c r="D62" s="58"/>
      <c r="E62" s="58"/>
      <c r="F62" s="58"/>
      <c r="G62" s="58"/>
      <c r="H62" s="58"/>
      <c r="I62" s="58"/>
      <c r="J62" s="58"/>
      <c r="K62" s="58"/>
      <c r="L62" s="58"/>
      <c r="M62" s="58"/>
      <c r="N62" s="58"/>
      <c r="O62" s="286"/>
      <c r="P62" s="9"/>
      <c r="Q62" s="9"/>
      <c r="R62" s="9"/>
      <c r="S62" s="9"/>
      <c r="T62" s="9"/>
      <c r="U62" s="9"/>
      <c r="V62" s="9"/>
      <c r="W62" s="9"/>
      <c r="X62" s="9"/>
      <c r="Y62" s="9"/>
      <c r="Z62" s="9"/>
      <c r="AA62" s="9"/>
      <c r="AB62" s="58"/>
      <c r="AC62" s="9"/>
      <c r="AD62" s="9"/>
      <c r="AE62" s="9"/>
      <c r="AF62" s="9"/>
      <c r="AG62" s="9"/>
      <c r="AH62" s="9"/>
      <c r="AI62" s="9"/>
      <c r="AJ62" s="9"/>
    </row>
    <row r="63" spans="1:38" x14ac:dyDescent="0.15">
      <c r="A63" s="279"/>
      <c r="B63" s="9"/>
      <c r="C63" s="58"/>
      <c r="D63" s="58"/>
      <c r="E63" s="58"/>
      <c r="F63" s="58"/>
      <c r="G63" s="58"/>
      <c r="H63" s="58"/>
      <c r="I63" s="58"/>
      <c r="J63" s="58"/>
      <c r="K63" s="58"/>
      <c r="L63" s="58"/>
      <c r="M63" s="58"/>
      <c r="N63" s="58"/>
      <c r="O63" s="286"/>
      <c r="P63" s="9"/>
      <c r="Q63" s="9"/>
      <c r="R63" s="9"/>
      <c r="S63" s="9"/>
      <c r="T63" s="9"/>
      <c r="U63" s="9"/>
      <c r="V63" s="9"/>
      <c r="W63" s="9"/>
      <c r="X63" s="9"/>
      <c r="Y63" s="9"/>
      <c r="Z63" s="9"/>
      <c r="AA63" s="9"/>
      <c r="AB63" s="58"/>
      <c r="AC63" s="9"/>
      <c r="AD63" s="9"/>
      <c r="AE63" s="9"/>
      <c r="AF63" s="9"/>
      <c r="AG63" s="9"/>
      <c r="AH63" s="9"/>
      <c r="AI63" s="9"/>
      <c r="AJ63" s="9"/>
    </row>
    <row r="64" spans="1:38" ht="12" customHeight="1" x14ac:dyDescent="0.15">
      <c r="A64" s="280"/>
      <c r="B64" s="9"/>
      <c r="C64" s="58"/>
      <c r="D64" s="58"/>
      <c r="E64" s="58"/>
      <c r="F64" s="58"/>
      <c r="G64" s="58"/>
      <c r="H64" s="58"/>
      <c r="I64" s="58"/>
      <c r="J64" s="58"/>
      <c r="K64" s="58"/>
      <c r="L64" s="58"/>
      <c r="M64" s="58"/>
      <c r="N64" s="58"/>
      <c r="O64" s="286"/>
      <c r="P64" s="9"/>
      <c r="Q64" s="9"/>
      <c r="R64" s="9"/>
      <c r="S64" s="9"/>
      <c r="T64" s="9"/>
      <c r="U64" s="9"/>
      <c r="V64" s="9"/>
      <c r="W64" s="9"/>
      <c r="X64" s="9"/>
      <c r="Y64" s="9"/>
      <c r="Z64" s="9"/>
      <c r="AA64" s="9"/>
      <c r="AB64" s="58"/>
      <c r="AC64" s="9"/>
      <c r="AD64" s="9"/>
      <c r="AE64" s="9"/>
      <c r="AF64" s="9"/>
      <c r="AG64" s="9"/>
      <c r="AH64" s="9"/>
      <c r="AI64" s="9"/>
      <c r="AJ64" s="9"/>
    </row>
    <row r="65" spans="1:36" ht="12" customHeight="1" x14ac:dyDescent="0.15">
      <c r="A65" s="280"/>
      <c r="B65" s="9"/>
      <c r="C65" s="58"/>
      <c r="D65" s="58"/>
      <c r="E65" s="58"/>
      <c r="F65" s="58"/>
      <c r="G65" s="58"/>
      <c r="H65" s="58"/>
      <c r="I65" s="58"/>
      <c r="J65" s="58"/>
      <c r="K65" s="58"/>
      <c r="L65" s="58"/>
      <c r="M65" s="58"/>
      <c r="N65" s="58"/>
      <c r="O65" s="286"/>
      <c r="P65" s="9"/>
      <c r="Q65" s="9"/>
      <c r="R65" s="9"/>
      <c r="S65" s="9"/>
      <c r="T65" s="9"/>
      <c r="U65" s="9"/>
      <c r="V65" s="9"/>
      <c r="W65" s="9"/>
      <c r="X65" s="9"/>
      <c r="Y65" s="9"/>
      <c r="Z65" s="9"/>
      <c r="AA65" s="9"/>
      <c r="AB65" s="58"/>
      <c r="AC65" s="9"/>
      <c r="AD65" s="9"/>
      <c r="AE65" s="9"/>
      <c r="AF65" s="9"/>
      <c r="AG65" s="9"/>
      <c r="AH65" s="9"/>
      <c r="AI65" s="9"/>
      <c r="AJ65" s="9"/>
    </row>
    <row r="66" spans="1:36" x14ac:dyDescent="0.15">
      <c r="A66" s="284" t="s">
        <v>68</v>
      </c>
      <c r="B66" s="9"/>
      <c r="C66" s="58"/>
      <c r="D66" s="58"/>
      <c r="E66" s="58"/>
      <c r="F66" s="58"/>
      <c r="G66" s="58"/>
      <c r="H66" s="58"/>
      <c r="I66" s="58"/>
      <c r="J66" s="58"/>
      <c r="K66" s="58"/>
      <c r="L66" s="58"/>
      <c r="M66" s="58"/>
      <c r="N66" s="58"/>
      <c r="O66" s="286"/>
      <c r="P66" s="9"/>
      <c r="Q66"/>
      <c r="R66" s="9"/>
      <c r="S66" s="9"/>
      <c r="T66" s="9"/>
      <c r="U66" s="9"/>
      <c r="V66" s="9"/>
      <c r="W66" s="9"/>
      <c r="X66" s="9"/>
      <c r="Y66" s="9"/>
      <c r="Z66" s="9"/>
      <c r="AA66" s="9"/>
      <c r="AB66" s="58"/>
      <c r="AC66" s="9"/>
      <c r="AD66" s="9"/>
      <c r="AE66" s="9"/>
      <c r="AF66" s="9"/>
      <c r="AG66" s="9"/>
      <c r="AH66" s="9"/>
      <c r="AI66" s="9"/>
      <c r="AJ66" s="9"/>
    </row>
    <row r="67" spans="1:36" ht="32" customHeight="1" x14ac:dyDescent="0.15">
      <c r="A67" s="525" t="s">
        <v>92</v>
      </c>
      <c r="B67" s="526" t="s">
        <v>44</v>
      </c>
      <c r="C67" s="526" t="s">
        <v>45</v>
      </c>
      <c r="D67" s="526" t="s">
        <v>46</v>
      </c>
      <c r="E67" s="536" t="s">
        <v>965</v>
      </c>
      <c r="F67" s="526" t="s">
        <v>47</v>
      </c>
      <c r="G67" s="526" t="s">
        <v>48</v>
      </c>
      <c r="H67" s="526" t="s">
        <v>749</v>
      </c>
      <c r="I67" s="239" t="s">
        <v>84</v>
      </c>
      <c r="J67" s="239" t="s">
        <v>51</v>
      </c>
      <c r="K67" s="239" t="s">
        <v>571</v>
      </c>
      <c r="L67" s="239" t="s">
        <v>52</v>
      </c>
      <c r="M67" s="239" t="s">
        <v>81</v>
      </c>
      <c r="N67" s="93" t="s">
        <v>54</v>
      </c>
      <c r="O67" s="93" t="s">
        <v>55</v>
      </c>
      <c r="P67" s="93"/>
      <c r="Q67" s="93"/>
      <c r="R67" s="9"/>
      <c r="S67" s="9"/>
      <c r="T67" s="9"/>
      <c r="U67" s="9"/>
      <c r="V67" s="9"/>
      <c r="W67" s="9"/>
      <c r="X67" s="9"/>
      <c r="Y67" s="9"/>
      <c r="Z67" s="9"/>
      <c r="AA67" s="9"/>
      <c r="AB67" s="58"/>
      <c r="AC67" s="9"/>
      <c r="AD67" s="9"/>
      <c r="AE67" s="9"/>
      <c r="AF67" s="9"/>
      <c r="AG67" s="9"/>
      <c r="AH67" s="9"/>
      <c r="AI67" s="9"/>
      <c r="AJ67" s="9"/>
    </row>
    <row r="68" spans="1:36" ht="14" x14ac:dyDescent="0.15">
      <c r="A68" s="527" t="s">
        <v>82</v>
      </c>
      <c r="B68" s="528">
        <v>5325.7900261250879</v>
      </c>
      <c r="C68" s="528">
        <v>78999.770487238347</v>
      </c>
      <c r="D68" s="528">
        <v>493.81568473858391</v>
      </c>
      <c r="E68" s="528">
        <v>0.82252045925906669</v>
      </c>
      <c r="F68" s="528">
        <v>13199.778674924022</v>
      </c>
      <c r="G68" s="528">
        <v>29.987305788642473</v>
      </c>
      <c r="H68" s="528">
        <v>14913.204309293022</v>
      </c>
      <c r="I68" s="528">
        <v>26695.945931484617</v>
      </c>
      <c r="J68" s="528">
        <v>12554.571044049933</v>
      </c>
      <c r="K68" s="528">
        <v>1644.2729312570668</v>
      </c>
      <c r="L68" s="528">
        <v>4805.1108017227507</v>
      </c>
      <c r="M68" s="528">
        <v>3222.9995428369325</v>
      </c>
      <c r="N68" s="528">
        <v>51.132992068145491</v>
      </c>
      <c r="O68" s="528">
        <v>161937.20225198637</v>
      </c>
      <c r="P68" s="528"/>
      <c r="Q68" s="528"/>
      <c r="R68" s="389"/>
      <c r="S68" s="9"/>
      <c r="T68" s="9"/>
      <c r="U68" s="9"/>
      <c r="V68" s="9"/>
      <c r="W68" s="9"/>
      <c r="X68" s="9"/>
      <c r="Y68" s="9"/>
      <c r="Z68" s="9"/>
      <c r="AA68" s="9"/>
      <c r="AB68" s="58"/>
      <c r="AC68" s="9"/>
      <c r="AD68" s="9"/>
      <c r="AE68" s="9"/>
      <c r="AF68" s="9"/>
      <c r="AG68" s="9"/>
      <c r="AH68" s="9"/>
      <c r="AI68" s="9"/>
      <c r="AJ68" s="9"/>
    </row>
    <row r="69" spans="1:36" x14ac:dyDescent="0.15">
      <c r="A69" s="284"/>
      <c r="B69" s="69"/>
      <c r="C69" s="69"/>
      <c r="D69" s="69"/>
      <c r="E69" s="69"/>
      <c r="F69" s="69"/>
      <c r="G69" s="69"/>
      <c r="H69" s="69"/>
      <c r="I69" s="69"/>
      <c r="J69" s="69"/>
      <c r="K69" s="69"/>
      <c r="L69" s="69"/>
      <c r="M69" s="69"/>
      <c r="N69" s="69"/>
      <c r="O69" s="69"/>
      <c r="P69" s="9"/>
      <c r="Q69" s="9"/>
      <c r="R69" s="9"/>
      <c r="S69" s="9"/>
      <c r="T69" s="9"/>
      <c r="U69" s="9"/>
      <c r="V69" s="9"/>
      <c r="W69" s="9"/>
      <c r="X69" s="9"/>
      <c r="Y69" s="9"/>
      <c r="Z69" s="9"/>
      <c r="AA69" s="9"/>
      <c r="AB69" s="58"/>
      <c r="AC69" s="9"/>
      <c r="AD69" s="9"/>
      <c r="AE69" s="9"/>
      <c r="AF69" s="9"/>
      <c r="AG69" s="9"/>
      <c r="AH69" s="9"/>
      <c r="AI69" s="9"/>
      <c r="AJ69" s="9"/>
    </row>
    <row r="70" spans="1:36" ht="16" x14ac:dyDescent="0.15">
      <c r="A70" s="529" t="s">
        <v>57</v>
      </c>
      <c r="B70" s="510"/>
      <c r="C70" s="530"/>
      <c r="D70" s="530"/>
      <c r="E70" s="530"/>
      <c r="F70" s="530"/>
      <c r="G70" s="530"/>
      <c r="H70" s="530"/>
      <c r="I70" s="530"/>
      <c r="J70" s="530"/>
      <c r="K70" s="530"/>
      <c r="L70" s="530"/>
      <c r="M70" s="530"/>
      <c r="N70" s="530"/>
      <c r="O70" s="530"/>
      <c r="P70" s="510"/>
      <c r="Q70" s="510"/>
      <c r="R70" s="9"/>
      <c r="S70" s="9"/>
      <c r="T70" s="9"/>
      <c r="U70" s="9"/>
      <c r="V70" s="9"/>
      <c r="W70" s="9"/>
      <c r="X70" s="9"/>
      <c r="Y70" s="9"/>
      <c r="Z70" s="9"/>
      <c r="AA70" s="9"/>
      <c r="AB70" s="58"/>
      <c r="AC70" s="9"/>
      <c r="AD70" s="9"/>
      <c r="AE70" s="9"/>
      <c r="AF70" s="9"/>
      <c r="AG70" s="9"/>
      <c r="AH70" s="9"/>
      <c r="AI70" s="9"/>
      <c r="AJ70" s="9"/>
    </row>
    <row r="71" spans="1:36" ht="34" x14ac:dyDescent="0.15">
      <c r="A71" s="531" t="s">
        <v>771</v>
      </c>
      <c r="B71" s="224" t="s">
        <v>44</v>
      </c>
      <c r="C71" s="224" t="s">
        <v>45</v>
      </c>
      <c r="D71" s="224" t="s">
        <v>46</v>
      </c>
      <c r="E71" s="538" t="s">
        <v>965</v>
      </c>
      <c r="F71" s="224" t="s">
        <v>47</v>
      </c>
      <c r="G71" s="224" t="s">
        <v>48</v>
      </c>
      <c r="H71" s="224" t="s">
        <v>749</v>
      </c>
      <c r="I71" s="241" t="s">
        <v>84</v>
      </c>
      <c r="J71" s="241" t="s">
        <v>51</v>
      </c>
      <c r="K71" s="241" t="s">
        <v>571</v>
      </c>
      <c r="L71" s="241" t="s">
        <v>52</v>
      </c>
      <c r="M71" s="241" t="s">
        <v>81</v>
      </c>
      <c r="N71" s="231" t="s">
        <v>54</v>
      </c>
      <c r="O71" s="231" t="s">
        <v>55</v>
      </c>
      <c r="P71" s="231"/>
      <c r="Q71" s="231"/>
      <c r="R71" s="9"/>
      <c r="S71" s="9"/>
      <c r="T71" s="9"/>
      <c r="U71" s="9"/>
      <c r="V71" s="9"/>
      <c r="W71" s="9"/>
      <c r="X71" s="9"/>
      <c r="Y71" s="9"/>
      <c r="Z71" s="9"/>
      <c r="AA71" s="9"/>
      <c r="AB71" s="58"/>
      <c r="AC71" s="9"/>
      <c r="AD71" s="9"/>
      <c r="AE71" s="9"/>
      <c r="AF71" s="9"/>
      <c r="AG71" s="9"/>
      <c r="AH71" s="9"/>
      <c r="AI71" s="9"/>
      <c r="AJ71" s="9"/>
    </row>
    <row r="72" spans="1:36" ht="16" x14ac:dyDescent="0.15">
      <c r="A72" s="225" t="s">
        <v>1042</v>
      </c>
      <c r="B72" s="233">
        <v>413.26290622794272</v>
      </c>
      <c r="C72" s="233">
        <v>4338.4467968311001</v>
      </c>
      <c r="D72" s="233">
        <v>72.205168335138282</v>
      </c>
      <c r="E72" s="233">
        <v>2.6486492298317871E-2</v>
      </c>
      <c r="F72" s="233">
        <v>827.18715714514497</v>
      </c>
      <c r="G72" s="233">
        <v>1.1456667225756934</v>
      </c>
      <c r="H72" s="233">
        <v>2071.1796019499261</v>
      </c>
      <c r="I72" s="233">
        <v>1271.6456544456914</v>
      </c>
      <c r="J72" s="233">
        <v>542.25928605404113</v>
      </c>
      <c r="K72" s="233">
        <v>172.15576306335939</v>
      </c>
      <c r="L72" s="233">
        <v>542.44987654250872</v>
      </c>
      <c r="M72" s="233">
        <v>92.084855769868213</v>
      </c>
      <c r="N72" s="233">
        <v>4.0225022617651076</v>
      </c>
      <c r="O72" s="233">
        <v>10348.071721841359</v>
      </c>
      <c r="P72" s="227"/>
      <c r="Q72" s="227"/>
      <c r="R72" s="9"/>
      <c r="S72" s="9"/>
      <c r="T72" s="9"/>
      <c r="U72" s="9"/>
      <c r="V72" s="9"/>
      <c r="W72" s="9"/>
      <c r="X72" s="9"/>
      <c r="Y72" s="9"/>
      <c r="Z72" s="9"/>
      <c r="AA72" s="9"/>
      <c r="AB72" s="58"/>
      <c r="AC72" s="9"/>
      <c r="AD72" s="9"/>
      <c r="AE72" s="9"/>
      <c r="AF72" s="9"/>
      <c r="AG72" s="9"/>
      <c r="AH72" s="9"/>
      <c r="AI72" s="9"/>
      <c r="AJ72" s="9"/>
    </row>
    <row r="73" spans="1:36" ht="16" x14ac:dyDescent="0.15">
      <c r="A73" s="225" t="s">
        <v>1043</v>
      </c>
      <c r="B73" s="233">
        <v>438.51650645152256</v>
      </c>
      <c r="C73" s="233">
        <v>5849.8012296766128</v>
      </c>
      <c r="D73" s="233">
        <v>35.817959091129495</v>
      </c>
      <c r="E73" s="233">
        <v>0.52167513381209574</v>
      </c>
      <c r="F73" s="233">
        <v>983.53407171108142</v>
      </c>
      <c r="G73" s="233">
        <v>1.2745476746913476</v>
      </c>
      <c r="H73" s="233">
        <v>1806.5089357140928</v>
      </c>
      <c r="I73" s="233">
        <v>2306.3694841244014</v>
      </c>
      <c r="J73" s="233">
        <v>2675.9249095054283</v>
      </c>
      <c r="K73" s="233">
        <v>119.4239362379668</v>
      </c>
      <c r="L73" s="233">
        <v>164.35827521902559</v>
      </c>
      <c r="M73" s="233">
        <v>299.11878742305328</v>
      </c>
      <c r="N73" s="233">
        <v>4.7253051878460548</v>
      </c>
      <c r="O73" s="233">
        <v>14685.89562315066</v>
      </c>
      <c r="P73" s="227"/>
      <c r="Q73" s="227"/>
      <c r="R73" s="9"/>
      <c r="S73" s="9"/>
      <c r="T73" s="9"/>
      <c r="U73" s="9"/>
      <c r="V73" s="9"/>
      <c r="W73" s="9"/>
      <c r="X73" s="9"/>
      <c r="Y73" s="9"/>
      <c r="Z73" s="9"/>
      <c r="AA73" s="9"/>
      <c r="AB73" s="58"/>
      <c r="AC73" s="9"/>
      <c r="AD73" s="9"/>
      <c r="AE73" s="9"/>
      <c r="AF73" s="9"/>
      <c r="AG73" s="9"/>
      <c r="AH73" s="9"/>
      <c r="AI73" s="9"/>
      <c r="AJ73" s="9"/>
    </row>
    <row r="74" spans="1:36" s="39" customFormat="1" ht="16" x14ac:dyDescent="0.15">
      <c r="A74" s="225" t="s">
        <v>1044</v>
      </c>
      <c r="B74" s="233">
        <v>219.57787470715181</v>
      </c>
      <c r="C74" s="233">
        <v>5370.0972322766029</v>
      </c>
      <c r="D74" s="233">
        <v>39.510550181937013</v>
      </c>
      <c r="E74" s="233">
        <v>2.0940276385772363E-2</v>
      </c>
      <c r="F74" s="233">
        <v>890.02183392481584</v>
      </c>
      <c r="G74" s="233">
        <v>0.83479189033005174</v>
      </c>
      <c r="H74" s="233">
        <v>1281.7530105970088</v>
      </c>
      <c r="I74" s="233">
        <v>1531.5101658660997</v>
      </c>
      <c r="J74" s="233">
        <v>486.48020400301533</v>
      </c>
      <c r="K74" s="233">
        <v>94.519981821637799</v>
      </c>
      <c r="L74" s="233">
        <v>272.28608378887725</v>
      </c>
      <c r="M74" s="233">
        <v>276.73206695633399</v>
      </c>
      <c r="N74" s="233">
        <v>3.5794894541213576</v>
      </c>
      <c r="O74" s="233">
        <v>10466.924225744317</v>
      </c>
      <c r="P74" s="227"/>
      <c r="Q74" s="227"/>
      <c r="R74" s="9"/>
      <c r="S74" s="9"/>
      <c r="T74" s="9"/>
      <c r="U74" s="9"/>
      <c r="V74" s="9"/>
      <c r="W74" s="9"/>
      <c r="X74" s="9"/>
      <c r="Y74" s="9"/>
      <c r="Z74" s="9"/>
      <c r="AA74" s="9"/>
      <c r="AB74" s="58"/>
      <c r="AC74" s="9"/>
      <c r="AD74" s="9"/>
      <c r="AE74" s="9"/>
      <c r="AF74" s="9"/>
      <c r="AG74" s="9"/>
      <c r="AH74" s="9"/>
      <c r="AI74" s="9"/>
      <c r="AJ74" s="9"/>
    </row>
    <row r="75" spans="1:36" ht="16" x14ac:dyDescent="0.15">
      <c r="A75" s="225" t="s">
        <v>1045</v>
      </c>
      <c r="B75" s="233">
        <v>279.03648807968955</v>
      </c>
      <c r="C75" s="233">
        <v>5513.6306662996058</v>
      </c>
      <c r="D75" s="233">
        <v>38.618094147845994</v>
      </c>
      <c r="E75" s="233">
        <v>2.0632350123378222E-2</v>
      </c>
      <c r="F75" s="233">
        <v>1001.224720759599</v>
      </c>
      <c r="G75" s="233">
        <v>1.457403239575791</v>
      </c>
      <c r="H75" s="233">
        <v>850.03566343062403</v>
      </c>
      <c r="I75" s="233">
        <v>1382.119823247752</v>
      </c>
      <c r="J75" s="233">
        <v>373.61638779093073</v>
      </c>
      <c r="K75" s="233">
        <v>117.89129358678515</v>
      </c>
      <c r="L75" s="233">
        <v>145.54061697522295</v>
      </c>
      <c r="M75" s="233">
        <v>326.22810541049512</v>
      </c>
      <c r="N75" s="233">
        <v>4.690620534363906</v>
      </c>
      <c r="O75" s="233">
        <v>10034.110515852613</v>
      </c>
      <c r="P75" s="227"/>
      <c r="Q75" s="227"/>
      <c r="R75" s="9"/>
      <c r="S75" s="9"/>
      <c r="T75" s="9"/>
      <c r="U75" s="9"/>
      <c r="V75" s="9"/>
      <c r="W75" s="9"/>
      <c r="X75" s="9"/>
      <c r="Y75" s="9"/>
      <c r="Z75" s="9"/>
      <c r="AA75" s="9"/>
      <c r="AB75" s="58"/>
      <c r="AC75" s="9"/>
      <c r="AD75" s="9"/>
      <c r="AE75" s="9"/>
      <c r="AF75" s="9"/>
      <c r="AG75" s="9"/>
      <c r="AH75" s="9"/>
      <c r="AI75" s="9"/>
      <c r="AJ75" s="9"/>
    </row>
    <row r="76" spans="1:36" ht="16" x14ac:dyDescent="0.15">
      <c r="A76" s="225" t="s">
        <v>1046</v>
      </c>
      <c r="B76" s="233">
        <v>334.34007724808311</v>
      </c>
      <c r="C76" s="233">
        <v>5926.5500904183646</v>
      </c>
      <c r="D76" s="233">
        <v>37.088848317991506</v>
      </c>
      <c r="E76" s="233">
        <v>6.3211482065525975E-3</v>
      </c>
      <c r="F76" s="233">
        <v>1071.7835257519919</v>
      </c>
      <c r="G76" s="233">
        <v>1.5478135415505665</v>
      </c>
      <c r="H76" s="233">
        <v>728.23853396420407</v>
      </c>
      <c r="I76" s="233">
        <v>2328.0020705167481</v>
      </c>
      <c r="J76" s="233">
        <v>3916.645663367327</v>
      </c>
      <c r="K76" s="233">
        <v>128.93303866876369</v>
      </c>
      <c r="L76" s="233">
        <v>177.11107626257842</v>
      </c>
      <c r="M76" s="233">
        <v>376.48761205147849</v>
      </c>
      <c r="N76" s="233">
        <v>4.1422058888883786</v>
      </c>
      <c r="O76" s="233">
        <v>15030.876877146175</v>
      </c>
      <c r="P76" s="227"/>
      <c r="Q76" s="227"/>
      <c r="R76" s="9"/>
      <c r="S76" s="9"/>
      <c r="T76" s="9"/>
      <c r="U76" s="9"/>
      <c r="V76" s="9"/>
      <c r="W76" s="9"/>
      <c r="X76" s="9"/>
      <c r="Y76" s="9"/>
      <c r="Z76" s="9"/>
      <c r="AA76" s="9"/>
      <c r="AB76" s="58"/>
      <c r="AC76" s="9"/>
      <c r="AD76" s="9"/>
      <c r="AE76" s="9"/>
      <c r="AF76" s="9"/>
      <c r="AG76" s="9"/>
      <c r="AH76" s="9"/>
      <c r="AI76" s="9"/>
      <c r="AJ76" s="9"/>
    </row>
    <row r="77" spans="1:36" ht="16" x14ac:dyDescent="0.15">
      <c r="A77" s="225" t="s">
        <v>1047</v>
      </c>
      <c r="B77" s="233">
        <v>293.31847376376982</v>
      </c>
      <c r="C77" s="233">
        <v>8166.1926405811528</v>
      </c>
      <c r="D77" s="233">
        <v>32.016891988469922</v>
      </c>
      <c r="E77" s="233">
        <v>4.7633119311285546E-3</v>
      </c>
      <c r="F77" s="233">
        <v>1472.8160574678363</v>
      </c>
      <c r="G77" s="233">
        <v>1.8028629129885254</v>
      </c>
      <c r="H77" s="233">
        <v>1176.6698135706249</v>
      </c>
      <c r="I77" s="233">
        <v>2639.9980051205716</v>
      </c>
      <c r="J77" s="233">
        <v>1339.0255761721005</v>
      </c>
      <c r="K77" s="233">
        <v>208.52207649238574</v>
      </c>
      <c r="L77" s="233">
        <v>131.69328312316495</v>
      </c>
      <c r="M77" s="233">
        <v>320.10529597427541</v>
      </c>
      <c r="N77" s="233">
        <v>3.2093140626920995</v>
      </c>
      <c r="O77" s="233">
        <v>15785.375054541959</v>
      </c>
      <c r="P77" s="227"/>
      <c r="Q77" s="227"/>
      <c r="R77" s="9"/>
      <c r="S77" s="9"/>
      <c r="T77" s="9"/>
      <c r="U77" s="9"/>
      <c r="V77" s="9"/>
      <c r="W77" s="9"/>
      <c r="X77" s="9"/>
      <c r="Y77" s="9"/>
      <c r="Z77" s="9"/>
      <c r="AA77" s="9"/>
      <c r="AB77" s="58"/>
      <c r="AC77" s="9"/>
      <c r="AD77" s="9"/>
      <c r="AE77" s="9"/>
      <c r="AF77" s="9"/>
      <c r="AG77" s="9"/>
      <c r="AH77" s="9"/>
      <c r="AI77" s="9"/>
      <c r="AJ77" s="9"/>
    </row>
    <row r="78" spans="1:36" ht="16" x14ac:dyDescent="0.15">
      <c r="A78" s="225" t="s">
        <v>1048</v>
      </c>
      <c r="B78" s="233">
        <v>332.91084890982017</v>
      </c>
      <c r="C78" s="233">
        <v>7399.7034429583728</v>
      </c>
      <c r="D78" s="233">
        <v>28.274578608921679</v>
      </c>
      <c r="E78" s="233">
        <v>3.9258188626263284E-2</v>
      </c>
      <c r="F78" s="233">
        <v>1329.1421051881732</v>
      </c>
      <c r="G78" s="233">
        <v>8.2737800563754682</v>
      </c>
      <c r="H78" s="233">
        <v>1113.024616608496</v>
      </c>
      <c r="I78" s="233">
        <v>2393.4487815877792</v>
      </c>
      <c r="J78" s="233">
        <v>443.03677308273217</v>
      </c>
      <c r="K78" s="233">
        <v>183.07832235508985</v>
      </c>
      <c r="L78" s="233">
        <v>346.31289839843851</v>
      </c>
      <c r="M78" s="233">
        <v>232.0384602950127</v>
      </c>
      <c r="N78" s="233">
        <v>4.7063310258590629</v>
      </c>
      <c r="O78" s="233">
        <v>13813.990197263696</v>
      </c>
      <c r="P78" s="227"/>
      <c r="Q78" s="227"/>
      <c r="R78" s="9"/>
      <c r="S78" s="9"/>
      <c r="T78" s="9"/>
      <c r="U78" s="9"/>
      <c r="V78" s="9"/>
      <c r="W78" s="9"/>
      <c r="X78" s="9"/>
      <c r="Y78" s="9"/>
      <c r="Z78" s="9"/>
      <c r="AA78" s="9"/>
      <c r="AB78" s="58"/>
      <c r="AC78" s="9"/>
      <c r="AD78" s="9"/>
      <c r="AE78" s="9"/>
      <c r="AF78" s="9"/>
      <c r="AG78" s="9"/>
      <c r="AH78" s="9"/>
      <c r="AI78" s="9"/>
      <c r="AJ78" s="9"/>
    </row>
    <row r="79" spans="1:36" ht="16" x14ac:dyDescent="0.15">
      <c r="A79" s="225" t="s">
        <v>1049</v>
      </c>
      <c r="B79" s="233">
        <v>974.59777189065653</v>
      </c>
      <c r="C79" s="233">
        <v>11798.842494045472</v>
      </c>
      <c r="D79" s="233">
        <v>81.705168098898824</v>
      </c>
      <c r="E79" s="233">
        <v>0.1177517952746709</v>
      </c>
      <c r="F79" s="233">
        <v>1350.1177423335125</v>
      </c>
      <c r="G79" s="233">
        <v>5.3036515008752732</v>
      </c>
      <c r="H79" s="233">
        <v>965.84774964974417</v>
      </c>
      <c r="I79" s="233">
        <v>1829.0800589624209</v>
      </c>
      <c r="J79" s="233">
        <v>483.29334545175516</v>
      </c>
      <c r="K79" s="233">
        <v>141.92517495789161</v>
      </c>
      <c r="L79" s="233">
        <v>1028.9067611466367</v>
      </c>
      <c r="M79" s="233">
        <v>328.39922057361912</v>
      </c>
      <c r="N79" s="233">
        <v>6.1732037321835351</v>
      </c>
      <c r="O79" s="233">
        <v>18994.310094138935</v>
      </c>
      <c r="P79" s="227"/>
      <c r="Q79" s="227"/>
      <c r="R79" s="9"/>
      <c r="S79" s="9"/>
      <c r="T79" s="9"/>
      <c r="U79" s="9"/>
      <c r="V79" s="9"/>
      <c r="W79" s="9"/>
      <c r="X79" s="9"/>
      <c r="Y79" s="9"/>
      <c r="Z79" s="9"/>
      <c r="AA79" s="9"/>
      <c r="AB79" s="58"/>
      <c r="AC79" s="9"/>
      <c r="AD79" s="9"/>
      <c r="AE79" s="9"/>
      <c r="AF79" s="9"/>
      <c r="AG79" s="9"/>
      <c r="AH79" s="9"/>
      <c r="AI79" s="9"/>
      <c r="AJ79" s="9"/>
    </row>
    <row r="80" spans="1:36" ht="16" x14ac:dyDescent="0.15">
      <c r="A80" s="225" t="s">
        <v>1050</v>
      </c>
      <c r="B80" s="233">
        <v>453.51944626036152</v>
      </c>
      <c r="C80" s="233">
        <v>7705.992535880333</v>
      </c>
      <c r="D80" s="233">
        <v>29.87840950439287</v>
      </c>
      <c r="E80" s="233">
        <v>2.1794760045850098E-2</v>
      </c>
      <c r="F80" s="233">
        <v>1025.3041632953446</v>
      </c>
      <c r="G80" s="233">
        <v>2.8991152783237304</v>
      </c>
      <c r="H80" s="233">
        <v>934.25736623909859</v>
      </c>
      <c r="I80" s="233">
        <v>1963.5359239706845</v>
      </c>
      <c r="J80" s="233">
        <v>834.79191983674298</v>
      </c>
      <c r="K80" s="233">
        <v>147.67615610848145</v>
      </c>
      <c r="L80" s="233">
        <v>841.624246860212</v>
      </c>
      <c r="M80" s="233">
        <v>275.50371103871584</v>
      </c>
      <c r="N80" s="233">
        <v>6.5069457404451851</v>
      </c>
      <c r="O80" s="233">
        <v>14221.511734773183</v>
      </c>
      <c r="P80" s="227"/>
      <c r="Q80" s="227"/>
      <c r="R80" s="9"/>
      <c r="S80" s="9"/>
      <c r="T80" s="9"/>
      <c r="U80" s="9"/>
      <c r="V80" s="9"/>
      <c r="W80" s="9"/>
      <c r="X80" s="9"/>
      <c r="Y80" s="9"/>
      <c r="Z80" s="9"/>
      <c r="AA80" s="9"/>
      <c r="AB80" s="58"/>
      <c r="AC80" s="9"/>
      <c r="AD80" s="9"/>
      <c r="AE80" s="9"/>
      <c r="AF80" s="9"/>
      <c r="AG80" s="9"/>
      <c r="AH80" s="9"/>
      <c r="AI80" s="9"/>
      <c r="AJ80" s="9"/>
    </row>
    <row r="81" spans="1:37" s="39" customFormat="1" ht="16" x14ac:dyDescent="0.15">
      <c r="A81" s="225" t="s">
        <v>1051</v>
      </c>
      <c r="B81" s="233">
        <v>528.12441191658786</v>
      </c>
      <c r="C81" s="233">
        <v>5518.9969511239096</v>
      </c>
      <c r="D81" s="233">
        <v>33.230382561780957</v>
      </c>
      <c r="E81" s="233">
        <v>3.998122456778213E-2</v>
      </c>
      <c r="F81" s="233">
        <v>1082.3331141362783</v>
      </c>
      <c r="G81" s="233">
        <v>1.8200071072023927</v>
      </c>
      <c r="H81" s="233">
        <v>1130.3780493115059</v>
      </c>
      <c r="I81" s="233">
        <v>3347.9269775170974</v>
      </c>
      <c r="J81" s="233">
        <v>496.33480038466081</v>
      </c>
      <c r="K81" s="233">
        <v>160.19848125701961</v>
      </c>
      <c r="L81" s="233">
        <v>770.86627988744726</v>
      </c>
      <c r="M81" s="233">
        <v>248.98817020995313</v>
      </c>
      <c r="N81" s="233">
        <v>2.1356667361733299</v>
      </c>
      <c r="O81" s="233">
        <v>13321.373273374184</v>
      </c>
      <c r="P81" s="227"/>
      <c r="Q81" s="227"/>
      <c r="R81" s="9"/>
      <c r="S81" s="9"/>
      <c r="T81" s="9"/>
      <c r="U81" s="9"/>
      <c r="V81" s="9"/>
      <c r="W81" s="9"/>
      <c r="X81" s="9"/>
      <c r="Y81" s="9"/>
      <c r="Z81" s="9"/>
      <c r="AA81" s="9"/>
      <c r="AB81" s="58"/>
      <c r="AC81" s="9"/>
      <c r="AD81" s="9"/>
      <c r="AE81" s="9"/>
      <c r="AF81" s="9"/>
      <c r="AG81" s="9"/>
      <c r="AH81" s="9"/>
      <c r="AI81" s="9"/>
      <c r="AJ81" s="9"/>
    </row>
    <row r="82" spans="1:37" ht="16" x14ac:dyDescent="0.15">
      <c r="A82" s="225" t="s">
        <v>1052</v>
      </c>
      <c r="B82" s="233">
        <v>459.51970741032244</v>
      </c>
      <c r="C82" s="233">
        <v>4850.3795694572564</v>
      </c>
      <c r="D82" s="233">
        <v>35.220517458671488</v>
      </c>
      <c r="E82" s="233">
        <v>1.8968167823913964E-3</v>
      </c>
      <c r="F82" s="233">
        <v>1057.1765904699387</v>
      </c>
      <c r="G82" s="233">
        <v>1.6574010709118652</v>
      </c>
      <c r="H82" s="233">
        <v>1512.0382637679686</v>
      </c>
      <c r="I82" s="233">
        <v>3188.2131593692802</v>
      </c>
      <c r="J82" s="233">
        <v>471.1676344761845</v>
      </c>
      <c r="K82" s="233">
        <v>119.97239085941953</v>
      </c>
      <c r="L82" s="233">
        <v>173.46887570101563</v>
      </c>
      <c r="M82" s="233">
        <v>225.48665557375489</v>
      </c>
      <c r="N82" s="233">
        <v>2.4559945162991408</v>
      </c>
      <c r="O82" s="233">
        <v>12096.758656947804</v>
      </c>
      <c r="P82" s="227"/>
      <c r="Q82" s="227"/>
      <c r="R82" s="9"/>
      <c r="S82" s="9"/>
      <c r="T82" s="9"/>
      <c r="U82" s="9"/>
      <c r="V82" s="9"/>
      <c r="W82" s="9"/>
      <c r="X82" s="9"/>
      <c r="Y82" s="9"/>
      <c r="Z82" s="9"/>
      <c r="AA82" s="9"/>
      <c r="AB82" s="58"/>
      <c r="AC82" s="9"/>
      <c r="AD82" s="9"/>
      <c r="AE82" s="9"/>
      <c r="AF82" s="9"/>
      <c r="AG82" s="9"/>
      <c r="AH82" s="9"/>
      <c r="AI82" s="9"/>
      <c r="AJ82" s="9"/>
    </row>
    <row r="83" spans="1:37" ht="16" x14ac:dyDescent="0.15">
      <c r="A83" s="225" t="s">
        <v>1053</v>
      </c>
      <c r="B83" s="233">
        <v>599.06551325917985</v>
      </c>
      <c r="C83" s="233">
        <v>6561.1368376895643</v>
      </c>
      <c r="D83" s="233">
        <v>30.24911644340586</v>
      </c>
      <c r="E83" s="233">
        <v>1.0189612048634375E-3</v>
      </c>
      <c r="F83" s="233">
        <v>1109.1375927403064</v>
      </c>
      <c r="G83" s="233">
        <v>1.9702647932417676</v>
      </c>
      <c r="H83" s="233">
        <v>1343.2727044897276</v>
      </c>
      <c r="I83" s="233">
        <v>2514.0958267560918</v>
      </c>
      <c r="J83" s="233">
        <v>491.99454392501264</v>
      </c>
      <c r="K83" s="233">
        <v>49.97631584826641</v>
      </c>
      <c r="L83" s="233">
        <v>210.49252781762198</v>
      </c>
      <c r="M83" s="233">
        <v>221.82660156037207</v>
      </c>
      <c r="N83" s="233">
        <v>4.7854129275083297</v>
      </c>
      <c r="O83" s="233">
        <v>13138.004277211501</v>
      </c>
      <c r="P83" s="227"/>
      <c r="Q83" s="227"/>
      <c r="R83" s="9"/>
      <c r="S83" s="9"/>
      <c r="T83" s="9"/>
      <c r="U83" s="9"/>
      <c r="V83" s="9"/>
      <c r="W83" s="9"/>
      <c r="X83" s="9"/>
      <c r="Y83" s="9"/>
      <c r="Z83" s="9"/>
      <c r="AA83" s="9"/>
      <c r="AB83" s="58"/>
      <c r="AC83" s="9"/>
      <c r="AD83" s="9"/>
      <c r="AE83" s="9"/>
      <c r="AF83" s="9"/>
      <c r="AG83" s="9"/>
      <c r="AH83" s="9"/>
      <c r="AI83" s="9"/>
      <c r="AJ83" s="9"/>
    </row>
    <row r="84" spans="1:37" ht="16" x14ac:dyDescent="0.15">
      <c r="A84" s="532" t="s">
        <v>94</v>
      </c>
      <c r="B84" s="227">
        <v>5325.7900261250879</v>
      </c>
      <c r="C84" s="227">
        <v>78999.770487238347</v>
      </c>
      <c r="D84" s="227">
        <v>493.81568473858391</v>
      </c>
      <c r="E84" s="233">
        <v>0.82252045925906669</v>
      </c>
      <c r="F84" s="227">
        <v>13199.778674924022</v>
      </c>
      <c r="G84" s="227">
        <v>29.987305788642473</v>
      </c>
      <c r="H84" s="227">
        <v>14913.204309293022</v>
      </c>
      <c r="I84" s="227">
        <v>26695.945931484617</v>
      </c>
      <c r="J84" s="227">
        <v>12554.571044049933</v>
      </c>
      <c r="K84" s="227">
        <v>1644.2729312570668</v>
      </c>
      <c r="L84" s="227">
        <v>4805.1108017227507</v>
      </c>
      <c r="M84" s="227">
        <v>3222.9995428369325</v>
      </c>
      <c r="N84" s="227">
        <v>51.132992068145491</v>
      </c>
      <c r="O84" s="227">
        <v>161937.2022519864</v>
      </c>
      <c r="P84" s="227"/>
      <c r="Q84" s="227"/>
      <c r="R84" s="9"/>
      <c r="S84" s="9"/>
      <c r="T84" s="9"/>
      <c r="U84" s="9"/>
      <c r="V84" s="9"/>
      <c r="W84" s="9"/>
      <c r="X84" s="9"/>
      <c r="Y84" s="9"/>
      <c r="Z84" s="9"/>
      <c r="AA84" s="9"/>
      <c r="AB84" s="58"/>
      <c r="AC84" s="9"/>
      <c r="AD84" s="9"/>
      <c r="AE84" s="9"/>
      <c r="AF84" s="9"/>
      <c r="AG84" s="9"/>
      <c r="AH84" s="9"/>
      <c r="AI84" s="9"/>
      <c r="AJ84" s="9"/>
    </row>
    <row r="85" spans="1:37" x14ac:dyDescent="0.15">
      <c r="A85" s="284"/>
      <c r="B85" s="9"/>
      <c r="C85" s="9"/>
      <c r="D85" s="58"/>
      <c r="E85" s="58"/>
      <c r="F85" s="58"/>
      <c r="G85" s="58"/>
      <c r="H85" s="58"/>
      <c r="I85" s="58"/>
      <c r="J85" s="58"/>
      <c r="K85" s="58"/>
      <c r="L85" s="58"/>
      <c r="M85" s="58"/>
      <c r="N85" s="58"/>
      <c r="O85" s="58"/>
      <c r="P85" s="286"/>
      <c r="Q85" s="9"/>
      <c r="R85" s="9"/>
      <c r="S85" s="9"/>
      <c r="T85" s="9"/>
      <c r="U85" s="9"/>
      <c r="V85" s="9"/>
      <c r="W85" s="9"/>
      <c r="X85" s="9"/>
      <c r="Y85" s="9"/>
      <c r="Z85" s="9"/>
      <c r="AA85" s="9"/>
      <c r="AB85" s="9"/>
      <c r="AC85" s="9"/>
      <c r="AD85" s="9"/>
      <c r="AE85" s="9"/>
      <c r="AF85" s="9"/>
      <c r="AG85" s="9"/>
      <c r="AH85" s="9"/>
      <c r="AI85" s="9"/>
      <c r="AJ85" s="9"/>
      <c r="AK85" s="9"/>
    </row>
    <row r="86" spans="1:37" x14ac:dyDescent="0.15">
      <c r="A86" s="284" t="s">
        <v>62</v>
      </c>
      <c r="B86" s="9"/>
      <c r="C86" s="9"/>
      <c r="D86" s="58"/>
      <c r="E86" s="58"/>
      <c r="F86" s="58"/>
      <c r="G86" s="58"/>
      <c r="H86" s="58"/>
      <c r="I86" s="58"/>
      <c r="J86" s="58"/>
      <c r="K86" s="58"/>
      <c r="L86" s="58"/>
      <c r="M86" s="58"/>
      <c r="N86" s="58"/>
      <c r="O86" s="58"/>
      <c r="P86" s="286"/>
      <c r="Q86" s="9"/>
      <c r="R86" s="9"/>
      <c r="S86" s="9"/>
      <c r="T86" s="9"/>
      <c r="U86" s="9"/>
      <c r="V86" s="9"/>
      <c r="W86" s="9"/>
      <c r="X86" s="9"/>
      <c r="Y86" s="9"/>
      <c r="Z86" s="9"/>
      <c r="AA86" s="9"/>
      <c r="AB86" s="9"/>
      <c r="AC86" s="9"/>
      <c r="AD86" s="9"/>
      <c r="AE86" s="9"/>
      <c r="AF86" s="9"/>
      <c r="AG86" s="9"/>
      <c r="AH86" s="9"/>
      <c r="AI86" s="9"/>
      <c r="AJ86" s="9"/>
      <c r="AK86" s="9"/>
    </row>
    <row r="87" spans="1:37" ht="28" x14ac:dyDescent="0.15">
      <c r="A87" s="373" t="s">
        <v>93</v>
      </c>
      <c r="B87" s="358" t="s">
        <v>1035</v>
      </c>
      <c r="C87" s="359" t="s">
        <v>45</v>
      </c>
      <c r="D87" s="358" t="s">
        <v>859</v>
      </c>
      <c r="E87" s="358" t="s">
        <v>46</v>
      </c>
      <c r="F87" s="358" t="s">
        <v>965</v>
      </c>
      <c r="G87" s="358" t="s">
        <v>47</v>
      </c>
      <c r="H87" s="360" t="s">
        <v>860</v>
      </c>
      <c r="I87" s="358" t="s">
        <v>945</v>
      </c>
      <c r="J87" s="359" t="s">
        <v>817</v>
      </c>
      <c r="K87" s="358" t="s">
        <v>977</v>
      </c>
      <c r="L87" s="358" t="s">
        <v>66</v>
      </c>
      <c r="M87" s="358" t="s">
        <v>206</v>
      </c>
      <c r="N87" s="358" t="s">
        <v>49</v>
      </c>
      <c r="O87" s="361" t="s">
        <v>818</v>
      </c>
      <c r="P87" s="358" t="s">
        <v>50</v>
      </c>
      <c r="Q87" s="358" t="s">
        <v>51</v>
      </c>
      <c r="R87" s="362" t="s">
        <v>861</v>
      </c>
      <c r="S87" s="358" t="s">
        <v>763</v>
      </c>
      <c r="T87" s="358" t="s">
        <v>77</v>
      </c>
      <c r="U87" s="362" t="s">
        <v>611</v>
      </c>
      <c r="V87" s="358" t="s">
        <v>1036</v>
      </c>
      <c r="W87" s="364" t="s">
        <v>52</v>
      </c>
      <c r="X87" s="364" t="s">
        <v>862</v>
      </c>
      <c r="Y87" s="364" t="s">
        <v>863</v>
      </c>
      <c r="Z87" s="364" t="s">
        <v>67</v>
      </c>
      <c r="AA87" s="372" t="s">
        <v>54</v>
      </c>
      <c r="AB87" s="547" t="s">
        <v>55</v>
      </c>
      <c r="AC87" s="9"/>
      <c r="AD87" s="9"/>
      <c r="AE87" s="9"/>
      <c r="AF87" s="9"/>
      <c r="AG87" s="9"/>
      <c r="AH87" s="9"/>
      <c r="AI87" s="9"/>
      <c r="AJ87" s="9"/>
      <c r="AK87" s="9"/>
    </row>
    <row r="88" spans="1:37" x14ac:dyDescent="0.15">
      <c r="A88" s="374" t="s">
        <v>1042</v>
      </c>
      <c r="B88" s="520">
        <v>6690.0474749794203</v>
      </c>
      <c r="C88" s="520">
        <v>124205.460709366</v>
      </c>
      <c r="D88" s="520">
        <v>4318364.0592456805</v>
      </c>
      <c r="E88" s="520">
        <v>73938.092375181601</v>
      </c>
      <c r="F88" s="520">
        <v>27.1221681134775</v>
      </c>
      <c r="G88" s="520">
        <v>457433.72422340402</v>
      </c>
      <c r="H88" s="520">
        <v>389605.38909375702</v>
      </c>
      <c r="I88" s="520">
        <v>0.53559946734458197</v>
      </c>
      <c r="J88" s="520">
        <v>1173.16272391751</v>
      </c>
      <c r="K88" s="520">
        <v>1231662.1967259201</v>
      </c>
      <c r="L88" s="520">
        <v>643.851210854947</v>
      </c>
      <c r="M88" s="520">
        <v>415847.31729157898</v>
      </c>
      <c r="N88" s="520">
        <v>311484.37290699501</v>
      </c>
      <c r="O88" s="520">
        <v>990680.77724539302</v>
      </c>
      <c r="P88" s="520">
        <v>889225.71567080403</v>
      </c>
      <c r="Q88" s="520">
        <v>518179.38328731101</v>
      </c>
      <c r="R88" s="520">
        <v>36045.618625603602</v>
      </c>
      <c r="S88" s="520">
        <v>195.59695997089099</v>
      </c>
      <c r="T88" s="520">
        <v>852.91004645265605</v>
      </c>
      <c r="U88" s="520">
        <v>176287.50137688001</v>
      </c>
      <c r="V88" s="520"/>
      <c r="W88" s="520">
        <v>103362.283924938</v>
      </c>
      <c r="X88" s="520">
        <v>452106.38965459098</v>
      </c>
      <c r="Y88" s="520">
        <v>94255.331783768706</v>
      </c>
      <c r="Z88" s="520">
        <v>39.560524576343497</v>
      </c>
      <c r="AA88" s="521">
        <v>4119.0423160474702</v>
      </c>
      <c r="AB88" s="372">
        <v>10596425.44316555</v>
      </c>
      <c r="AC88" s="9"/>
      <c r="AD88" s="9"/>
      <c r="AE88" s="9"/>
      <c r="AF88" s="9"/>
      <c r="AG88" s="9"/>
      <c r="AH88" s="9"/>
      <c r="AI88" s="9"/>
      <c r="AJ88" s="9"/>
      <c r="AK88" s="9"/>
    </row>
    <row r="89" spans="1:37" x14ac:dyDescent="0.15">
      <c r="A89" s="374" t="s">
        <v>1043</v>
      </c>
      <c r="B89" s="520">
        <v>20477.941483776001</v>
      </c>
      <c r="C89" s="520">
        <v>91740.108974931703</v>
      </c>
      <c r="D89" s="520">
        <v>5898456.3502139198</v>
      </c>
      <c r="E89" s="520">
        <v>36677.590109316603</v>
      </c>
      <c r="F89" s="520">
        <v>534.19533702358603</v>
      </c>
      <c r="G89" s="520">
        <v>526028.30925225106</v>
      </c>
      <c r="H89" s="520">
        <v>481110.13522634201</v>
      </c>
      <c r="I89" s="520">
        <v>0.44495355430990402</v>
      </c>
      <c r="J89" s="520">
        <v>1305.1368188839399</v>
      </c>
      <c r="K89" s="520">
        <v>938794.49221511104</v>
      </c>
      <c r="L89" s="520">
        <v>7.9951670020818701</v>
      </c>
      <c r="M89" s="520">
        <v>428554.96595558099</v>
      </c>
      <c r="N89" s="520">
        <v>408771.34690005699</v>
      </c>
      <c r="O89" s="520">
        <v>1952951.00484333</v>
      </c>
      <c r="P89" s="520">
        <v>911070.65795611998</v>
      </c>
      <c r="Q89" s="520">
        <v>389909.73243220401</v>
      </c>
      <c r="R89" s="520">
        <v>2349074.0628026002</v>
      </c>
      <c r="S89" s="520">
        <v>248.57089342549401</v>
      </c>
      <c r="T89" s="520">
        <v>914.741205329075</v>
      </c>
      <c r="U89" s="520">
        <v>122290.110707678</v>
      </c>
      <c r="V89" s="520"/>
      <c r="W89" s="520">
        <v>134236.36976958599</v>
      </c>
      <c r="X89" s="520">
        <v>34066.504054696197</v>
      </c>
      <c r="Y89" s="520">
        <v>306259.46450125298</v>
      </c>
      <c r="Z89" s="520">
        <v>38.173819953575702</v>
      </c>
      <c r="AA89" s="521">
        <v>4838.7125123543601</v>
      </c>
      <c r="AB89" s="372">
        <v>15038357.118106276</v>
      </c>
      <c r="AC89" s="9"/>
      <c r="AD89" s="9"/>
      <c r="AE89" s="9"/>
      <c r="AF89" s="9"/>
      <c r="AG89" s="9"/>
      <c r="AH89" s="9"/>
      <c r="AI89" s="9"/>
      <c r="AJ89" s="9"/>
      <c r="AK89" s="9"/>
    </row>
    <row r="90" spans="1:37" x14ac:dyDescent="0.15">
      <c r="A90" s="374" t="s">
        <v>1044</v>
      </c>
      <c r="B90" s="520">
        <v>15368.9546378869</v>
      </c>
      <c r="C90" s="520">
        <v>56588.061280911701</v>
      </c>
      <c r="D90" s="520">
        <v>5442391.5045703296</v>
      </c>
      <c r="E90" s="520">
        <v>40458.803386303502</v>
      </c>
      <c r="F90" s="520">
        <v>21.442843019030899</v>
      </c>
      <c r="G90" s="520">
        <v>416422.97657919</v>
      </c>
      <c r="H90" s="520">
        <v>494958.90673923801</v>
      </c>
      <c r="I90" s="520">
        <v>0.474620583467185</v>
      </c>
      <c r="J90" s="520">
        <v>854.82689569797299</v>
      </c>
      <c r="K90" s="520">
        <v>303253.97115453699</v>
      </c>
      <c r="L90" s="520">
        <v>2.1515630595386002</v>
      </c>
      <c r="M90" s="520">
        <v>209476.63749917701</v>
      </c>
      <c r="N90" s="520">
        <v>374119.83493272599</v>
      </c>
      <c r="O90" s="520">
        <v>1194146.57491416</v>
      </c>
      <c r="P90" s="520">
        <v>1009261.1116968</v>
      </c>
      <c r="Q90" s="520">
        <v>412135.00862178201</v>
      </c>
      <c r="R90" s="520">
        <v>84077.019629854694</v>
      </c>
      <c r="S90" s="520">
        <v>185.72264696657601</v>
      </c>
      <c r="T90" s="520">
        <v>1757.9780004843999</v>
      </c>
      <c r="U90" s="520">
        <v>96788.461385357106</v>
      </c>
      <c r="V90" s="520"/>
      <c r="W90" s="520">
        <v>187063.15315240601</v>
      </c>
      <c r="X90" s="520">
        <v>91757.796647404306</v>
      </c>
      <c r="Y90" s="520">
        <v>283373.63656328601</v>
      </c>
      <c r="Z90" s="520"/>
      <c r="AA90" s="521">
        <v>3665.3972010202701</v>
      </c>
      <c r="AB90" s="372">
        <v>10718130.40716218</v>
      </c>
      <c r="AC90" s="9"/>
      <c r="AD90" s="9"/>
      <c r="AE90" s="9"/>
      <c r="AF90" s="9"/>
      <c r="AG90" s="9"/>
      <c r="AH90" s="9"/>
      <c r="AI90" s="9"/>
      <c r="AJ90" s="9"/>
      <c r="AK90" s="9"/>
    </row>
    <row r="91" spans="1:37" x14ac:dyDescent="0.15">
      <c r="A91" s="374" t="s">
        <v>1045</v>
      </c>
      <c r="B91" s="520">
        <v>19660.882498462601</v>
      </c>
      <c r="C91" s="520">
        <v>42337.257823696302</v>
      </c>
      <c r="D91" s="520">
        <v>5603620.5444670999</v>
      </c>
      <c r="E91" s="520">
        <v>39544.928407394298</v>
      </c>
      <c r="F91" s="520">
        <v>21.127526526339299</v>
      </c>
      <c r="G91" s="520">
        <v>539130.25930872199</v>
      </c>
      <c r="H91" s="533">
        <v>486119.96881961601</v>
      </c>
      <c r="I91" s="520">
        <v>3.8859294913709101</v>
      </c>
      <c r="J91" s="520">
        <v>1492.38091732561</v>
      </c>
      <c r="K91" s="520">
        <v>176436.03457082601</v>
      </c>
      <c r="L91" s="520">
        <v>1.9372283704578801</v>
      </c>
      <c r="M91" s="520">
        <v>266070.54406676901</v>
      </c>
      <c r="N91" s="520">
        <v>345880.99180315802</v>
      </c>
      <c r="O91" s="520">
        <v>1069409.70720254</v>
      </c>
      <c r="P91" s="520">
        <v>694000.48478213302</v>
      </c>
      <c r="Q91" s="520">
        <v>282004.42908863502</v>
      </c>
      <c r="R91" s="520">
        <v>99149.747764396394</v>
      </c>
      <c r="S91" s="520">
        <v>174.43512247223401</v>
      </c>
      <c r="T91" s="520">
        <v>1254.5691224094401</v>
      </c>
      <c r="U91" s="520">
        <v>120720.684632868</v>
      </c>
      <c r="V91" s="520"/>
      <c r="W91" s="520">
        <v>94975.970678697093</v>
      </c>
      <c r="X91" s="520">
        <v>54057.621103931197</v>
      </c>
      <c r="Y91" s="520">
        <v>334057.579940347</v>
      </c>
      <c r="Z91" s="520"/>
      <c r="AA91" s="521">
        <v>4803.1954271886398</v>
      </c>
      <c r="AB91" s="372">
        <v>10274929.168233074</v>
      </c>
      <c r="AC91" s="9"/>
      <c r="AD91" s="9"/>
      <c r="AE91" s="9"/>
      <c r="AF91" s="9"/>
      <c r="AG91" s="9"/>
      <c r="AH91" s="9"/>
      <c r="AI91" s="9"/>
      <c r="AJ91" s="9"/>
      <c r="AK91" s="9"/>
    </row>
    <row r="92" spans="1:37" x14ac:dyDescent="0.15">
      <c r="A92" s="374" t="s">
        <v>1046</v>
      </c>
      <c r="B92" s="520">
        <v>34509.662004512698</v>
      </c>
      <c r="C92" s="520">
        <v>30248.8939118655</v>
      </c>
      <c r="D92" s="520">
        <v>6038538.3986765398</v>
      </c>
      <c r="E92" s="520">
        <v>37978.980677623302</v>
      </c>
      <c r="F92" s="520">
        <v>6.4728557635098598</v>
      </c>
      <c r="G92" s="520">
        <v>554062.04337667499</v>
      </c>
      <c r="H92" s="533">
        <v>543443.06114028103</v>
      </c>
      <c r="I92" s="520">
        <v>1.2258530836552299</v>
      </c>
      <c r="J92" s="520">
        <v>1584.9610665477801</v>
      </c>
      <c r="K92" s="520"/>
      <c r="L92" s="520">
        <v>1.80652383342385</v>
      </c>
      <c r="M92" s="520">
        <v>307852.770573691</v>
      </c>
      <c r="N92" s="520">
        <v>254525.13367407001</v>
      </c>
      <c r="O92" s="520">
        <v>2129348.9865350798</v>
      </c>
      <c r="P92" s="520">
        <v>745716.25877934496</v>
      </c>
      <c r="Q92" s="520">
        <v>195636.382297509</v>
      </c>
      <c r="R92" s="520">
        <v>3814526.12917689</v>
      </c>
      <c r="S92" s="520">
        <v>167.446061441674</v>
      </c>
      <c r="T92" s="520">
        <v>315.201752302236</v>
      </c>
      <c r="U92" s="520">
        <v>132027.43159681401</v>
      </c>
      <c r="V92" s="520"/>
      <c r="W92" s="520">
        <v>86303.344222838903</v>
      </c>
      <c r="X92" s="520">
        <v>95058.397870041401</v>
      </c>
      <c r="Y92" s="520">
        <v>385523.31474071398</v>
      </c>
      <c r="Z92" s="520"/>
      <c r="AA92" s="521">
        <v>4241.6188302216997</v>
      </c>
      <c r="AB92" s="372">
        <v>15391617.922197681</v>
      </c>
      <c r="AC92" s="9"/>
      <c r="AD92" s="9"/>
      <c r="AE92" s="9"/>
      <c r="AF92" s="9"/>
      <c r="AG92" s="9"/>
      <c r="AH92" s="9"/>
      <c r="AI92" s="9"/>
      <c r="AJ92" s="9"/>
      <c r="AK92" s="9"/>
    </row>
    <row r="93" spans="1:37" x14ac:dyDescent="0.15">
      <c r="A93" s="374" t="s">
        <v>1047</v>
      </c>
      <c r="B93" s="520">
        <v>61993.533520188103</v>
      </c>
      <c r="C93" s="520">
        <v>32394.697719600001</v>
      </c>
      <c r="D93" s="520">
        <v>8329786.5662355004</v>
      </c>
      <c r="E93" s="520">
        <v>32785.2973961932</v>
      </c>
      <c r="F93" s="520">
        <v>4.8776314174756399</v>
      </c>
      <c r="G93" s="520">
        <v>673314.64936339995</v>
      </c>
      <c r="H93" s="533">
        <v>834827.22225886199</v>
      </c>
      <c r="I93" s="520">
        <v>21.7712248023599</v>
      </c>
      <c r="J93" s="520">
        <v>1846.13162290025</v>
      </c>
      <c r="K93" s="520"/>
      <c r="L93" s="520">
        <v>320.73672639019702</v>
      </c>
      <c r="M93" s="520">
        <v>238043.846887522</v>
      </c>
      <c r="N93" s="520">
        <v>371892.67738618498</v>
      </c>
      <c r="O93" s="520">
        <v>2331465.2798572802</v>
      </c>
      <c r="P93" s="520">
        <v>1204909.8890963199</v>
      </c>
      <c r="Q93" s="520">
        <v>419806.46999262</v>
      </c>
      <c r="R93" s="520">
        <v>950478.49666265806</v>
      </c>
      <c r="S93" s="520">
        <v>547.81780880223903</v>
      </c>
      <c r="T93" s="520">
        <v>329.40553615055899</v>
      </c>
      <c r="U93" s="520">
        <v>213526.60632820299</v>
      </c>
      <c r="V93" s="520"/>
      <c r="W93" s="520">
        <v>104050.602060287</v>
      </c>
      <c r="X93" s="520">
        <v>30803.3198578339</v>
      </c>
      <c r="Y93" s="520">
        <v>327787.82307765802</v>
      </c>
      <c r="Z93" s="520"/>
      <c r="AA93" s="521">
        <v>3286.3376001967099</v>
      </c>
      <c r="AB93" s="372">
        <v>16164224.055850964</v>
      </c>
      <c r="AC93" s="9"/>
      <c r="AD93" s="9"/>
      <c r="AE93" s="9"/>
      <c r="AF93" s="9"/>
      <c r="AG93" s="9"/>
      <c r="AH93" s="9"/>
      <c r="AI93" s="9"/>
      <c r="AJ93" s="9"/>
      <c r="AK93" s="9"/>
    </row>
    <row r="94" spans="1:37" x14ac:dyDescent="0.15">
      <c r="A94" s="374" t="s">
        <v>1048</v>
      </c>
      <c r="B94" s="520">
        <v>115968.29491456199</v>
      </c>
      <c r="C94" s="520">
        <v>69138.466444433594</v>
      </c>
      <c r="D94" s="520">
        <v>7508157.85914494</v>
      </c>
      <c r="E94" s="520">
        <v>28953.1684955358</v>
      </c>
      <c r="F94" s="520">
        <v>40.200385153293603</v>
      </c>
      <c r="G94" s="520">
        <v>623087.35209038004</v>
      </c>
      <c r="H94" s="533">
        <v>737896.23844572797</v>
      </c>
      <c r="I94" s="520">
        <v>57.925176581367801</v>
      </c>
      <c r="J94" s="520">
        <v>8472.3507777284794</v>
      </c>
      <c r="K94" s="520"/>
      <c r="L94" s="520">
        <v>318.34123075287698</v>
      </c>
      <c r="M94" s="520">
        <v>224614.07313834099</v>
      </c>
      <c r="N94" s="520">
        <v>328382.59852737602</v>
      </c>
      <c r="O94" s="520">
        <v>2122508.9538185098</v>
      </c>
      <c r="P94" s="520">
        <v>1139737.2074070999</v>
      </c>
      <c r="Q94" s="520">
        <v>270447.13180307602</v>
      </c>
      <c r="R94" s="520">
        <v>182729.87734271301</v>
      </c>
      <c r="S94" s="520">
        <v>186.916402119211</v>
      </c>
      <c r="T94" s="520">
        <v>305.73008880950499</v>
      </c>
      <c r="U94" s="520">
        <v>187472.20209161201</v>
      </c>
      <c r="V94" s="520"/>
      <c r="W94" s="520">
        <v>118131.409340465</v>
      </c>
      <c r="X94" s="520">
        <v>236492.998619536</v>
      </c>
      <c r="Y94" s="520">
        <v>237607.383342093</v>
      </c>
      <c r="Z94" s="520"/>
      <c r="AA94" s="521">
        <v>4819.2829704796804</v>
      </c>
      <c r="AB94" s="372">
        <v>14145525.961998023</v>
      </c>
      <c r="AC94" s="9"/>
      <c r="AD94" s="9"/>
      <c r="AE94" s="9"/>
      <c r="AF94" s="9"/>
      <c r="AG94" s="9"/>
      <c r="AH94" s="9"/>
      <c r="AI94" s="9"/>
      <c r="AJ94" s="9"/>
      <c r="AK94" s="9"/>
    </row>
    <row r="95" spans="1:37" x14ac:dyDescent="0.15">
      <c r="A95" s="374" t="s">
        <v>1049</v>
      </c>
      <c r="B95" s="520">
        <v>154400.03774148499</v>
      </c>
      <c r="C95" s="520">
        <v>35923.568630563997</v>
      </c>
      <c r="D95" s="520">
        <v>12046091.145272</v>
      </c>
      <c r="E95" s="520">
        <v>83666.092133272396</v>
      </c>
      <c r="F95" s="520">
        <v>120.57783836126301</v>
      </c>
      <c r="G95" s="520">
        <v>747537.58166377305</v>
      </c>
      <c r="H95" s="533">
        <v>634955.69905985601</v>
      </c>
      <c r="I95" s="520">
        <v>27.287425887770901</v>
      </c>
      <c r="J95" s="520">
        <v>5430.9391368962797</v>
      </c>
      <c r="K95" s="520"/>
      <c r="L95" s="520">
        <v>3.17421555519104</v>
      </c>
      <c r="M95" s="520">
        <v>843584.90645899205</v>
      </c>
      <c r="N95" s="520">
        <v>316105.63100039901</v>
      </c>
      <c r="O95" s="520">
        <v>1556872.3493771199</v>
      </c>
      <c r="P95" s="520">
        <v>989028.09564133803</v>
      </c>
      <c r="Q95" s="520">
        <v>343120.70257184102</v>
      </c>
      <c r="R95" s="520">
        <v>151397.777443625</v>
      </c>
      <c r="S95" s="520">
        <v>211.44725426472701</v>
      </c>
      <c r="T95" s="520">
        <v>162.45847286656399</v>
      </c>
      <c r="U95" s="520">
        <v>145331.37915688101</v>
      </c>
      <c r="V95" s="520"/>
      <c r="W95" s="520">
        <v>113681.587004913</v>
      </c>
      <c r="X95" s="520">
        <v>939918.93640924303</v>
      </c>
      <c r="Y95" s="520">
        <v>336280.80186738598</v>
      </c>
      <c r="Z95" s="520"/>
      <c r="AA95" s="521">
        <v>6321.36062175594</v>
      </c>
      <c r="AB95" s="372">
        <v>19450173.536398269</v>
      </c>
      <c r="AC95" s="9"/>
      <c r="AD95" s="9"/>
      <c r="AE95" s="9"/>
      <c r="AF95" s="9"/>
      <c r="AG95" s="9"/>
      <c r="AH95" s="9"/>
      <c r="AI95" s="9"/>
      <c r="AJ95" s="9"/>
      <c r="AK95" s="9"/>
    </row>
    <row r="96" spans="1:37" x14ac:dyDescent="0.15">
      <c r="A96" s="374" t="s">
        <v>1050</v>
      </c>
      <c r="B96" s="520">
        <v>171200.69318506701</v>
      </c>
      <c r="C96" s="520">
        <v>33578.583420070798</v>
      </c>
      <c r="D96" s="520">
        <v>7857357.7733213902</v>
      </c>
      <c r="E96" s="520">
        <v>30595.491332498299</v>
      </c>
      <c r="F96" s="520">
        <v>22.3178342869505</v>
      </c>
      <c r="G96" s="520">
        <v>509009.44755584002</v>
      </c>
      <c r="H96" s="533">
        <v>540900.73582527402</v>
      </c>
      <c r="I96" s="520">
        <v>1.2798333186656199</v>
      </c>
      <c r="J96" s="520">
        <v>2968.6940450034999</v>
      </c>
      <c r="K96" s="520">
        <v>3994.9247202658999</v>
      </c>
      <c r="L96" s="520">
        <v>1.4474586471915201</v>
      </c>
      <c r="M96" s="520">
        <v>293201.77232689603</v>
      </c>
      <c r="N96" s="520">
        <v>452894.28588621097</v>
      </c>
      <c r="O96" s="520">
        <v>1557766.5002597701</v>
      </c>
      <c r="P96" s="520">
        <v>952684.61830857105</v>
      </c>
      <c r="Q96" s="520">
        <v>735946.14331089496</v>
      </c>
      <c r="R96" s="520">
        <v>117977.516076068</v>
      </c>
      <c r="S96" s="520">
        <v>540.16394279059</v>
      </c>
      <c r="T96" s="520">
        <v>363.10258307121597</v>
      </c>
      <c r="U96" s="520">
        <v>151220.38385508501</v>
      </c>
      <c r="V96" s="520"/>
      <c r="W96" s="520">
        <v>105482.425097984</v>
      </c>
      <c r="X96" s="520">
        <v>756340.80368687306</v>
      </c>
      <c r="Y96" s="520">
        <v>282115.80010364502</v>
      </c>
      <c r="Z96" s="520"/>
      <c r="AA96" s="521">
        <v>6663.1124382158696</v>
      </c>
      <c r="AB96" s="372">
        <v>14562828.016407734</v>
      </c>
      <c r="AC96" s="9"/>
      <c r="AD96" s="9"/>
      <c r="AE96" s="9"/>
      <c r="AF96" s="9"/>
      <c r="AG96" s="9"/>
      <c r="AH96" s="9"/>
      <c r="AI96" s="9"/>
      <c r="AJ96" s="9"/>
      <c r="AK96" s="9"/>
    </row>
    <row r="97" spans="1:37" x14ac:dyDescent="0.15">
      <c r="A97" s="374" t="s">
        <v>1051</v>
      </c>
      <c r="B97" s="520">
        <v>167384.36602742801</v>
      </c>
      <c r="C97" s="520">
        <v>36057.873237093903</v>
      </c>
      <c r="D97" s="520">
        <v>5615395.0047137896</v>
      </c>
      <c r="E97" s="520">
        <v>34027.911743263699</v>
      </c>
      <c r="F97" s="520">
        <v>40.940773957408901</v>
      </c>
      <c r="G97" s="520">
        <v>470366.87382393703</v>
      </c>
      <c r="H97" s="533">
        <v>637941.78239903005</v>
      </c>
      <c r="I97" s="520">
        <v>0.45265258196741298</v>
      </c>
      <c r="J97" s="520">
        <v>1863.6872777752501</v>
      </c>
      <c r="K97" s="520">
        <v>260350.223244077</v>
      </c>
      <c r="L97" s="520">
        <v>2.1475348100066101</v>
      </c>
      <c r="M97" s="520">
        <v>373412.88424034801</v>
      </c>
      <c r="N97" s="520">
        <v>508790.932046598</v>
      </c>
      <c r="O97" s="520">
        <v>2919486.2929309099</v>
      </c>
      <c r="P97" s="520">
        <v>897156.89925090503</v>
      </c>
      <c r="Q97" s="520">
        <v>289173.08550621901</v>
      </c>
      <c r="R97" s="520">
        <v>217512.08833620499</v>
      </c>
      <c r="S97" s="520">
        <v>1060.8446689397001</v>
      </c>
      <c r="T97" s="520">
        <v>500.81708252895601</v>
      </c>
      <c r="U97" s="520">
        <v>156095.59995669001</v>
      </c>
      <c r="V97" s="520">
        <v>7947.6448504980599</v>
      </c>
      <c r="W97" s="520">
        <v>107667.841275689</v>
      </c>
      <c r="X97" s="520">
        <v>681699.22932905704</v>
      </c>
      <c r="Y97" s="520">
        <v>254963.886294992</v>
      </c>
      <c r="Z97" s="520"/>
      <c r="AA97" s="521">
        <v>2186.9227378414898</v>
      </c>
      <c r="AB97" s="372">
        <v>13641086.231935162</v>
      </c>
      <c r="AC97" s="9"/>
      <c r="AD97" s="9"/>
      <c r="AE97" s="9"/>
      <c r="AF97" s="9"/>
      <c r="AG97" s="9"/>
      <c r="AH97" s="9"/>
      <c r="AI97" s="9"/>
      <c r="AJ97" s="9"/>
      <c r="AK97" s="9"/>
    </row>
    <row r="98" spans="1:37" x14ac:dyDescent="0.15">
      <c r="A98" s="374" t="s">
        <v>1052</v>
      </c>
      <c r="B98" s="520">
        <v>172611.11014390501</v>
      </c>
      <c r="C98" s="520">
        <v>29635.336382510101</v>
      </c>
      <c r="D98" s="520">
        <v>4937153.3427417204</v>
      </c>
      <c r="E98" s="520">
        <v>36065.809877679603</v>
      </c>
      <c r="F98" s="520">
        <v>1.9423403851687899</v>
      </c>
      <c r="G98" s="520">
        <v>525606.757586236</v>
      </c>
      <c r="H98" s="533">
        <v>556940.04225260206</v>
      </c>
      <c r="I98" s="520">
        <v>2.0288023790344498</v>
      </c>
      <c r="J98" s="520">
        <v>1697.1786966137499</v>
      </c>
      <c r="K98" s="520">
        <v>367054.29244385997</v>
      </c>
      <c r="L98" s="520">
        <v>2.6947980001568701</v>
      </c>
      <c r="M98" s="520">
        <v>297934.37544626498</v>
      </c>
      <c r="N98" s="520">
        <v>316547.80009961303</v>
      </c>
      <c r="O98" s="520">
        <v>2948182.4750945298</v>
      </c>
      <c r="P98" s="520">
        <v>1181272.88965454</v>
      </c>
      <c r="Q98" s="520">
        <v>251375.460615613</v>
      </c>
      <c r="R98" s="520">
        <v>229705.62614283201</v>
      </c>
      <c r="S98" s="520">
        <v>1209.52242221403</v>
      </c>
      <c r="T98" s="520">
        <v>185.04852295387499</v>
      </c>
      <c r="U98" s="520">
        <v>94390.752418321499</v>
      </c>
      <c r="V98" s="520">
        <v>28460.9758217241</v>
      </c>
      <c r="W98" s="520">
        <v>132289.74174459401</v>
      </c>
      <c r="X98" s="520">
        <v>45342.386973246001</v>
      </c>
      <c r="Y98" s="520">
        <v>230898.33530752501</v>
      </c>
      <c r="Z98" s="520"/>
      <c r="AA98" s="521">
        <v>2514.9383846903202</v>
      </c>
      <c r="AB98" s="372">
        <v>12387080.86471455</v>
      </c>
      <c r="AC98" s="9"/>
      <c r="AD98" s="9"/>
      <c r="AE98" s="9"/>
      <c r="AF98" s="9"/>
      <c r="AG98" s="9"/>
      <c r="AH98" s="9"/>
      <c r="AI98" s="9"/>
      <c r="AJ98" s="9"/>
      <c r="AK98" s="9"/>
    </row>
    <row r="99" spans="1:37" x14ac:dyDescent="0.15">
      <c r="A99" s="374" t="s">
        <v>1053</v>
      </c>
      <c r="B99" s="520">
        <v>257947.35119029001</v>
      </c>
      <c r="C99" s="520">
        <v>50237.7979194242</v>
      </c>
      <c r="D99" s="520">
        <v>6668366.3238746896</v>
      </c>
      <c r="E99" s="520">
        <v>30975.095238047601</v>
      </c>
      <c r="F99" s="520">
        <v>1.04341627378016</v>
      </c>
      <c r="G99" s="520">
        <v>492808.27831006801</v>
      </c>
      <c r="H99" s="533">
        <v>642946.19125220401</v>
      </c>
      <c r="I99" s="520">
        <v>2.4254038017243098</v>
      </c>
      <c r="J99" s="520">
        <v>2017.55114827957</v>
      </c>
      <c r="K99" s="520">
        <v>341928.37523102103</v>
      </c>
      <c r="L99" s="520">
        <v>1.86658153310418</v>
      </c>
      <c r="M99" s="520">
        <v>355493.867805577</v>
      </c>
      <c r="N99" s="520">
        <v>196303.66011639801</v>
      </c>
      <c r="O99" s="520">
        <v>2378130.4664818398</v>
      </c>
      <c r="P99" s="520">
        <v>1033582.87416646</v>
      </c>
      <c r="Q99" s="520">
        <v>252199.04390448</v>
      </c>
      <c r="R99" s="520">
        <v>250808.190000331</v>
      </c>
      <c r="S99" s="520">
        <v>701.95618298556599</v>
      </c>
      <c r="T99" s="520">
        <v>93.2228914164006</v>
      </c>
      <c r="U99" s="520">
        <v>13258.1590626537</v>
      </c>
      <c r="V99" s="520">
        <v>37917.588365971103</v>
      </c>
      <c r="W99" s="520">
        <v>137123.85908386999</v>
      </c>
      <c r="X99" s="520">
        <v>78420.4894013749</v>
      </c>
      <c r="Y99" s="520">
        <v>227150.439997821</v>
      </c>
      <c r="Z99" s="520"/>
      <c r="AA99" s="521">
        <v>4900.2628377685296</v>
      </c>
      <c r="AB99" s="372">
        <v>13453316.379864577</v>
      </c>
      <c r="AC99" s="64"/>
      <c r="AD99" s="64"/>
      <c r="AE99" s="64"/>
      <c r="AF99" s="64"/>
      <c r="AG99" s="64"/>
      <c r="AH99" s="9"/>
      <c r="AI99" s="9"/>
      <c r="AJ99" s="9"/>
    </row>
    <row r="100" spans="1:37" x14ac:dyDescent="0.15">
      <c r="A100" s="375" t="s">
        <v>94</v>
      </c>
      <c r="B100" s="524">
        <v>1198212.8748225428</v>
      </c>
      <c r="C100" s="524">
        <v>632086.10645446798</v>
      </c>
      <c r="D100" s="524">
        <v>80263678.872477591</v>
      </c>
      <c r="E100" s="524">
        <v>505667.26117230993</v>
      </c>
      <c r="F100" s="524">
        <v>842.26095028128429</v>
      </c>
      <c r="G100" s="524">
        <v>6534808.2531338762</v>
      </c>
      <c r="H100" s="524">
        <v>6981645.3725127904</v>
      </c>
      <c r="I100" s="524">
        <v>119.73747553303822</v>
      </c>
      <c r="J100" s="524">
        <v>30707.001127569893</v>
      </c>
      <c r="K100" s="524">
        <v>3623474.5103056184</v>
      </c>
      <c r="L100" s="524">
        <v>1308.1502388091735</v>
      </c>
      <c r="M100" s="524">
        <v>4254087.9616907388</v>
      </c>
      <c r="N100" s="524">
        <v>4185699.2652797857</v>
      </c>
      <c r="O100" s="524">
        <v>23150949.368560459</v>
      </c>
      <c r="P100" s="524">
        <v>11647646.702410435</v>
      </c>
      <c r="Q100" s="524">
        <v>4359932.9734321842</v>
      </c>
      <c r="R100" s="524">
        <v>8483482.1500037778</v>
      </c>
      <c r="S100" s="524">
        <v>5430.4403663929315</v>
      </c>
      <c r="T100" s="524">
        <v>7035.1853047748828</v>
      </c>
      <c r="U100" s="524">
        <v>1609409.2725690433</v>
      </c>
      <c r="V100" s="524">
        <v>74326.209038193265</v>
      </c>
      <c r="W100" s="524">
        <v>1424368.587356268</v>
      </c>
      <c r="X100" s="524">
        <v>3496064.8736078283</v>
      </c>
      <c r="Y100" s="524">
        <v>3300273.797520489</v>
      </c>
      <c r="Z100" s="524">
        <v>77.734344529919198</v>
      </c>
      <c r="AA100" s="534">
        <v>52360.183877780983</v>
      </c>
      <c r="AB100" s="370">
        <v>165823695.10603404</v>
      </c>
      <c r="AC100" s="9"/>
      <c r="AD100" s="9"/>
      <c r="AE100" s="9"/>
      <c r="AF100" s="9"/>
      <c r="AG100" s="9"/>
      <c r="AH100" s="9"/>
      <c r="AI100" s="9"/>
      <c r="AJ100" s="9"/>
    </row>
    <row r="101" spans="1:37" x14ac:dyDescent="0.15">
      <c r="A101" s="64"/>
      <c r="B101" s="214"/>
      <c r="C101" s="214"/>
      <c r="D101" s="214"/>
      <c r="E101" s="214"/>
      <c r="F101" s="214"/>
      <c r="G101" s="214"/>
      <c r="H101" s="214"/>
      <c r="I101" s="214"/>
      <c r="J101" s="214"/>
      <c r="K101" s="214"/>
      <c r="L101" s="214"/>
      <c r="M101" s="214"/>
      <c r="N101" s="214"/>
      <c r="O101" s="289"/>
      <c r="P101" s="214"/>
      <c r="Q101" s="214"/>
      <c r="R101" s="214"/>
      <c r="S101" s="214"/>
      <c r="T101" s="214"/>
      <c r="U101" s="214"/>
      <c r="V101" s="64"/>
      <c r="W101"/>
      <c r="X101" s="64"/>
      <c r="Y101" s="64"/>
      <c r="Z101" s="64"/>
      <c r="AA101" s="64">
        <f>AA100/1024</f>
        <v>51.132992068145491</v>
      </c>
      <c r="AB101" s="58">
        <f>AB100/1024</f>
        <v>161937.20225198637</v>
      </c>
      <c r="AC101" s="64"/>
      <c r="AD101" s="64"/>
      <c r="AE101" s="64"/>
      <c r="AF101" s="64"/>
      <c r="AG101" s="64"/>
      <c r="AH101" s="9"/>
      <c r="AI101" s="9"/>
      <c r="AJ101" s="9"/>
    </row>
    <row r="102" spans="1:37" x14ac:dyDescent="0.15">
      <c r="A102" s="284"/>
      <c r="B102" s="215"/>
      <c r="C102" s="216"/>
      <c r="D102" s="216"/>
      <c r="E102" s="216"/>
      <c r="F102" s="216"/>
      <c r="G102" s="216"/>
      <c r="H102" s="216"/>
      <c r="I102" s="217"/>
      <c r="J102" s="217"/>
      <c r="K102" s="216"/>
      <c r="L102" s="216"/>
      <c r="M102" s="216"/>
      <c r="N102" s="216">
        <f>B100+D100+F100+H100+I100+J100+K100+O100+R100+V100+X100+Y100</f>
        <v>130603777.02840267</v>
      </c>
      <c r="O102" s="218"/>
      <c r="P102" s="215"/>
      <c r="Q102" s="215"/>
      <c r="R102" s="215"/>
      <c r="S102" s="216"/>
      <c r="T102" s="216"/>
      <c r="U102" s="216"/>
      <c r="V102" s="9"/>
      <c r="W102"/>
      <c r="X102" s="9"/>
      <c r="Y102" s="9"/>
      <c r="Z102" s="9"/>
      <c r="AA102" s="9"/>
      <c r="AB102" s="58"/>
      <c r="AC102" s="9"/>
      <c r="AD102" s="9"/>
      <c r="AE102" s="9"/>
      <c r="AF102" s="9"/>
      <c r="AG102" s="9"/>
      <c r="AH102" s="9"/>
      <c r="AI102" s="9"/>
      <c r="AJ102" s="9"/>
    </row>
    <row r="103" spans="1:37" ht="23" customHeight="1" x14ac:dyDescent="0.15">
      <c r="A103" s="284"/>
      <c r="B103" s="9"/>
      <c r="C103" s="58"/>
      <c r="D103" s="58"/>
      <c r="E103" s="58"/>
      <c r="F103" s="58"/>
      <c r="G103" s="58"/>
      <c r="H103" s="58"/>
      <c r="I103" s="58"/>
      <c r="J103" s="58"/>
      <c r="K103" s="58"/>
      <c r="L103" s="58"/>
      <c r="M103" s="58"/>
      <c r="N103" s="58"/>
      <c r="O103" s="286"/>
      <c r="P103" s="9"/>
      <c r="Q103" s="9"/>
      <c r="R103" s="9"/>
      <c r="S103" s="9"/>
      <c r="T103" s="9"/>
      <c r="U103" s="9"/>
      <c r="V103" s="9"/>
      <c r="W103" s="9"/>
      <c r="X103" s="9"/>
      <c r="Y103" s="9"/>
      <c r="Z103" s="9"/>
      <c r="AA103" s="9"/>
      <c r="AB103" s="58"/>
      <c r="AC103" s="9"/>
      <c r="AD103" s="9"/>
      <c r="AE103" s="9"/>
      <c r="AF103" s="9"/>
      <c r="AG103" s="9"/>
      <c r="AH103" s="9"/>
      <c r="AI103" s="9"/>
      <c r="AJ103" s="9"/>
    </row>
    <row r="104" spans="1:37" ht="23" customHeight="1" x14ac:dyDescent="0.15">
      <c r="A104" s="284"/>
      <c r="B104" s="9"/>
      <c r="C104" s="58"/>
      <c r="D104" s="58"/>
      <c r="E104" s="58"/>
      <c r="F104" s="58"/>
      <c r="G104" s="58"/>
      <c r="H104" s="58"/>
      <c r="I104" s="58"/>
      <c r="J104" s="58"/>
      <c r="K104" s="58"/>
      <c r="L104" s="58"/>
      <c r="M104" s="58"/>
      <c r="N104" s="58"/>
      <c r="O104" s="286"/>
      <c r="P104" s="9"/>
      <c r="Q104" s="9"/>
      <c r="R104" s="9"/>
      <c r="S104" s="9"/>
      <c r="T104" s="9"/>
      <c r="U104" s="9"/>
      <c r="V104" s="9"/>
      <c r="W104" s="9"/>
      <c r="X104" s="9"/>
      <c r="Y104" s="9"/>
      <c r="Z104" s="9"/>
      <c r="AA104" s="9"/>
      <c r="AB104" s="58"/>
      <c r="AC104" s="9"/>
      <c r="AD104" s="9"/>
      <c r="AE104" s="9"/>
      <c r="AF104" s="9"/>
      <c r="AG104" s="9"/>
      <c r="AH104" s="9"/>
      <c r="AI104" s="9"/>
      <c r="AJ104" s="9"/>
    </row>
    <row r="105" spans="1:37" ht="23" customHeight="1" x14ac:dyDescent="0.15">
      <c r="A105" s="284"/>
      <c r="B105" s="9"/>
      <c r="C105" s="58"/>
      <c r="D105" s="58"/>
      <c r="E105" s="58"/>
      <c r="F105" s="58"/>
      <c r="G105" s="58"/>
      <c r="H105" s="58"/>
      <c r="I105" s="58"/>
      <c r="J105" s="58"/>
      <c r="K105" s="58"/>
      <c r="L105" s="58"/>
      <c r="M105" s="58"/>
      <c r="N105" s="58"/>
      <c r="O105" s="286"/>
      <c r="P105" s="9"/>
      <c r="Q105" s="9"/>
      <c r="R105" s="9"/>
      <c r="S105" s="9"/>
      <c r="T105" s="9"/>
      <c r="U105" s="9"/>
      <c r="V105" s="9"/>
      <c r="W105" s="9"/>
      <c r="X105" s="9"/>
      <c r="Y105" s="9"/>
      <c r="Z105" s="9"/>
      <c r="AA105" s="9"/>
      <c r="AB105" s="58"/>
      <c r="AC105" s="9"/>
      <c r="AD105" s="9"/>
      <c r="AE105" s="9"/>
      <c r="AF105" s="9"/>
      <c r="AG105" s="9"/>
      <c r="AH105" s="9"/>
      <c r="AI105" s="9"/>
      <c r="AJ105" s="9"/>
    </row>
    <row r="106" spans="1:37" ht="23" customHeight="1" x14ac:dyDescent="0.15">
      <c r="A106" s="284"/>
      <c r="B106" s="9"/>
      <c r="C106" s="58"/>
      <c r="D106" s="58"/>
      <c r="E106" s="58"/>
      <c r="F106" s="58"/>
      <c r="G106" s="58"/>
      <c r="H106" s="58"/>
      <c r="I106" s="58"/>
      <c r="J106" s="58"/>
      <c r="K106" s="58"/>
      <c r="L106" s="58"/>
      <c r="M106" s="58"/>
      <c r="N106" s="58"/>
      <c r="O106" s="286"/>
      <c r="P106" s="9"/>
      <c r="Q106" s="9"/>
      <c r="R106" s="9"/>
      <c r="S106" s="9"/>
      <c r="T106" s="9"/>
      <c r="U106" s="9"/>
      <c r="V106" s="9"/>
      <c r="W106" s="9"/>
      <c r="X106" s="9"/>
      <c r="Y106" s="9"/>
      <c r="Z106" s="9"/>
      <c r="AA106" s="9"/>
      <c r="AB106" s="58"/>
      <c r="AC106" s="9"/>
      <c r="AD106" s="9"/>
      <c r="AE106" s="9"/>
      <c r="AF106" s="9"/>
      <c r="AG106" s="9"/>
      <c r="AH106" s="9"/>
      <c r="AI106" s="9"/>
      <c r="AJ106" s="9"/>
    </row>
    <row r="107" spans="1:37" ht="23" customHeight="1" x14ac:dyDescent="0.15">
      <c r="A107" s="284"/>
      <c r="B107" s="9"/>
      <c r="C107" s="58"/>
      <c r="D107" s="58"/>
      <c r="E107" s="58"/>
      <c r="F107" s="58"/>
      <c r="G107" s="58"/>
      <c r="H107" s="58"/>
      <c r="I107" s="58"/>
      <c r="J107" s="58"/>
      <c r="K107" s="58"/>
      <c r="L107" s="58"/>
      <c r="M107" s="58"/>
      <c r="N107" s="58"/>
      <c r="O107" s="286"/>
      <c r="P107" s="9"/>
      <c r="Q107" s="9"/>
      <c r="R107" s="9"/>
      <c r="S107" s="9"/>
      <c r="T107" s="9"/>
      <c r="U107" s="9"/>
      <c r="V107" s="9"/>
      <c r="W107" s="9"/>
      <c r="X107" s="9"/>
      <c r="Y107" s="9"/>
      <c r="Z107" s="9"/>
      <c r="AA107" s="9"/>
      <c r="AB107" s="58"/>
      <c r="AC107" s="9"/>
      <c r="AD107" s="9"/>
      <c r="AE107" s="9"/>
      <c r="AF107" s="9"/>
      <c r="AG107" s="9"/>
      <c r="AH107" s="9"/>
      <c r="AI107" s="9"/>
      <c r="AJ107" s="9"/>
    </row>
    <row r="108" spans="1:37" ht="23" customHeight="1" x14ac:dyDescent="0.15">
      <c r="A108" s="284"/>
      <c r="B108" s="9"/>
      <c r="C108" s="58"/>
      <c r="D108" s="58"/>
      <c r="E108" s="58"/>
      <c r="F108" s="58"/>
      <c r="G108" s="58"/>
      <c r="H108" s="58"/>
      <c r="I108" s="58"/>
      <c r="J108" s="58"/>
      <c r="K108" s="58"/>
      <c r="L108" s="58"/>
      <c r="M108" s="58"/>
      <c r="N108" s="58"/>
      <c r="O108" s="286"/>
      <c r="P108" s="9"/>
      <c r="Q108" s="9"/>
      <c r="R108" s="9"/>
      <c r="S108" s="9"/>
      <c r="T108" s="9"/>
      <c r="U108" s="9"/>
      <c r="V108" s="9"/>
      <c r="W108" s="9"/>
      <c r="X108" s="9"/>
      <c r="Y108" s="9"/>
      <c r="Z108" s="9"/>
      <c r="AA108" s="9"/>
      <c r="AB108" s="58"/>
      <c r="AC108" s="9"/>
      <c r="AD108" s="9"/>
      <c r="AE108" s="9"/>
      <c r="AF108" s="9"/>
      <c r="AG108" s="9"/>
      <c r="AH108" s="9"/>
      <c r="AI108" s="9"/>
      <c r="AJ108" s="9"/>
    </row>
    <row r="109" spans="1:37" ht="23" customHeight="1" x14ac:dyDescent="0.15">
      <c r="A109" s="284"/>
      <c r="B109" s="9"/>
      <c r="C109" s="58"/>
      <c r="D109" s="58"/>
      <c r="E109" s="58"/>
      <c r="F109" s="58"/>
      <c r="G109" s="58"/>
      <c r="H109" s="58"/>
      <c r="I109" s="58"/>
      <c r="J109" s="58"/>
      <c r="K109" s="58"/>
      <c r="L109" s="58"/>
      <c r="M109" s="58"/>
      <c r="N109" s="58"/>
      <c r="O109" s="286"/>
      <c r="P109" s="9"/>
      <c r="Q109" s="9"/>
      <c r="R109" s="9"/>
      <c r="S109" s="9"/>
      <c r="T109" s="9"/>
      <c r="U109" s="9"/>
      <c r="V109" s="9"/>
      <c r="W109" s="9"/>
      <c r="X109" s="9"/>
      <c r="Y109" s="9"/>
      <c r="Z109" s="9"/>
      <c r="AA109" s="9"/>
      <c r="AB109" s="58"/>
      <c r="AC109" s="9"/>
      <c r="AD109" s="9"/>
      <c r="AE109" s="9"/>
      <c r="AF109" s="9"/>
      <c r="AG109" s="9"/>
      <c r="AH109" s="9"/>
      <c r="AI109" s="9"/>
      <c r="AJ109" s="9"/>
    </row>
    <row r="110" spans="1:37" ht="23" customHeight="1" x14ac:dyDescent="0.15">
      <c r="A110" s="284"/>
      <c r="B110" s="9"/>
      <c r="C110" s="58"/>
      <c r="D110" s="58"/>
      <c r="E110" s="58"/>
      <c r="F110" s="58"/>
      <c r="G110" s="58"/>
      <c r="H110" s="58"/>
      <c r="I110" s="58"/>
      <c r="J110" s="58"/>
      <c r="K110" s="58"/>
      <c r="L110" s="58"/>
      <c r="M110" s="58"/>
      <c r="N110" s="58"/>
      <c r="O110" s="286"/>
      <c r="P110" s="9"/>
      <c r="Q110" s="9"/>
      <c r="R110" s="9"/>
      <c r="S110" s="9"/>
      <c r="T110" s="9"/>
      <c r="U110" s="9"/>
      <c r="V110" s="9"/>
      <c r="W110" s="9"/>
      <c r="X110" s="9"/>
      <c r="Y110" s="9"/>
      <c r="Z110" s="9"/>
      <c r="AA110" s="9"/>
      <c r="AB110" s="58"/>
      <c r="AC110" s="9"/>
      <c r="AD110" s="9"/>
      <c r="AE110" s="9"/>
      <c r="AF110" s="9"/>
      <c r="AG110" s="9"/>
      <c r="AH110" s="9"/>
      <c r="AI110" s="9"/>
      <c r="AJ110" s="9"/>
    </row>
    <row r="111" spans="1:37" x14ac:dyDescent="0.15">
      <c r="A111" s="284"/>
      <c r="B111" s="9"/>
      <c r="C111" s="58"/>
      <c r="D111" s="58"/>
      <c r="E111" s="58"/>
      <c r="F111" s="58"/>
      <c r="G111" s="58"/>
      <c r="H111" s="58"/>
      <c r="I111" s="58"/>
      <c r="J111" s="58"/>
      <c r="K111" s="58"/>
      <c r="L111" s="58"/>
      <c r="M111" s="58"/>
      <c r="N111" s="58"/>
      <c r="O111" s="286"/>
      <c r="P111" s="9"/>
      <c r="Q111" s="9"/>
      <c r="R111" s="9"/>
      <c r="S111" s="9"/>
      <c r="T111" s="9"/>
      <c r="U111" s="9"/>
      <c r="V111" s="9"/>
      <c r="W111" s="9"/>
      <c r="X111" s="9"/>
      <c r="Y111" s="9"/>
      <c r="Z111" s="9"/>
      <c r="AA111" s="9"/>
      <c r="AB111" s="58"/>
      <c r="AC111" s="9"/>
      <c r="AD111" s="9"/>
      <c r="AE111" s="9"/>
      <c r="AF111" s="9"/>
      <c r="AG111" s="9"/>
      <c r="AH111" s="9"/>
      <c r="AI111" s="9"/>
      <c r="AJ111" s="9"/>
    </row>
    <row r="112" spans="1:37" ht="30" customHeight="1" x14ac:dyDescent="0.15">
      <c r="A112" s="308" t="s">
        <v>95</v>
      </c>
      <c r="B112" s="308"/>
      <c r="C112" s="308"/>
      <c r="D112" s="309"/>
      <c r="E112" s="309"/>
      <c r="F112" s="9"/>
      <c r="G112" s="9"/>
      <c r="H112" s="9"/>
      <c r="I112" s="58"/>
      <c r="J112" s="58"/>
      <c r="K112" s="9"/>
      <c r="L112" s="9"/>
      <c r="M112" s="9"/>
      <c r="N112" s="9"/>
      <c r="O112" s="58"/>
      <c r="P112" s="9"/>
      <c r="Q112" s="9"/>
      <c r="R112" s="9"/>
      <c r="S112" s="9"/>
      <c r="T112" s="9"/>
      <c r="U112" s="9"/>
      <c r="V112" s="9"/>
      <c r="W112" s="9"/>
      <c r="X112" s="9"/>
      <c r="Y112" s="9"/>
      <c r="Z112" s="9"/>
      <c r="AA112" s="9"/>
      <c r="AB112" s="58"/>
      <c r="AC112" s="9"/>
      <c r="AD112" s="9"/>
      <c r="AE112" s="9"/>
      <c r="AF112" s="9"/>
      <c r="AG112" s="9"/>
      <c r="AH112" s="9"/>
      <c r="AI112" s="9"/>
      <c r="AJ112" s="9"/>
    </row>
    <row r="113" spans="1:36" ht="16" x14ac:dyDescent="0.15">
      <c r="A113" s="280"/>
      <c r="B113" s="9"/>
      <c r="C113" s="9"/>
      <c r="D113" s="9"/>
      <c r="E113" s="9"/>
      <c r="F113" s="9"/>
      <c r="G113" s="9"/>
      <c r="H113" s="9"/>
      <c r="I113" s="58"/>
      <c r="J113" s="58"/>
      <c r="K113" s="9"/>
      <c r="L113" s="9"/>
      <c r="M113" s="9"/>
      <c r="N113" s="9"/>
      <c r="O113" s="58"/>
      <c r="P113" s="9"/>
      <c r="Q113" s="9"/>
      <c r="R113" s="9"/>
      <c r="S113" s="9"/>
      <c r="T113" s="9"/>
      <c r="U113" s="9"/>
      <c r="V113" s="9"/>
      <c r="W113" s="9"/>
      <c r="X113" s="9"/>
      <c r="Y113" s="9"/>
      <c r="Z113" s="9"/>
      <c r="AA113" s="9"/>
      <c r="AB113" s="58"/>
      <c r="AC113" s="9"/>
      <c r="AD113" s="9"/>
      <c r="AE113" s="9"/>
      <c r="AF113" s="9"/>
      <c r="AG113" s="9"/>
      <c r="AH113" s="9"/>
      <c r="AI113" s="9"/>
      <c r="AJ113" s="9"/>
    </row>
    <row r="114" spans="1:36" x14ac:dyDescent="0.15">
      <c r="A114" s="279"/>
      <c r="B114" s="9"/>
      <c r="C114" s="9"/>
      <c r="D114" s="9"/>
      <c r="E114" s="9"/>
      <c r="F114" s="9"/>
      <c r="G114" s="9"/>
      <c r="H114" s="9"/>
      <c r="I114" s="58"/>
      <c r="J114" s="58"/>
      <c r="K114" s="9"/>
      <c r="L114" s="9"/>
      <c r="M114" s="9"/>
      <c r="N114" s="9"/>
      <c r="O114" s="58"/>
      <c r="P114" s="9"/>
      <c r="Q114" s="9"/>
      <c r="R114" s="9"/>
      <c r="S114" s="9"/>
      <c r="T114" s="9"/>
      <c r="U114" s="9"/>
      <c r="V114" s="9"/>
      <c r="W114" s="9"/>
      <c r="X114" s="9"/>
      <c r="Y114" s="9"/>
      <c r="Z114" s="9"/>
      <c r="AA114" s="9"/>
      <c r="AB114" s="58"/>
      <c r="AC114" s="9"/>
      <c r="AD114" s="9"/>
      <c r="AE114" s="9"/>
      <c r="AF114" s="9"/>
      <c r="AG114" s="9"/>
      <c r="AH114" s="9"/>
      <c r="AI114" s="9"/>
      <c r="AJ114" s="9"/>
    </row>
    <row r="115" spans="1:36" ht="16" x14ac:dyDescent="0.15">
      <c r="A115" s="280"/>
      <c r="B115" s="9"/>
      <c r="C115" s="9"/>
      <c r="D115" s="9"/>
      <c r="E115" s="9"/>
      <c r="F115" s="9"/>
      <c r="G115" s="9"/>
      <c r="H115" s="9"/>
      <c r="I115" s="58"/>
      <c r="J115" s="58"/>
      <c r="K115" s="9"/>
      <c r="L115" s="9"/>
      <c r="M115" s="9"/>
      <c r="N115" s="9"/>
      <c r="O115" s="58"/>
      <c r="P115" s="9" t="s">
        <v>1146</v>
      </c>
      <c r="Q115" s="9"/>
      <c r="R115" s="9"/>
      <c r="S115" s="9"/>
      <c r="T115" s="9"/>
      <c r="U115" s="9"/>
      <c r="V115" s="9"/>
      <c r="W115" s="9"/>
      <c r="X115" s="9"/>
      <c r="Y115" s="9"/>
      <c r="Z115" s="9"/>
      <c r="AA115" s="9"/>
      <c r="AB115" s="58"/>
      <c r="AC115" s="9"/>
      <c r="AD115" s="9"/>
      <c r="AE115" s="9"/>
      <c r="AF115" s="9"/>
      <c r="AG115" s="9"/>
      <c r="AH115" s="9"/>
      <c r="AI115" s="9"/>
      <c r="AJ115" s="9"/>
    </row>
    <row r="116" spans="1:36" x14ac:dyDescent="0.15">
      <c r="A116" s="15" t="s">
        <v>68</v>
      </c>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58"/>
      <c r="AB116" s="9"/>
      <c r="AC116" s="9"/>
      <c r="AD116" s="9"/>
      <c r="AE116" s="9"/>
      <c r="AF116" s="9"/>
      <c r="AG116" s="9"/>
      <c r="AH116" s="9"/>
      <c r="AI116" s="9"/>
    </row>
    <row r="117" spans="1:36" ht="14" x14ac:dyDescent="0.15">
      <c r="A117" s="16" t="s">
        <v>96</v>
      </c>
      <c r="B117" s="60" t="s">
        <v>44</v>
      </c>
      <c r="C117" s="60" t="s">
        <v>45</v>
      </c>
      <c r="D117" s="60" t="s">
        <v>46</v>
      </c>
      <c r="E117" s="60" t="s">
        <v>965</v>
      </c>
      <c r="F117" s="60" t="s">
        <v>47</v>
      </c>
      <c r="G117" s="60" t="s">
        <v>48</v>
      </c>
      <c r="H117" s="67" t="s">
        <v>749</v>
      </c>
      <c r="I117" s="67" t="s">
        <v>84</v>
      </c>
      <c r="J117" s="67" t="s">
        <v>51</v>
      </c>
      <c r="K117" s="28" t="s">
        <v>571</v>
      </c>
      <c r="L117" s="67" t="s">
        <v>52</v>
      </c>
      <c r="M117" s="67" t="s">
        <v>81</v>
      </c>
      <c r="N117" s="67" t="s">
        <v>54</v>
      </c>
      <c r="O117" s="67" t="s">
        <v>55</v>
      </c>
      <c r="P117" s="60" t="s">
        <v>44</v>
      </c>
      <c r="Q117" s="60" t="s">
        <v>45</v>
      </c>
      <c r="R117" s="60" t="s">
        <v>46</v>
      </c>
      <c r="S117" s="60" t="s">
        <v>965</v>
      </c>
      <c r="T117" s="60" t="s">
        <v>47</v>
      </c>
      <c r="U117" s="60" t="s">
        <v>48</v>
      </c>
      <c r="V117" s="67" t="s">
        <v>749</v>
      </c>
      <c r="W117" s="67" t="s">
        <v>84</v>
      </c>
      <c r="X117" s="67" t="s">
        <v>51</v>
      </c>
      <c r="Y117" s="28" t="s">
        <v>571</v>
      </c>
      <c r="Z117" s="67" t="s">
        <v>52</v>
      </c>
      <c r="AA117" s="67" t="s">
        <v>81</v>
      </c>
      <c r="AB117" s="67" t="s">
        <v>54</v>
      </c>
      <c r="AC117" s="9"/>
      <c r="AD117" s="9"/>
      <c r="AE117" s="9"/>
      <c r="AF117" s="9"/>
      <c r="AG117" s="9"/>
      <c r="AH117" s="9"/>
      <c r="AI117" s="9"/>
      <c r="AJ117" s="9"/>
    </row>
    <row r="118" spans="1:36" ht="14" x14ac:dyDescent="0.15">
      <c r="A118" s="288" t="s">
        <v>97</v>
      </c>
      <c r="B118" s="65">
        <f t="shared" ref="B118:N118" si="18">B130</f>
        <v>46.231842999999998</v>
      </c>
      <c r="C118" s="65">
        <f t="shared" si="18"/>
        <v>69.781617999999995</v>
      </c>
      <c r="D118" s="65">
        <f t="shared" si="18"/>
        <v>1149.6430500000001</v>
      </c>
      <c r="E118" s="65">
        <f t="shared" si="18"/>
        <v>8.7867000000000001E-2</v>
      </c>
      <c r="F118" s="65">
        <f t="shared" si="18"/>
        <v>665.35047099999997</v>
      </c>
      <c r="G118" s="65">
        <f t="shared" si="18"/>
        <v>5.0195080000000001</v>
      </c>
      <c r="H118" s="65">
        <f t="shared" si="18"/>
        <v>491.25263100000001</v>
      </c>
      <c r="I118" s="65">
        <f t="shared" si="18"/>
        <v>1660.0802849999998</v>
      </c>
      <c r="J118" s="65">
        <f t="shared" si="18"/>
        <v>156.046595</v>
      </c>
      <c r="K118" s="65">
        <f t="shared" si="18"/>
        <v>66.930110999999997</v>
      </c>
      <c r="L118" s="65">
        <f t="shared" si="18"/>
        <v>132.41475399999999</v>
      </c>
      <c r="M118" s="65">
        <f t="shared" si="18"/>
        <v>39.181713999999999</v>
      </c>
      <c r="N118" s="65">
        <f t="shared" si="18"/>
        <v>1.7582839999999997</v>
      </c>
      <c r="O118" s="65">
        <f>SUM(B118:N118)</f>
        <v>4483.7787309999994</v>
      </c>
      <c r="P118" s="555">
        <f>B142</f>
        <v>6121042</v>
      </c>
      <c r="Q118" s="64">
        <f>D142</f>
        <v>58366708</v>
      </c>
      <c r="R118" s="9"/>
      <c r="S118" s="58">
        <f>F142</f>
        <v>87867</v>
      </c>
      <c r="T118" s="58">
        <f>H142+I142</f>
        <v>125161145</v>
      </c>
      <c r="U118" s="58">
        <f>J142</f>
        <v>5019508</v>
      </c>
      <c r="V118" s="58">
        <f>K142</f>
        <v>25747794</v>
      </c>
      <c r="W118" s="58">
        <f>O142</f>
        <v>1495865290</v>
      </c>
      <c r="X118" s="58">
        <f>R142</f>
        <v>7166078</v>
      </c>
      <c r="Y118" s="58">
        <f>V142</f>
        <v>188285</v>
      </c>
      <c r="Z118" s="58">
        <f>X142</f>
        <v>7573351</v>
      </c>
      <c r="AA118" s="58">
        <f>Y142</f>
        <v>39157408</v>
      </c>
      <c r="AB118" s="58"/>
      <c r="AC118" s="64">
        <f>SUM(P118:AB118)</f>
        <v>1770454476</v>
      </c>
      <c r="AD118" s="535">
        <f>AC118/1000000</f>
        <v>1770.4544760000001</v>
      </c>
      <c r="AE118" s="9"/>
      <c r="AF118" s="9"/>
      <c r="AG118" s="9"/>
      <c r="AH118" s="9"/>
      <c r="AI118" s="9"/>
      <c r="AJ118" s="9"/>
    </row>
    <row r="119" spans="1:36" x14ac:dyDescent="0.15">
      <c r="A119" s="290"/>
      <c r="B119" s="291"/>
      <c r="C119" s="291"/>
      <c r="D119" s="291"/>
      <c r="E119" s="291"/>
      <c r="F119" s="291"/>
      <c r="G119" s="291"/>
      <c r="H119" s="291"/>
      <c r="I119" s="291"/>
      <c r="J119" s="291"/>
      <c r="K119" s="291"/>
      <c r="L119" s="291"/>
      <c r="M119" s="291"/>
      <c r="N119" s="291"/>
      <c r="O119" s="292"/>
      <c r="P119" s="291">
        <f>B187</f>
        <v>1198212.8748225449</v>
      </c>
      <c r="Q119" s="64">
        <f>D187</f>
        <v>80263678.872477517</v>
      </c>
      <c r="R119" s="535"/>
      <c r="S119" s="535">
        <f>F187</f>
        <v>842.26095028128384</v>
      </c>
      <c r="T119" s="535">
        <f>H187+I187</f>
        <v>6981765.1099883141</v>
      </c>
      <c r="U119" s="535">
        <f>J187</f>
        <v>30707.001127569885</v>
      </c>
      <c r="V119" s="535">
        <f>K187</f>
        <v>3623474.510305624</v>
      </c>
      <c r="W119" s="535">
        <f>O187</f>
        <v>23150949.368560482</v>
      </c>
      <c r="X119" s="535">
        <f>R187</f>
        <v>8483482.1500037685</v>
      </c>
      <c r="Y119" s="535">
        <f>V187</f>
        <v>74326.209038193134</v>
      </c>
      <c r="Z119" s="535">
        <f>X187</f>
        <v>3496064.8736078283</v>
      </c>
      <c r="AA119" s="535">
        <f>Y187</f>
        <v>3300273.7975204829</v>
      </c>
      <c r="AB119" s="9"/>
      <c r="AC119" s="64">
        <f>SUM(P119:AB119)</f>
        <v>130603777.02840261</v>
      </c>
      <c r="AD119" s="535">
        <f>AC119/1024</f>
        <v>127542.75100429943</v>
      </c>
      <c r="AE119" s="9"/>
      <c r="AF119" s="9"/>
      <c r="AG119" s="9"/>
      <c r="AH119" s="9"/>
      <c r="AI119" s="9"/>
    </row>
    <row r="120" spans="1:36" x14ac:dyDescent="0.15">
      <c r="A120" s="290"/>
      <c r="B120" s="291"/>
      <c r="C120" s="291"/>
      <c r="D120" s="291"/>
      <c r="E120" s="291"/>
      <c r="F120" s="291"/>
      <c r="G120" s="291"/>
      <c r="H120" s="291"/>
      <c r="I120" s="291"/>
      <c r="J120" s="291"/>
      <c r="K120" s="291"/>
      <c r="L120" s="291"/>
      <c r="M120" s="291"/>
      <c r="N120" s="291"/>
      <c r="O120" s="292"/>
      <c r="P120"/>
      <c r="Q120"/>
      <c r="R120"/>
      <c r="S120"/>
      <c r="T120"/>
      <c r="U120"/>
      <c r="V120"/>
      <c r="W120"/>
      <c r="X120"/>
      <c r="Y120"/>
      <c r="Z120"/>
      <c r="AA120"/>
      <c r="AB120" s="9"/>
      <c r="AC120" s="9"/>
      <c r="AD120" s="9"/>
      <c r="AE120" s="9"/>
      <c r="AF120" s="9"/>
      <c r="AG120" s="9"/>
      <c r="AH120" s="9"/>
      <c r="AI120" s="9"/>
    </row>
    <row r="121" spans="1:36" x14ac:dyDescent="0.15">
      <c r="A121" s="9" t="s">
        <v>57</v>
      </c>
      <c r="B121" s="291"/>
      <c r="C121" s="291"/>
      <c r="D121" s="291"/>
      <c r="E121" s="291"/>
      <c r="F121" s="291"/>
      <c r="G121" s="291"/>
      <c r="H121" s="291"/>
      <c r="I121" s="291"/>
      <c r="J121" s="291"/>
      <c r="K121" s="291"/>
      <c r="L121" s="291"/>
      <c r="M121" s="291"/>
      <c r="N121" s="291"/>
      <c r="O121" s="292" t="s">
        <v>70</v>
      </c>
      <c r="P121" s="291"/>
      <c r="S121"/>
      <c r="T121" s="9"/>
      <c r="U121" s="9"/>
      <c r="V121" s="9"/>
      <c r="W121" s="9"/>
      <c r="X121" s="9"/>
      <c r="Y121" s="9"/>
      <c r="Z121" s="9"/>
      <c r="AA121" s="9"/>
      <c r="AB121" s="9"/>
      <c r="AC121" s="9"/>
      <c r="AD121" s="9"/>
      <c r="AE121" s="9"/>
      <c r="AF121" s="9"/>
      <c r="AG121" s="9"/>
      <c r="AH121" s="9"/>
    </row>
    <row r="122" spans="1:36" ht="39" customHeight="1" x14ac:dyDescent="0.15">
      <c r="A122" s="235" t="s">
        <v>615</v>
      </c>
      <c r="B122" s="224" t="s">
        <v>44</v>
      </c>
      <c r="C122" s="224" t="s">
        <v>45</v>
      </c>
      <c r="D122" s="224" t="s">
        <v>46</v>
      </c>
      <c r="E122" s="224" t="s">
        <v>965</v>
      </c>
      <c r="F122" s="224" t="s">
        <v>47</v>
      </c>
      <c r="G122" s="224" t="s">
        <v>48</v>
      </c>
      <c r="H122" s="231" t="s">
        <v>749</v>
      </c>
      <c r="I122" s="236" t="s">
        <v>84</v>
      </c>
      <c r="J122" s="236" t="s">
        <v>51</v>
      </c>
      <c r="K122" s="225" t="s">
        <v>571</v>
      </c>
      <c r="L122" s="236" t="s">
        <v>52</v>
      </c>
      <c r="M122" s="236" t="s">
        <v>81</v>
      </c>
      <c r="N122" s="236" t="s">
        <v>54</v>
      </c>
      <c r="O122" s="236" t="s">
        <v>55</v>
      </c>
      <c r="P122" s="560"/>
      <c r="S122" s="71"/>
      <c r="T122" s="71"/>
      <c r="U122" s="71"/>
      <c r="V122" s="71"/>
      <c r="W122" s="71"/>
      <c r="X122" s="71"/>
      <c r="Y122" s="71"/>
      <c r="Z122" s="71"/>
      <c r="AA122" s="58"/>
      <c r="AB122" s="9"/>
      <c r="AC122" s="9"/>
      <c r="AD122" s="9"/>
      <c r="AE122" s="9"/>
      <c r="AF122" s="9"/>
      <c r="AG122" s="9"/>
      <c r="AH122" s="9"/>
      <c r="AI122" s="9"/>
    </row>
    <row r="123" spans="1:36" ht="16" x14ac:dyDescent="0.15">
      <c r="A123" s="237" t="s">
        <v>98</v>
      </c>
      <c r="B123" s="233">
        <f>SUM(B135,L135:M135)/10^6</f>
        <v>33.391120999999998</v>
      </c>
      <c r="C123" s="233">
        <f t="shared" ref="C123:C129" si="19">(C135+D135)/10^6</f>
        <v>36.097889000000002</v>
      </c>
      <c r="D123" s="233">
        <f t="shared" ref="D123:E129" si="20">E135/10^6</f>
        <v>834.45004100000006</v>
      </c>
      <c r="E123" s="233">
        <f t="shared" si="20"/>
        <v>4.0699999999999998E-3</v>
      </c>
      <c r="F123" s="233">
        <f t="shared" ref="F123:F129" si="21">(G135+H135+I135)/10^6</f>
        <v>445.88293599999997</v>
      </c>
      <c r="G123" s="233">
        <f t="shared" ref="G123:G129" si="22">J135/10^6</f>
        <v>2.4672070000000001</v>
      </c>
      <c r="H123" s="233">
        <f t="shared" ref="H123:H129" si="23">(K135+P135)/10^6</f>
        <v>340.10218400000002</v>
      </c>
      <c r="I123" s="233">
        <f t="shared" ref="I123:I129" si="24">(N135+O135)/10^6</f>
        <v>720.88988700000004</v>
      </c>
      <c r="J123" s="233">
        <f t="shared" ref="J123:J129" si="25">(Q135+R135+S135+T135)/10^6</f>
        <v>100.41195500000001</v>
      </c>
      <c r="K123" s="233">
        <f>SUM(U135,V135)/10^6</f>
        <v>40.936146999999998</v>
      </c>
      <c r="L123" s="233">
        <f t="shared" ref="L123:L129" si="26">(W135+X135)/10^6</f>
        <v>30.449757000000002</v>
      </c>
      <c r="M123" s="233">
        <f t="shared" ref="M123:M129" si="27">(Y135+Z135)/10^6</f>
        <v>17.752147999999998</v>
      </c>
      <c r="N123" s="233">
        <f t="shared" ref="N123:N129" si="28">AA135/10^6</f>
        <v>0.57743599999999995</v>
      </c>
      <c r="O123" s="227">
        <f t="shared" ref="O123:O129" si="29">SUM(B123:N123)</f>
        <v>2603.4127779999999</v>
      </c>
      <c r="R123" s="9"/>
      <c r="S123" s="9"/>
      <c r="T123" s="58"/>
      <c r="U123" s="58"/>
      <c r="V123" s="58"/>
      <c r="W123" s="58"/>
      <c r="X123" s="58"/>
      <c r="Y123" s="58"/>
      <c r="Z123" s="9"/>
      <c r="AA123" s="58"/>
      <c r="AB123" s="9"/>
      <c r="AC123" s="9"/>
      <c r="AD123" s="9"/>
      <c r="AE123" s="9"/>
      <c r="AF123" s="9"/>
      <c r="AG123" s="9"/>
      <c r="AH123" s="9"/>
      <c r="AI123" s="9"/>
    </row>
    <row r="124" spans="1:36" ht="16" x14ac:dyDescent="0.15">
      <c r="A124" s="237" t="s">
        <v>99</v>
      </c>
      <c r="B124" s="233">
        <f t="shared" ref="B124:B129" si="30">SUM(B136,L136:M136)/10^6</f>
        <v>0.27757900000000002</v>
      </c>
      <c r="C124" s="233">
        <f t="shared" si="19"/>
        <v>3.9589919999999998</v>
      </c>
      <c r="D124" s="233">
        <f t="shared" si="20"/>
        <v>68.385344000000003</v>
      </c>
      <c r="E124" s="233">
        <f t="shared" si="20"/>
        <v>7.9644000000000006E-2</v>
      </c>
      <c r="F124" s="233">
        <f t="shared" si="21"/>
        <v>32.726261999999998</v>
      </c>
      <c r="G124" s="233">
        <f t="shared" si="22"/>
        <v>7.4070000000000004E-3</v>
      </c>
      <c r="H124" s="233">
        <f t="shared" si="23"/>
        <v>11.905722000000001</v>
      </c>
      <c r="I124" s="233">
        <f t="shared" si="24"/>
        <v>395.04404099999999</v>
      </c>
      <c r="J124" s="233">
        <f t="shared" si="25"/>
        <v>8.937443</v>
      </c>
      <c r="K124" s="233">
        <f t="shared" ref="K124:K129" si="31">SUM(U136,V136)/10^6</f>
        <v>0.70887199999999995</v>
      </c>
      <c r="L124" s="233">
        <f t="shared" si="26"/>
        <v>42.468302999999999</v>
      </c>
      <c r="M124" s="233">
        <f t="shared" si="27"/>
        <v>1.975924</v>
      </c>
      <c r="N124" s="233">
        <f t="shared" si="28"/>
        <v>1.0056659999999999</v>
      </c>
      <c r="O124" s="227">
        <f t="shared" si="29"/>
        <v>567.48119900000006</v>
      </c>
      <c r="R124" s="9"/>
      <c r="S124" s="9"/>
      <c r="T124" s="58"/>
      <c r="U124" s="58"/>
      <c r="V124" s="58"/>
      <c r="W124" s="58"/>
      <c r="X124" s="58"/>
      <c r="Y124" s="58"/>
      <c r="Z124" s="9"/>
      <c r="AA124" s="58"/>
      <c r="AB124" s="9"/>
      <c r="AC124" s="9"/>
      <c r="AD124" s="9"/>
      <c r="AE124" s="9"/>
      <c r="AF124" s="9"/>
      <c r="AG124" s="9"/>
      <c r="AH124" s="9"/>
      <c r="AI124" s="9"/>
    </row>
    <row r="125" spans="1:36" ht="16" x14ac:dyDescent="0.15">
      <c r="A125" s="237" t="s">
        <v>100</v>
      </c>
      <c r="B125" s="233">
        <f t="shared" si="30"/>
        <v>6.6745010000000002</v>
      </c>
      <c r="C125" s="233">
        <f t="shared" si="19"/>
        <v>14.484544</v>
      </c>
      <c r="D125" s="233">
        <f t="shared" si="20"/>
        <v>34.215466999999997</v>
      </c>
      <c r="E125" s="233">
        <f t="shared" si="20"/>
        <v>2.983E-3</v>
      </c>
      <c r="F125" s="233">
        <f t="shared" si="21"/>
        <v>129.10528199999999</v>
      </c>
      <c r="G125" s="233">
        <f t="shared" si="22"/>
        <v>2.1006239999999998</v>
      </c>
      <c r="H125" s="233">
        <f t="shared" si="23"/>
        <v>60.316783999999998</v>
      </c>
      <c r="I125" s="233">
        <f t="shared" si="24"/>
        <v>311.81729200000001</v>
      </c>
      <c r="J125" s="233">
        <f t="shared" si="25"/>
        <v>29.922315000000001</v>
      </c>
      <c r="K125" s="233">
        <f t="shared" si="31"/>
        <v>6.2113769999999997</v>
      </c>
      <c r="L125" s="233">
        <f t="shared" si="26"/>
        <v>18.242135999999999</v>
      </c>
      <c r="M125" s="233">
        <f t="shared" si="27"/>
        <v>7.7494990000000001</v>
      </c>
      <c r="N125" s="233">
        <f t="shared" si="28"/>
        <v>5.2549999999999999E-2</v>
      </c>
      <c r="O125" s="227">
        <f t="shared" si="29"/>
        <v>620.895354</v>
      </c>
      <c r="R125" s="9"/>
      <c r="S125" s="9"/>
      <c r="T125" s="58"/>
      <c r="U125" s="58"/>
      <c r="V125" s="58"/>
      <c r="W125" s="58"/>
      <c r="X125" s="58"/>
      <c r="Y125" s="58"/>
      <c r="Z125" s="9"/>
      <c r="AA125" s="58"/>
      <c r="AB125" s="9"/>
      <c r="AC125" s="9"/>
      <c r="AD125" s="9"/>
      <c r="AE125" s="9"/>
      <c r="AF125" s="9"/>
      <c r="AG125" s="9"/>
      <c r="AH125" s="9"/>
      <c r="AI125" s="9"/>
    </row>
    <row r="126" spans="1:36" ht="16" x14ac:dyDescent="0.15">
      <c r="A126" s="237" t="s">
        <v>101</v>
      </c>
      <c r="B126" s="233">
        <f t="shared" si="30"/>
        <v>5.589283</v>
      </c>
      <c r="C126" s="233">
        <f t="shared" si="19"/>
        <v>14.304679</v>
      </c>
      <c r="D126" s="233">
        <f t="shared" si="20"/>
        <v>55.924539000000003</v>
      </c>
      <c r="E126" s="233">
        <f t="shared" si="20"/>
        <v>5.7700000000000004E-4</v>
      </c>
      <c r="F126" s="233">
        <f t="shared" si="21"/>
        <v>43.715096000000003</v>
      </c>
      <c r="G126" s="233">
        <f t="shared" si="22"/>
        <v>0.28035199999999999</v>
      </c>
      <c r="H126" s="233">
        <f t="shared" si="23"/>
        <v>55.453153</v>
      </c>
      <c r="I126" s="233">
        <f t="shared" si="24"/>
        <v>177.761742</v>
      </c>
      <c r="J126" s="233">
        <f t="shared" si="25"/>
        <v>12.965989</v>
      </c>
      <c r="K126" s="233">
        <f t="shared" si="31"/>
        <v>18.711209</v>
      </c>
      <c r="L126" s="233">
        <f t="shared" si="26"/>
        <v>0.95797900000000002</v>
      </c>
      <c r="M126" s="233">
        <f t="shared" si="27"/>
        <v>11.392699</v>
      </c>
      <c r="N126" s="233">
        <f t="shared" si="28"/>
        <v>8.6999999999999994E-3</v>
      </c>
      <c r="O126" s="227">
        <f t="shared" si="29"/>
        <v>397.06599699999992</v>
      </c>
      <c r="R126" s="9"/>
      <c r="S126" s="9"/>
      <c r="T126" s="58"/>
      <c r="U126" s="58"/>
      <c r="V126" s="58"/>
      <c r="W126" s="58"/>
      <c r="X126" s="58"/>
      <c r="Y126" s="58"/>
      <c r="Z126" s="9"/>
      <c r="AA126" s="58"/>
      <c r="AB126" s="9"/>
      <c r="AC126" s="9"/>
      <c r="AD126" s="9"/>
      <c r="AE126" s="9"/>
      <c r="AF126" s="9"/>
      <c r="AG126" s="9"/>
      <c r="AH126" s="9"/>
      <c r="AI126" s="9"/>
    </row>
    <row r="127" spans="1:36" ht="16" x14ac:dyDescent="0.15">
      <c r="A127" s="237" t="s">
        <v>102</v>
      </c>
      <c r="B127" s="233">
        <f t="shared" si="30"/>
        <v>0.258934</v>
      </c>
      <c r="C127" s="233">
        <f t="shared" si="19"/>
        <v>4.0162000000000003E-2</v>
      </c>
      <c r="D127" s="233">
        <f t="shared" si="20"/>
        <v>1.8778619999999999</v>
      </c>
      <c r="E127" s="233">
        <f t="shared" si="20"/>
        <v>0</v>
      </c>
      <c r="F127" s="233">
        <f t="shared" si="21"/>
        <v>3.839324</v>
      </c>
      <c r="G127" s="233">
        <f t="shared" si="22"/>
        <v>3.4400000000000001E-4</v>
      </c>
      <c r="H127" s="233">
        <f t="shared" si="23"/>
        <v>16.816631999999998</v>
      </c>
      <c r="I127" s="233">
        <f t="shared" si="24"/>
        <v>21.093119000000002</v>
      </c>
      <c r="J127" s="233">
        <f t="shared" si="25"/>
        <v>2.9309980000000002</v>
      </c>
      <c r="K127" s="233">
        <f t="shared" si="31"/>
        <v>0.203267</v>
      </c>
      <c r="L127" s="233">
        <f t="shared" si="26"/>
        <v>0.186749</v>
      </c>
      <c r="M127" s="233">
        <f t="shared" si="27"/>
        <v>0.17141000000000001</v>
      </c>
      <c r="N127" s="233">
        <f t="shared" si="28"/>
        <v>4.287E-3</v>
      </c>
      <c r="O127" s="227">
        <f t="shared" si="29"/>
        <v>47.423088</v>
      </c>
      <c r="R127" s="9"/>
      <c r="S127" s="9"/>
      <c r="T127" s="58"/>
      <c r="U127" s="58"/>
      <c r="V127" s="58"/>
      <c r="W127" s="58"/>
      <c r="X127" s="58"/>
      <c r="Y127" s="58"/>
      <c r="Z127" s="9"/>
      <c r="AA127" s="58"/>
      <c r="AB127" s="9"/>
      <c r="AC127" s="9"/>
      <c r="AD127" s="9"/>
      <c r="AE127" s="9"/>
      <c r="AF127" s="9"/>
      <c r="AG127" s="9"/>
      <c r="AH127" s="9"/>
      <c r="AI127" s="9"/>
    </row>
    <row r="128" spans="1:36" ht="41" customHeight="1" x14ac:dyDescent="0.15">
      <c r="A128" s="237" t="s">
        <v>103</v>
      </c>
      <c r="B128" s="233">
        <f t="shared" si="30"/>
        <v>2.8056000000000001E-2</v>
      </c>
      <c r="C128" s="233">
        <f t="shared" si="19"/>
        <v>0.81884400000000002</v>
      </c>
      <c r="D128" s="233">
        <f t="shared" si="20"/>
        <v>154.33905899999999</v>
      </c>
      <c r="E128" s="233">
        <f t="shared" si="20"/>
        <v>5.8600000000000004E-4</v>
      </c>
      <c r="F128" s="233">
        <f t="shared" si="21"/>
        <v>10.013214</v>
      </c>
      <c r="G128" s="233">
        <f t="shared" si="22"/>
        <v>0.163574</v>
      </c>
      <c r="H128" s="233">
        <f t="shared" si="23"/>
        <v>6.6327369999999997</v>
      </c>
      <c r="I128" s="233">
        <f t="shared" si="24"/>
        <v>12.149205</v>
      </c>
      <c r="J128" s="233">
        <f t="shared" si="25"/>
        <v>0.86048899999999995</v>
      </c>
      <c r="K128" s="233">
        <f t="shared" si="31"/>
        <v>0.157695</v>
      </c>
      <c r="L128" s="233">
        <f t="shared" si="26"/>
        <v>40.004835999999997</v>
      </c>
      <c r="M128" s="233">
        <f t="shared" si="27"/>
        <v>0.13984199999999999</v>
      </c>
      <c r="N128" s="233">
        <f t="shared" si="28"/>
        <v>0.10065</v>
      </c>
      <c r="O128" s="227">
        <f t="shared" si="29"/>
        <v>225.40878699999999</v>
      </c>
      <c r="R128" s="9"/>
      <c r="S128" s="9"/>
      <c r="T128" s="58"/>
      <c r="U128" s="58"/>
      <c r="V128" s="58"/>
      <c r="W128" s="58"/>
      <c r="X128" s="58"/>
      <c r="Y128" s="58"/>
      <c r="Z128" s="9"/>
      <c r="AA128" s="58"/>
      <c r="AB128" s="9"/>
      <c r="AC128" s="9"/>
      <c r="AD128" s="9"/>
      <c r="AE128" s="9"/>
      <c r="AF128" s="9"/>
      <c r="AG128" s="9"/>
      <c r="AH128" s="9"/>
      <c r="AI128" s="9"/>
    </row>
    <row r="129" spans="1:37" ht="16" x14ac:dyDescent="0.15">
      <c r="A129" s="237" t="s">
        <v>104</v>
      </c>
      <c r="B129" s="233">
        <f t="shared" si="30"/>
        <v>1.2369E-2</v>
      </c>
      <c r="C129" s="233">
        <f t="shared" si="19"/>
        <v>7.6508000000000007E-2</v>
      </c>
      <c r="D129" s="233">
        <f t="shared" si="20"/>
        <v>0.45073800000000003</v>
      </c>
      <c r="E129" s="233">
        <f t="shared" si="20"/>
        <v>6.9999999999999999E-6</v>
      </c>
      <c r="F129" s="233">
        <f t="shared" si="21"/>
        <v>6.8357000000000001E-2</v>
      </c>
      <c r="G129" s="233">
        <f t="shared" si="22"/>
        <v>0</v>
      </c>
      <c r="H129" s="233">
        <f t="shared" si="23"/>
        <v>2.5419000000000001E-2</v>
      </c>
      <c r="I129" s="233">
        <f t="shared" si="24"/>
        <v>21.324998999999998</v>
      </c>
      <c r="J129" s="233">
        <f t="shared" si="25"/>
        <v>1.7406000000000001E-2</v>
      </c>
      <c r="K129" s="233">
        <f t="shared" si="31"/>
        <v>1.544E-3</v>
      </c>
      <c r="L129" s="233">
        <f t="shared" si="26"/>
        <v>0.104994</v>
      </c>
      <c r="M129" s="233">
        <f t="shared" si="27"/>
        <v>1.92E-4</v>
      </c>
      <c r="N129" s="233">
        <f t="shared" si="28"/>
        <v>8.9949999999999995E-3</v>
      </c>
      <c r="O129" s="227">
        <f t="shared" si="29"/>
        <v>22.091527999999997</v>
      </c>
      <c r="R129" s="9"/>
      <c r="S129" s="58"/>
      <c r="T129" s="58"/>
      <c r="U129" s="58"/>
      <c r="V129" s="58"/>
      <c r="W129" s="58"/>
      <c r="X129" s="58"/>
      <c r="Y129" s="58"/>
      <c r="Z129" s="9"/>
      <c r="AA129" s="58"/>
      <c r="AB129" s="58"/>
      <c r="AC129" s="9"/>
      <c r="AD129" s="9"/>
      <c r="AE129" s="9"/>
      <c r="AF129" s="9"/>
      <c r="AG129" s="9"/>
      <c r="AH129" s="9"/>
      <c r="AI129" s="9"/>
      <c r="AJ129" s="9"/>
    </row>
    <row r="130" spans="1:37" ht="17" x14ac:dyDescent="0.15">
      <c r="A130" s="226" t="s">
        <v>85</v>
      </c>
      <c r="B130" s="227">
        <f>SUM(B123:B129)</f>
        <v>46.231842999999998</v>
      </c>
      <c r="C130" s="227">
        <f t="shared" ref="C130:N130" si="32">SUM(C123:C129)</f>
        <v>69.781617999999995</v>
      </c>
      <c r="D130" s="227">
        <f t="shared" si="32"/>
        <v>1149.6430500000001</v>
      </c>
      <c r="E130" s="227">
        <f t="shared" si="32"/>
        <v>8.7867000000000001E-2</v>
      </c>
      <c r="F130" s="227">
        <f t="shared" si="32"/>
        <v>665.35047099999997</v>
      </c>
      <c r="G130" s="227">
        <f t="shared" si="32"/>
        <v>5.0195080000000001</v>
      </c>
      <c r="H130" s="227">
        <f>SUM(H123:H129)</f>
        <v>491.25263100000001</v>
      </c>
      <c r="I130" s="227">
        <f t="shared" si="32"/>
        <v>1660.0802849999998</v>
      </c>
      <c r="J130" s="227">
        <f t="shared" si="32"/>
        <v>156.046595</v>
      </c>
      <c r="K130" s="227">
        <f t="shared" si="32"/>
        <v>66.930110999999997</v>
      </c>
      <c r="L130" s="227">
        <f t="shared" si="32"/>
        <v>132.41475399999999</v>
      </c>
      <c r="M130" s="227">
        <f t="shared" si="32"/>
        <v>39.181713999999999</v>
      </c>
      <c r="N130" s="227">
        <f t="shared" si="32"/>
        <v>1.7582839999999997</v>
      </c>
      <c r="O130" s="227">
        <f>SUM(O123:O129)</f>
        <v>4483.7787309999994</v>
      </c>
      <c r="P130" s="72"/>
      <c r="R130" s="9"/>
      <c r="S130" s="9"/>
      <c r="T130" s="58"/>
      <c r="U130" s="58"/>
      <c r="V130" s="58"/>
      <c r="W130" s="58"/>
      <c r="X130" s="58"/>
      <c r="Y130" s="58"/>
      <c r="Z130" s="9"/>
      <c r="AA130" s="58"/>
      <c r="AB130" s="58"/>
      <c r="AC130" s="9"/>
      <c r="AD130" s="9"/>
      <c r="AE130" s="9"/>
      <c r="AF130" s="9"/>
      <c r="AG130" s="9"/>
      <c r="AH130" s="9"/>
      <c r="AI130" s="9"/>
      <c r="AJ130" s="9"/>
    </row>
    <row r="131" spans="1:37" x14ac:dyDescent="0.15">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58"/>
      <c r="AB131" s="9"/>
      <c r="AC131" s="9"/>
      <c r="AD131" s="9"/>
      <c r="AE131" s="9"/>
      <c r="AF131" s="9"/>
      <c r="AG131" s="9"/>
      <c r="AH131" s="9"/>
      <c r="AI131" s="9"/>
    </row>
    <row r="132" spans="1:37" s="39" customFormat="1" x14ac:dyDescent="0.15">
      <c r="A132" s="291"/>
      <c r="B132" s="291"/>
      <c r="C132" s="291"/>
      <c r="D132" s="291"/>
      <c r="E132" s="291"/>
      <c r="F132" s="291"/>
      <c r="G132" s="291"/>
      <c r="H132" s="291"/>
      <c r="I132" s="291"/>
      <c r="J132" s="291"/>
      <c r="K132" s="291"/>
      <c r="L132" s="291"/>
      <c r="M132" s="72"/>
      <c r="N132" s="72"/>
      <c r="O132" s="15"/>
      <c r="P132" s="72"/>
      <c r="Q132" s="15"/>
      <c r="R132" s="15"/>
      <c r="S132" s="15"/>
      <c r="T132" s="9"/>
      <c r="U132" s="9"/>
      <c r="V132" s="9"/>
      <c r="W132" s="9"/>
      <c r="X132" s="9"/>
      <c r="Y132" s="9"/>
      <c r="Z132" s="9"/>
    </row>
    <row r="133" spans="1:37" x14ac:dyDescent="0.15">
      <c r="A133" s="290" t="s">
        <v>62</v>
      </c>
      <c r="B133" s="291"/>
      <c r="C133" s="291"/>
      <c r="D133" s="291"/>
      <c r="E133" s="291"/>
      <c r="F133" s="291"/>
      <c r="G133" s="291"/>
      <c r="H133" s="291"/>
      <c r="I133" s="291"/>
      <c r="J133" s="291"/>
      <c r="K133" s="291"/>
      <c r="L133" s="291"/>
      <c r="M133" s="72"/>
      <c r="N133" s="72"/>
      <c r="P133" s="72"/>
      <c r="T133" s="9"/>
      <c r="U133" s="9"/>
      <c r="V133" s="9"/>
      <c r="W133" s="9"/>
      <c r="X133" s="9"/>
      <c r="Y133" s="9"/>
      <c r="Z133" s="9"/>
      <c r="AB133" s="15"/>
    </row>
    <row r="134" spans="1:37" ht="28" x14ac:dyDescent="0.15">
      <c r="A134" s="360" t="s">
        <v>616</v>
      </c>
      <c r="B134" s="360" t="s">
        <v>1035</v>
      </c>
      <c r="C134" s="358" t="s">
        <v>45</v>
      </c>
      <c r="D134" s="359" t="s">
        <v>859</v>
      </c>
      <c r="E134" s="358" t="s">
        <v>46</v>
      </c>
      <c r="F134" s="358" t="s">
        <v>965</v>
      </c>
      <c r="G134" s="358" t="s">
        <v>47</v>
      </c>
      <c r="H134" s="360" t="s">
        <v>860</v>
      </c>
      <c r="I134" s="358" t="s">
        <v>945</v>
      </c>
      <c r="J134" s="359" t="s">
        <v>817</v>
      </c>
      <c r="K134" s="358" t="s">
        <v>977</v>
      </c>
      <c r="L134" s="358" t="s">
        <v>66</v>
      </c>
      <c r="M134" s="358" t="s">
        <v>206</v>
      </c>
      <c r="N134" s="358" t="s">
        <v>49</v>
      </c>
      <c r="O134" s="361" t="s">
        <v>818</v>
      </c>
      <c r="P134" s="358" t="s">
        <v>50</v>
      </c>
      <c r="Q134" s="358" t="s">
        <v>51</v>
      </c>
      <c r="R134" s="362" t="s">
        <v>861</v>
      </c>
      <c r="S134" s="358" t="s">
        <v>763</v>
      </c>
      <c r="T134" s="360" t="s">
        <v>77</v>
      </c>
      <c r="U134" s="363" t="s">
        <v>611</v>
      </c>
      <c r="V134" s="363" t="s">
        <v>1036</v>
      </c>
      <c r="W134" s="360" t="s">
        <v>52</v>
      </c>
      <c r="X134" s="368" t="s">
        <v>862</v>
      </c>
      <c r="Y134" s="360" t="s">
        <v>863</v>
      </c>
      <c r="Z134" s="368" t="s">
        <v>67</v>
      </c>
      <c r="AA134" s="368" t="s">
        <v>54</v>
      </c>
      <c r="AB134" s="369" t="s">
        <v>55</v>
      </c>
    </row>
    <row r="135" spans="1:37" x14ac:dyDescent="0.15">
      <c r="A135" s="364" t="s">
        <v>735</v>
      </c>
      <c r="B135" s="364">
        <v>656938</v>
      </c>
      <c r="C135" s="365">
        <v>8596266</v>
      </c>
      <c r="D135" s="365">
        <v>27501623</v>
      </c>
      <c r="E135" s="365">
        <v>834450041</v>
      </c>
      <c r="F135" s="365">
        <v>4070</v>
      </c>
      <c r="G135" s="365">
        <v>348261503</v>
      </c>
      <c r="H135" s="365">
        <v>97621425</v>
      </c>
      <c r="I135" s="365">
        <v>8</v>
      </c>
      <c r="J135" s="365">
        <v>2467207</v>
      </c>
      <c r="K135" s="365">
        <v>21819494</v>
      </c>
      <c r="L135" s="365">
        <v>16449</v>
      </c>
      <c r="M135" s="365">
        <v>32717734</v>
      </c>
      <c r="N135" s="365">
        <v>78551341</v>
      </c>
      <c r="O135" s="365">
        <v>642338546</v>
      </c>
      <c r="P135" s="365">
        <v>318282690</v>
      </c>
      <c r="Q135" s="365">
        <v>97576780</v>
      </c>
      <c r="R135" s="365">
        <v>1623213</v>
      </c>
      <c r="S135" s="365">
        <v>90827</v>
      </c>
      <c r="T135" s="365">
        <v>1121135</v>
      </c>
      <c r="U135" s="365">
        <v>40879163</v>
      </c>
      <c r="V135" s="365">
        <v>56984</v>
      </c>
      <c r="W135" s="365">
        <v>28698724</v>
      </c>
      <c r="X135" s="365">
        <v>1751033</v>
      </c>
      <c r="Y135" s="365">
        <v>17752148</v>
      </c>
      <c r="Z135" s="365"/>
      <c r="AA135" s="365">
        <v>577436</v>
      </c>
      <c r="AB135" s="370">
        <v>2603412778</v>
      </c>
    </row>
    <row r="136" spans="1:37" x14ac:dyDescent="0.15">
      <c r="A136" s="364" t="s">
        <v>99</v>
      </c>
      <c r="B136" s="364">
        <v>8720</v>
      </c>
      <c r="C136" s="365">
        <v>1574438</v>
      </c>
      <c r="D136" s="365">
        <v>2384554</v>
      </c>
      <c r="E136" s="365">
        <v>68385344</v>
      </c>
      <c r="F136" s="365">
        <v>79644</v>
      </c>
      <c r="G136" s="365">
        <v>27740273</v>
      </c>
      <c r="H136" s="365">
        <v>4985596</v>
      </c>
      <c r="I136" s="365">
        <v>393</v>
      </c>
      <c r="J136" s="365">
        <v>7407</v>
      </c>
      <c r="K136" s="365">
        <v>3385766</v>
      </c>
      <c r="L136" s="365"/>
      <c r="M136" s="365">
        <v>268859</v>
      </c>
      <c r="N136" s="365">
        <v>55102980</v>
      </c>
      <c r="O136" s="365">
        <v>339941061</v>
      </c>
      <c r="P136" s="365">
        <v>8519956</v>
      </c>
      <c r="Q136" s="365">
        <v>5976910</v>
      </c>
      <c r="R136" s="365">
        <v>2769680</v>
      </c>
      <c r="S136" s="365">
        <v>98988</v>
      </c>
      <c r="T136" s="365">
        <v>91865</v>
      </c>
      <c r="U136" s="365">
        <v>702033</v>
      </c>
      <c r="V136" s="365">
        <v>6839</v>
      </c>
      <c r="W136" s="365">
        <v>41744373</v>
      </c>
      <c r="X136" s="365">
        <v>723930</v>
      </c>
      <c r="Y136" s="365">
        <v>1961941</v>
      </c>
      <c r="Z136" s="365">
        <v>13983</v>
      </c>
      <c r="AA136" s="365">
        <v>1005666</v>
      </c>
      <c r="AB136" s="370">
        <v>567481199</v>
      </c>
    </row>
    <row r="137" spans="1:37" x14ac:dyDescent="0.15">
      <c r="A137" s="364" t="s">
        <v>504</v>
      </c>
      <c r="B137" s="364">
        <v>1589879</v>
      </c>
      <c r="C137" s="365">
        <v>633313</v>
      </c>
      <c r="D137" s="365">
        <v>13851231</v>
      </c>
      <c r="E137" s="365">
        <v>34215467</v>
      </c>
      <c r="F137" s="365">
        <v>2983</v>
      </c>
      <c r="G137" s="365">
        <v>112918782</v>
      </c>
      <c r="H137" s="365">
        <v>16186492</v>
      </c>
      <c r="I137" s="365">
        <v>8</v>
      </c>
      <c r="J137" s="365">
        <v>2100624</v>
      </c>
      <c r="K137" s="365">
        <v>515288</v>
      </c>
      <c r="L137" s="365">
        <v>28427</v>
      </c>
      <c r="M137" s="365">
        <v>5056195</v>
      </c>
      <c r="N137" s="365">
        <v>15449553</v>
      </c>
      <c r="O137" s="365">
        <v>296367739</v>
      </c>
      <c r="P137" s="365">
        <v>59801496</v>
      </c>
      <c r="Q137" s="365">
        <v>29215144</v>
      </c>
      <c r="R137" s="365">
        <v>657530</v>
      </c>
      <c r="S137" s="365">
        <v>9488</v>
      </c>
      <c r="T137" s="365">
        <v>40153</v>
      </c>
      <c r="U137" s="365">
        <v>6187236</v>
      </c>
      <c r="V137" s="365">
        <v>24141</v>
      </c>
      <c r="W137" s="365">
        <v>13229554</v>
      </c>
      <c r="X137" s="365">
        <v>5012582</v>
      </c>
      <c r="Y137" s="365">
        <v>7749493</v>
      </c>
      <c r="Z137" s="365">
        <v>6</v>
      </c>
      <c r="AA137" s="365">
        <v>52550</v>
      </c>
      <c r="AB137" s="370">
        <v>620895354</v>
      </c>
    </row>
    <row r="138" spans="1:37" x14ac:dyDescent="0.15">
      <c r="A138" s="364" t="s">
        <v>505</v>
      </c>
      <c r="B138" s="364">
        <v>3834240</v>
      </c>
      <c r="C138" s="365">
        <v>93641</v>
      </c>
      <c r="D138" s="365">
        <v>14211038</v>
      </c>
      <c r="E138" s="365">
        <v>55924539</v>
      </c>
      <c r="F138" s="365">
        <v>577</v>
      </c>
      <c r="G138" s="365">
        <v>38371071</v>
      </c>
      <c r="H138" s="365">
        <v>5211778</v>
      </c>
      <c r="I138" s="365">
        <v>132247</v>
      </c>
      <c r="J138" s="365">
        <v>280352</v>
      </c>
      <c r="K138" s="365">
        <v>24244</v>
      </c>
      <c r="L138" s="365">
        <v>9477</v>
      </c>
      <c r="M138" s="365">
        <v>1745566</v>
      </c>
      <c r="N138" s="365">
        <v>5108317</v>
      </c>
      <c r="O138" s="365">
        <v>172653425</v>
      </c>
      <c r="P138" s="365">
        <v>55428909</v>
      </c>
      <c r="Q138" s="365">
        <v>10862865</v>
      </c>
      <c r="R138" s="365">
        <v>2041923</v>
      </c>
      <c r="S138" s="365">
        <v>59791</v>
      </c>
      <c r="T138" s="365">
        <v>1410</v>
      </c>
      <c r="U138" s="365">
        <v>18674737</v>
      </c>
      <c r="V138" s="365">
        <v>36472</v>
      </c>
      <c r="W138" s="365">
        <v>887950</v>
      </c>
      <c r="X138" s="365">
        <v>70029</v>
      </c>
      <c r="Y138" s="365">
        <v>11382429</v>
      </c>
      <c r="Z138" s="365">
        <v>10270</v>
      </c>
      <c r="AA138" s="365">
        <v>8700</v>
      </c>
      <c r="AB138" s="370">
        <v>397065997</v>
      </c>
    </row>
    <row r="139" spans="1:37" x14ac:dyDescent="0.15">
      <c r="A139" s="364" t="s">
        <v>506</v>
      </c>
      <c r="B139" s="364">
        <v>30482</v>
      </c>
      <c r="C139" s="365">
        <v>5281</v>
      </c>
      <c r="D139" s="365">
        <v>34881</v>
      </c>
      <c r="E139" s="365">
        <v>1877862</v>
      </c>
      <c r="F139" s="365"/>
      <c r="G139" s="365">
        <v>3373154</v>
      </c>
      <c r="H139" s="365">
        <v>466170</v>
      </c>
      <c r="I139" s="365"/>
      <c r="J139" s="365">
        <v>344</v>
      </c>
      <c r="K139" s="371">
        <v>40</v>
      </c>
      <c r="L139" s="365"/>
      <c r="M139" s="365">
        <v>228452</v>
      </c>
      <c r="N139" s="365">
        <v>632348</v>
      </c>
      <c r="O139" s="365">
        <v>20460771</v>
      </c>
      <c r="P139" s="365">
        <v>16816592</v>
      </c>
      <c r="Q139" s="365">
        <v>2890433</v>
      </c>
      <c r="R139" s="371">
        <v>37141</v>
      </c>
      <c r="S139" s="370">
        <v>15</v>
      </c>
      <c r="T139" s="365">
        <v>3409</v>
      </c>
      <c r="U139" s="365">
        <v>202097</v>
      </c>
      <c r="V139" s="365">
        <v>1170</v>
      </c>
      <c r="W139" s="365">
        <v>185051</v>
      </c>
      <c r="X139" s="365">
        <v>1698</v>
      </c>
      <c r="Y139" s="365">
        <v>171410</v>
      </c>
      <c r="Z139" s="365"/>
      <c r="AA139" s="365">
        <v>4287</v>
      </c>
      <c r="AB139" s="370">
        <v>47423088</v>
      </c>
    </row>
    <row r="140" spans="1:37" x14ac:dyDescent="0.15">
      <c r="A140" s="364" t="s">
        <v>736</v>
      </c>
      <c r="B140" s="364">
        <v>783</v>
      </c>
      <c r="C140" s="365">
        <v>480682</v>
      </c>
      <c r="D140" s="365">
        <v>338162</v>
      </c>
      <c r="E140" s="365">
        <v>154339059</v>
      </c>
      <c r="F140" s="365">
        <v>586</v>
      </c>
      <c r="G140" s="365">
        <v>9459092</v>
      </c>
      <c r="H140" s="365">
        <v>554074</v>
      </c>
      <c r="I140" s="365">
        <v>48</v>
      </c>
      <c r="J140" s="365">
        <v>163574</v>
      </c>
      <c r="K140" s="365">
        <v>2962</v>
      </c>
      <c r="L140" s="371"/>
      <c r="M140" s="365">
        <v>27273</v>
      </c>
      <c r="N140" s="365">
        <v>9362170</v>
      </c>
      <c r="O140" s="365">
        <v>2787035</v>
      </c>
      <c r="P140" s="365">
        <v>6629775</v>
      </c>
      <c r="Q140" s="365">
        <v>762750</v>
      </c>
      <c r="R140" s="365">
        <v>34489</v>
      </c>
      <c r="S140" s="370">
        <v>1865</v>
      </c>
      <c r="T140" s="365">
        <v>61385</v>
      </c>
      <c r="U140" s="365">
        <v>95027</v>
      </c>
      <c r="V140" s="365">
        <v>62668</v>
      </c>
      <c r="W140" s="365">
        <v>39990997</v>
      </c>
      <c r="X140" s="365">
        <v>13839</v>
      </c>
      <c r="Y140" s="365">
        <v>139795</v>
      </c>
      <c r="Z140" s="365">
        <v>47</v>
      </c>
      <c r="AA140" s="365">
        <v>100650</v>
      </c>
      <c r="AB140" s="370">
        <v>225408787</v>
      </c>
    </row>
    <row r="141" spans="1:37" x14ac:dyDescent="0.15">
      <c r="A141" s="364" t="s">
        <v>738</v>
      </c>
      <c r="B141" s="364"/>
      <c r="C141" s="365">
        <v>31289</v>
      </c>
      <c r="D141" s="365">
        <v>45219</v>
      </c>
      <c r="E141" s="365">
        <v>450738</v>
      </c>
      <c r="F141" s="365">
        <v>7</v>
      </c>
      <c r="G141" s="371">
        <v>65451</v>
      </c>
      <c r="H141" s="371">
        <v>2906</v>
      </c>
      <c r="I141" s="365"/>
      <c r="J141" s="371">
        <v>0</v>
      </c>
      <c r="K141" s="365"/>
      <c r="L141" s="371"/>
      <c r="M141" s="365">
        <v>12369</v>
      </c>
      <c r="N141" s="365">
        <v>8286</v>
      </c>
      <c r="O141" s="365">
        <v>21316713</v>
      </c>
      <c r="P141" s="365">
        <v>25419</v>
      </c>
      <c r="Q141" s="365">
        <v>15111</v>
      </c>
      <c r="R141" s="371">
        <v>2102</v>
      </c>
      <c r="S141" s="370">
        <v>193</v>
      </c>
      <c r="T141" s="364"/>
      <c r="U141" s="365">
        <v>1533</v>
      </c>
      <c r="V141" s="365">
        <v>11</v>
      </c>
      <c r="W141" s="365">
        <v>104754</v>
      </c>
      <c r="X141" s="365">
        <v>240</v>
      </c>
      <c r="Y141" s="364">
        <v>192</v>
      </c>
      <c r="Z141" s="365"/>
      <c r="AA141" s="365">
        <v>8995</v>
      </c>
      <c r="AB141" s="370">
        <v>22091528</v>
      </c>
      <c r="AC141" s="58"/>
      <c r="AD141" s="9"/>
      <c r="AE141" s="9"/>
      <c r="AF141" s="9"/>
      <c r="AG141" s="9"/>
      <c r="AH141" s="9"/>
      <c r="AI141" s="9"/>
      <c r="AJ141" s="9"/>
      <c r="AK141" s="9"/>
    </row>
    <row r="142" spans="1:37" x14ac:dyDescent="0.15">
      <c r="A142" s="372" t="s">
        <v>737</v>
      </c>
      <c r="B142" s="370">
        <f>SUM(B135:B141)</f>
        <v>6121042</v>
      </c>
      <c r="C142" s="370">
        <f>SUM(C135:C141)</f>
        <v>11414910</v>
      </c>
      <c r="D142" s="370">
        <f t="shared" ref="D142:AB142" si="33">SUM(D135:D141)</f>
        <v>58366708</v>
      </c>
      <c r="E142" s="370">
        <f t="shared" si="33"/>
        <v>1149643050</v>
      </c>
      <c r="F142" s="370">
        <f t="shared" si="33"/>
        <v>87867</v>
      </c>
      <c r="G142" s="370">
        <f t="shared" si="33"/>
        <v>540189326</v>
      </c>
      <c r="H142" s="370">
        <f t="shared" si="33"/>
        <v>125028441</v>
      </c>
      <c r="I142" s="370">
        <f t="shared" si="33"/>
        <v>132704</v>
      </c>
      <c r="J142" s="370">
        <f t="shared" si="33"/>
        <v>5019508</v>
      </c>
      <c r="K142" s="370">
        <f t="shared" si="33"/>
        <v>25747794</v>
      </c>
      <c r="L142" s="370">
        <f t="shared" si="33"/>
        <v>54353</v>
      </c>
      <c r="M142" s="370">
        <f t="shared" si="33"/>
        <v>40056448</v>
      </c>
      <c r="N142" s="370">
        <f t="shared" si="33"/>
        <v>164214995</v>
      </c>
      <c r="O142" s="370">
        <f t="shared" si="33"/>
        <v>1495865290</v>
      </c>
      <c r="P142" s="370">
        <f t="shared" si="33"/>
        <v>465504837</v>
      </c>
      <c r="Q142" s="370">
        <f t="shared" si="33"/>
        <v>147299993</v>
      </c>
      <c r="R142" s="370">
        <f t="shared" si="33"/>
        <v>7166078</v>
      </c>
      <c r="S142" s="370">
        <f t="shared" si="33"/>
        <v>261167</v>
      </c>
      <c r="T142" s="370">
        <f t="shared" si="33"/>
        <v>1319357</v>
      </c>
      <c r="U142" s="370">
        <f t="shared" si="33"/>
        <v>66741826</v>
      </c>
      <c r="V142" s="370">
        <f t="shared" si="33"/>
        <v>188285</v>
      </c>
      <c r="W142" s="370">
        <f t="shared" si="33"/>
        <v>124841403</v>
      </c>
      <c r="X142" s="370">
        <f t="shared" si="33"/>
        <v>7573351</v>
      </c>
      <c r="Y142" s="370">
        <f t="shared" si="33"/>
        <v>39157408</v>
      </c>
      <c r="Z142" s="370">
        <f t="shared" si="33"/>
        <v>24306</v>
      </c>
      <c r="AA142" s="370">
        <f t="shared" si="33"/>
        <v>1758284</v>
      </c>
      <c r="AB142" s="370">
        <f t="shared" si="33"/>
        <v>4483778731</v>
      </c>
      <c r="AC142" s="58"/>
      <c r="AD142" s="9"/>
      <c r="AE142" s="9"/>
      <c r="AF142" s="9"/>
      <c r="AG142" s="9"/>
      <c r="AH142" s="9"/>
      <c r="AI142" s="9"/>
      <c r="AJ142" s="9"/>
      <c r="AK142" s="9"/>
    </row>
    <row r="143" spans="1:37" x14ac:dyDescent="0.15">
      <c r="A143" s="9"/>
      <c r="B143" s="58"/>
      <c r="C143" s="58"/>
      <c r="D143" s="58"/>
      <c r="E143" s="58"/>
      <c r="F143" s="58"/>
      <c r="G143" s="58"/>
      <c r="H143" s="58"/>
      <c r="I143" s="58"/>
      <c r="J143" s="58"/>
      <c r="K143" s="58"/>
      <c r="L143" s="58"/>
      <c r="M143" s="58"/>
      <c r="N143" s="58"/>
      <c r="O143" s="58"/>
      <c r="P143" s="58"/>
      <c r="Q143" s="58"/>
      <c r="R143" s="58"/>
      <c r="S143" s="9"/>
      <c r="T143" s="9"/>
      <c r="U143" s="9"/>
      <c r="V143" s="58"/>
      <c r="W143" s="9"/>
      <c r="X143" s="9"/>
      <c r="Y143" s="9"/>
      <c r="Z143" s="58"/>
      <c r="AA143" s="9"/>
      <c r="AB143" s="58"/>
      <c r="AC143" s="9"/>
      <c r="AD143" s="9"/>
      <c r="AE143" s="9"/>
      <c r="AF143" s="9"/>
      <c r="AG143" s="9"/>
      <c r="AH143" s="9"/>
      <c r="AI143" s="9"/>
      <c r="AJ143" s="9"/>
    </row>
    <row r="144" spans="1:37" x14ac:dyDescent="0.15">
      <c r="A144" s="9"/>
      <c r="B144" s="9"/>
      <c r="C144" s="9"/>
      <c r="D144" s="9"/>
      <c r="E144" s="9"/>
      <c r="F144" s="9"/>
      <c r="G144" s="9"/>
      <c r="H144" s="58"/>
      <c r="I144" s="9"/>
      <c r="J144" s="9"/>
      <c r="K144" s="9"/>
      <c r="L144" s="9"/>
      <c r="M144" s="9"/>
      <c r="N144" s="9"/>
      <c r="O144" s="9"/>
      <c r="P144" s="9"/>
      <c r="Q144" s="9"/>
      <c r="R144" s="9"/>
      <c r="S144" s="9"/>
      <c r="T144" s="9"/>
      <c r="U144" s="9"/>
      <c r="V144" s="58"/>
      <c r="W144" s="9"/>
      <c r="X144" s="9"/>
      <c r="Y144" s="9"/>
      <c r="Z144" s="58"/>
      <c r="AA144" s="9"/>
      <c r="AB144" s="58"/>
      <c r="AC144" s="9"/>
      <c r="AD144" s="9"/>
      <c r="AE144" s="9"/>
      <c r="AF144" s="9"/>
      <c r="AG144" s="9"/>
      <c r="AH144" s="9"/>
      <c r="AI144" s="9"/>
      <c r="AJ144" s="9"/>
    </row>
    <row r="145" spans="1:36" ht="19" customHeight="1" x14ac:dyDescent="0.15">
      <c r="A145" s="313"/>
      <c r="B145" s="9"/>
      <c r="C145" s="9"/>
      <c r="D145" s="9"/>
      <c r="E145" s="9"/>
      <c r="F145" s="9"/>
      <c r="G145" s="9"/>
      <c r="H145" s="182"/>
      <c r="I145" s="9"/>
      <c r="J145" s="9"/>
      <c r="K145" s="9"/>
      <c r="L145" s="9"/>
      <c r="M145" s="9"/>
      <c r="N145" s="9"/>
      <c r="O145" s="9"/>
      <c r="P145" s="9"/>
      <c r="Q145" s="9"/>
      <c r="R145" s="9"/>
      <c r="S145" s="9"/>
      <c r="T145"/>
      <c r="U145" s="9"/>
      <c r="V145" s="58"/>
      <c r="W145" s="9"/>
      <c r="X145" s="9"/>
      <c r="Y145" s="9"/>
      <c r="Z145" s="58"/>
      <c r="AA145" s="9"/>
      <c r="AB145" s="58"/>
      <c r="AC145" s="9"/>
      <c r="AD145" s="9"/>
      <c r="AE145" s="9"/>
      <c r="AF145" s="9"/>
      <c r="AG145" s="9"/>
      <c r="AH145" s="9"/>
      <c r="AI145" s="9"/>
      <c r="AJ145" s="9"/>
    </row>
    <row r="146" spans="1:36" ht="19" customHeight="1" x14ac:dyDescent="0.15">
      <c r="A146" s="9"/>
      <c r="B146" s="9"/>
      <c r="C146" s="9"/>
      <c r="D146" s="9"/>
      <c r="E146" s="9"/>
      <c r="F146" s="9"/>
      <c r="G146" s="9"/>
      <c r="H146" s="9"/>
      <c r="I146" s="9"/>
      <c r="J146" s="9"/>
      <c r="K146" s="9"/>
      <c r="L146" s="9"/>
      <c r="M146" s="9"/>
      <c r="N146" s="9"/>
      <c r="O146" s="9"/>
      <c r="P146" s="9"/>
      <c r="Q146" s="9"/>
      <c r="R146" s="9"/>
      <c r="S146" s="9"/>
      <c r="T146" s="9"/>
      <c r="U146" s="9"/>
      <c r="V146" s="58"/>
      <c r="W146" s="9"/>
      <c r="X146" s="9"/>
      <c r="Y146" s="9"/>
      <c r="Z146" s="58"/>
      <c r="AA146" s="9"/>
      <c r="AB146" s="58"/>
      <c r="AC146" s="9"/>
      <c r="AD146" s="9"/>
      <c r="AE146" s="9"/>
      <c r="AF146" s="9"/>
      <c r="AG146" s="9"/>
      <c r="AH146" s="9"/>
      <c r="AI146" s="9"/>
      <c r="AJ146" s="9"/>
    </row>
    <row r="147" spans="1:36" ht="19" customHeight="1" x14ac:dyDescent="0.15">
      <c r="A147" s="9"/>
      <c r="B147" s="9"/>
      <c r="C147" s="9"/>
      <c r="D147" s="9"/>
      <c r="E147" s="9"/>
      <c r="F147" s="9"/>
      <c r="G147" s="9"/>
      <c r="H147" s="9"/>
      <c r="I147" s="9"/>
      <c r="J147" s="9"/>
      <c r="K147" s="9"/>
      <c r="L147" s="9"/>
      <c r="M147" s="9"/>
      <c r="N147" s="9"/>
      <c r="O147" s="9"/>
      <c r="P147" s="9"/>
      <c r="Q147" s="9"/>
      <c r="R147" s="9"/>
      <c r="S147" s="9"/>
      <c r="T147" s="9"/>
      <c r="U147" s="9"/>
      <c r="V147" s="58"/>
      <c r="W147" s="9"/>
      <c r="X147" s="9"/>
      <c r="Y147" s="9"/>
      <c r="Z147" s="58"/>
      <c r="AA147" s="9"/>
      <c r="AB147" s="58"/>
      <c r="AC147" s="9"/>
      <c r="AD147" s="9"/>
      <c r="AE147" s="9"/>
      <c r="AF147" s="9"/>
      <c r="AG147" s="9"/>
      <c r="AH147" s="9"/>
      <c r="AI147" s="9"/>
      <c r="AJ147" s="9"/>
    </row>
    <row r="148" spans="1:36" ht="19" customHeight="1" x14ac:dyDescent="0.15">
      <c r="A148" s="9"/>
      <c r="B148" s="9"/>
      <c r="C148" s="9"/>
      <c r="D148" s="9"/>
      <c r="E148" s="9"/>
      <c r="F148" s="9"/>
      <c r="G148" s="9"/>
      <c r="H148" s="9"/>
      <c r="I148" s="9"/>
      <c r="J148" s="9"/>
      <c r="K148" s="9"/>
      <c r="L148" s="9"/>
      <c r="M148" s="9"/>
      <c r="N148" s="9"/>
      <c r="O148" s="9"/>
      <c r="P148" s="9"/>
      <c r="Q148" s="9"/>
      <c r="R148" s="9"/>
      <c r="S148" s="9"/>
      <c r="T148" s="9"/>
      <c r="U148" s="9"/>
      <c r="V148" s="58"/>
      <c r="W148" s="9"/>
      <c r="X148" s="9"/>
      <c r="Y148" s="9"/>
      <c r="Z148" s="58"/>
      <c r="AA148" s="9"/>
      <c r="AB148" s="58"/>
      <c r="AC148" s="9"/>
      <c r="AD148" s="9"/>
      <c r="AE148" s="9"/>
      <c r="AF148" s="9"/>
      <c r="AG148" s="9"/>
      <c r="AH148" s="9"/>
      <c r="AI148" s="9"/>
      <c r="AJ148" s="9"/>
    </row>
    <row r="149" spans="1:36" ht="19" customHeight="1" x14ac:dyDescent="0.15">
      <c r="A149" s="9"/>
      <c r="B149" s="9"/>
      <c r="C149" s="9"/>
      <c r="D149" s="9"/>
      <c r="E149" s="9"/>
      <c r="F149" s="9"/>
      <c r="G149" s="9"/>
      <c r="H149" s="9"/>
      <c r="I149" s="9"/>
      <c r="J149" s="9"/>
      <c r="K149" s="9"/>
      <c r="L149" s="9"/>
      <c r="M149" s="9"/>
      <c r="N149" s="9"/>
      <c r="O149" s="9"/>
      <c r="P149" s="9"/>
      <c r="Q149" s="9"/>
      <c r="R149" s="9"/>
      <c r="S149" s="9"/>
      <c r="T149" s="9"/>
      <c r="U149" s="9"/>
      <c r="V149" s="58"/>
      <c r="W149" s="9"/>
      <c r="X149" s="9"/>
      <c r="Y149" s="9"/>
      <c r="Z149" s="58"/>
      <c r="AA149" s="9"/>
      <c r="AB149" s="58"/>
      <c r="AC149" s="9"/>
      <c r="AD149" s="9"/>
      <c r="AE149" s="9"/>
      <c r="AF149" s="9"/>
      <c r="AG149" s="9"/>
      <c r="AH149" s="9"/>
      <c r="AI149" s="9"/>
      <c r="AJ149" s="9"/>
    </row>
    <row r="150" spans="1:36" ht="19" customHeight="1" x14ac:dyDescent="0.15">
      <c r="A150" s="9"/>
      <c r="B150" s="9"/>
      <c r="C150" s="9"/>
      <c r="D150" s="9"/>
      <c r="E150" s="9"/>
      <c r="F150" s="9"/>
      <c r="G150" s="9"/>
      <c r="H150" s="9"/>
      <c r="I150" s="9"/>
      <c r="J150" s="9"/>
      <c r="K150" s="9"/>
      <c r="L150" s="9"/>
      <c r="M150" s="9"/>
      <c r="N150" s="9"/>
      <c r="O150" s="9"/>
      <c r="P150" s="9"/>
      <c r="Q150" s="9"/>
      <c r="R150" s="9"/>
      <c r="S150" s="9"/>
      <c r="T150" s="9"/>
      <c r="U150" s="9"/>
      <c r="V150" s="58"/>
      <c r="W150" s="9"/>
      <c r="X150" s="9"/>
      <c r="Y150" s="9"/>
      <c r="Z150" s="58"/>
      <c r="AA150" s="9"/>
      <c r="AB150" s="58"/>
      <c r="AC150" s="9"/>
      <c r="AD150" s="9"/>
      <c r="AE150" s="9"/>
      <c r="AF150" s="9"/>
      <c r="AG150" s="9"/>
      <c r="AH150" s="9"/>
      <c r="AI150" s="9"/>
      <c r="AJ150" s="9"/>
    </row>
    <row r="151" spans="1:36" ht="19" customHeight="1" x14ac:dyDescent="0.15">
      <c r="A151" s="9"/>
      <c r="B151" s="9"/>
      <c r="C151" s="9"/>
      <c r="D151" s="9"/>
      <c r="E151" s="9"/>
      <c r="F151" s="9"/>
      <c r="G151" s="9"/>
      <c r="H151" s="9"/>
      <c r="I151" s="9"/>
      <c r="J151" s="9"/>
      <c r="K151" s="9"/>
      <c r="L151" s="9"/>
      <c r="M151" s="9"/>
      <c r="N151" s="9"/>
      <c r="O151" s="9"/>
      <c r="P151" s="9"/>
      <c r="Q151" s="9"/>
      <c r="R151" s="9"/>
      <c r="S151" s="9"/>
      <c r="T151" s="9"/>
      <c r="U151" s="9"/>
      <c r="V151" s="58"/>
      <c r="W151" s="9"/>
      <c r="X151" s="9"/>
      <c r="Y151" s="9"/>
      <c r="Z151" s="58"/>
      <c r="AA151" s="9"/>
      <c r="AB151" s="58"/>
      <c r="AC151" s="9"/>
      <c r="AD151" s="9"/>
      <c r="AE151" s="9"/>
      <c r="AF151" s="9"/>
      <c r="AG151" s="9"/>
      <c r="AH151" s="9"/>
      <c r="AI151" s="9"/>
      <c r="AJ151" s="9"/>
    </row>
    <row r="152" spans="1:36" ht="19" customHeight="1" x14ac:dyDescent="0.15">
      <c r="A152" s="9"/>
      <c r="B152" s="9"/>
      <c r="C152" s="9"/>
      <c r="D152" s="9"/>
      <c r="E152" s="9"/>
      <c r="F152" s="9"/>
      <c r="G152" s="9"/>
      <c r="H152" s="9"/>
      <c r="I152" s="9"/>
      <c r="J152" s="9"/>
      <c r="K152" s="9"/>
      <c r="L152" s="9"/>
      <c r="M152" s="9"/>
      <c r="N152" s="9"/>
      <c r="O152" s="9"/>
      <c r="P152" s="9"/>
      <c r="Q152" s="9"/>
      <c r="R152" s="9"/>
      <c r="S152" s="9"/>
      <c r="T152" s="9"/>
      <c r="U152" s="9"/>
      <c r="V152" s="58"/>
      <c r="W152" s="9"/>
      <c r="X152" s="9"/>
      <c r="Y152" s="9"/>
      <c r="Z152" s="58"/>
      <c r="AA152" s="9"/>
      <c r="AB152" s="58"/>
      <c r="AC152" s="9"/>
      <c r="AD152" s="9"/>
      <c r="AE152" s="9"/>
      <c r="AF152" s="9"/>
      <c r="AG152" s="9"/>
      <c r="AH152" s="9"/>
      <c r="AI152" s="9"/>
      <c r="AJ152" s="9"/>
    </row>
    <row r="153" spans="1:36" ht="19" customHeight="1" x14ac:dyDescent="0.15">
      <c r="A153" s="9"/>
      <c r="B153" s="9"/>
      <c r="C153" s="9"/>
      <c r="D153" s="9"/>
      <c r="E153" s="9"/>
      <c r="F153" s="9"/>
      <c r="G153" s="9"/>
      <c r="H153" s="9"/>
      <c r="I153" s="9"/>
      <c r="J153" s="9"/>
      <c r="K153" s="9"/>
      <c r="L153" s="9"/>
      <c r="M153" s="9"/>
      <c r="N153" s="9"/>
      <c r="O153" s="9"/>
      <c r="P153" s="9"/>
      <c r="Q153" s="9"/>
      <c r="R153" s="9"/>
      <c r="S153" s="9"/>
      <c r="T153" s="9"/>
      <c r="U153" s="9"/>
      <c r="V153" s="58"/>
      <c r="W153" s="9"/>
      <c r="X153" s="9"/>
      <c r="Y153" s="9"/>
      <c r="Z153" s="58"/>
      <c r="AA153" s="9"/>
      <c r="AB153" s="58"/>
      <c r="AC153" s="9"/>
      <c r="AD153" s="9"/>
      <c r="AE153" s="9"/>
      <c r="AF153" s="9"/>
      <c r="AG153" s="9"/>
      <c r="AH153" s="9"/>
      <c r="AI153" s="9"/>
      <c r="AJ153" s="9"/>
    </row>
    <row r="154" spans="1:36" ht="19" customHeight="1" x14ac:dyDescent="0.15">
      <c r="A154" s="9"/>
      <c r="B154" s="9"/>
      <c r="C154" s="9"/>
      <c r="D154" s="9"/>
      <c r="E154" s="9"/>
      <c r="F154" s="9"/>
      <c r="G154" s="9"/>
      <c r="H154" s="9"/>
      <c r="I154" s="9"/>
      <c r="J154" s="9"/>
      <c r="K154" s="9"/>
      <c r="L154" s="9"/>
      <c r="M154" s="9"/>
      <c r="N154" s="9"/>
      <c r="O154" s="9"/>
      <c r="P154" s="9"/>
      <c r="Q154" s="9"/>
      <c r="R154" s="9"/>
      <c r="S154" s="9"/>
      <c r="T154" s="9"/>
      <c r="U154" s="9"/>
      <c r="V154" s="58"/>
      <c r="W154" s="9"/>
      <c r="X154" s="9"/>
      <c r="Y154" s="9"/>
      <c r="Z154" s="58"/>
      <c r="AA154" s="9"/>
      <c r="AB154" s="58"/>
      <c r="AC154" s="9"/>
      <c r="AD154" s="9"/>
      <c r="AE154" s="9"/>
      <c r="AF154" s="9"/>
      <c r="AG154" s="9"/>
      <c r="AH154" s="9"/>
      <c r="AI154" s="9"/>
      <c r="AJ154" s="9"/>
    </row>
    <row r="155" spans="1:36" x14ac:dyDescent="0.15">
      <c r="A155" s="9"/>
      <c r="B155" s="9"/>
      <c r="C155" s="9"/>
      <c r="D155" s="9"/>
      <c r="E155" s="9"/>
      <c r="F155" s="9"/>
      <c r="G155" s="9"/>
      <c r="H155" s="9"/>
      <c r="I155" s="9"/>
      <c r="J155" s="9"/>
      <c r="K155" s="9"/>
      <c r="L155" s="9"/>
      <c r="M155" s="9"/>
      <c r="N155" s="9"/>
      <c r="O155" s="9"/>
      <c r="P155" s="9"/>
      <c r="Q155" s="9"/>
      <c r="R155" s="9"/>
      <c r="S155" s="9"/>
      <c r="T155" s="9"/>
      <c r="U155" s="9"/>
      <c r="V155" s="58"/>
      <c r="W155" s="9"/>
      <c r="X155" s="9"/>
      <c r="Y155" s="9"/>
      <c r="Z155" s="58"/>
      <c r="AA155" s="9"/>
      <c r="AB155" s="58"/>
      <c r="AC155" s="9"/>
      <c r="AD155" s="9"/>
      <c r="AE155" s="9"/>
      <c r="AF155" s="9"/>
      <c r="AG155" s="9"/>
      <c r="AH155" s="9"/>
      <c r="AI155" s="9"/>
      <c r="AJ155" s="9"/>
    </row>
    <row r="156" spans="1:36" ht="30" customHeight="1" x14ac:dyDescent="0.15">
      <c r="A156" s="985" t="s">
        <v>105</v>
      </c>
      <c r="B156" s="985"/>
      <c r="C156" s="985"/>
      <c r="D156" s="985"/>
      <c r="E156" s="307"/>
      <c r="F156" s="9"/>
      <c r="G156" s="9"/>
      <c r="H156" s="9"/>
      <c r="I156" s="9"/>
      <c r="J156" s="9"/>
      <c r="K156" s="9"/>
      <c r="L156" s="9"/>
      <c r="M156" s="9"/>
      <c r="N156" s="9"/>
      <c r="O156" s="9"/>
      <c r="P156" s="9"/>
      <c r="Q156" s="9"/>
      <c r="R156" s="9"/>
      <c r="S156" s="9"/>
      <c r="T156" s="9"/>
      <c r="U156" s="9"/>
      <c r="V156" s="58"/>
      <c r="W156" s="9"/>
      <c r="X156" s="9"/>
      <c r="Y156" s="9"/>
      <c r="Z156" s="58"/>
      <c r="AA156" s="9"/>
      <c r="AB156" s="58"/>
      <c r="AC156" s="9"/>
      <c r="AD156" s="9"/>
      <c r="AE156" s="9"/>
      <c r="AF156" s="9"/>
      <c r="AG156" s="9"/>
      <c r="AH156" s="9"/>
      <c r="AI156" s="9"/>
      <c r="AJ156" s="9"/>
    </row>
    <row r="157" spans="1:36" ht="12" customHeight="1" x14ac:dyDescent="0.15">
      <c r="A157" s="307"/>
      <c r="B157" s="307"/>
      <c r="C157" s="307"/>
      <c r="D157" s="307"/>
      <c r="E157" s="307"/>
      <c r="F157" s="9"/>
      <c r="G157" s="9"/>
      <c r="H157" s="9"/>
      <c r="I157" s="9"/>
      <c r="J157" s="9"/>
      <c r="K157" s="9"/>
      <c r="L157" s="9"/>
      <c r="M157" s="9"/>
      <c r="N157" s="9"/>
      <c r="O157" s="9"/>
      <c r="P157" s="9"/>
      <c r="Q157" s="9"/>
      <c r="R157" s="9"/>
      <c r="S157" s="9"/>
      <c r="T157" s="9"/>
      <c r="U157" s="9"/>
      <c r="V157" s="58"/>
      <c r="W157" s="9"/>
      <c r="X157" s="9"/>
      <c r="Y157" s="9"/>
      <c r="Z157" s="58"/>
      <c r="AA157" s="9"/>
      <c r="AB157" s="58"/>
      <c r="AC157" s="9"/>
      <c r="AD157" s="9"/>
      <c r="AE157" s="9"/>
      <c r="AF157" s="9"/>
      <c r="AG157" s="9"/>
      <c r="AH157" s="9"/>
      <c r="AI157" s="9"/>
      <c r="AJ157" s="9"/>
    </row>
    <row r="158" spans="1:36" ht="12" customHeight="1" x14ac:dyDescent="0.15">
      <c r="A158" s="279"/>
      <c r="B158" s="307"/>
      <c r="C158" s="307"/>
      <c r="D158" s="307"/>
      <c r="E158" s="307"/>
      <c r="F158" s="9"/>
      <c r="G158" s="9"/>
      <c r="H158" s="9"/>
      <c r="I158" s="9"/>
      <c r="J158" s="9"/>
      <c r="K158" s="9"/>
      <c r="L158" s="9"/>
      <c r="M158" s="9"/>
      <c r="N158" s="9"/>
      <c r="O158" s="9"/>
      <c r="P158" s="9"/>
      <c r="Q158" s="9"/>
      <c r="R158" s="9"/>
      <c r="S158" s="9"/>
      <c r="T158" s="9"/>
      <c r="U158" s="9"/>
      <c r="V158" s="58"/>
      <c r="W158" s="9"/>
      <c r="X158" s="9"/>
      <c r="Y158" s="9"/>
      <c r="Z158" s="58"/>
      <c r="AA158" s="9"/>
      <c r="AB158" s="58"/>
      <c r="AC158" s="9"/>
      <c r="AD158" s="9"/>
      <c r="AE158" s="9"/>
      <c r="AF158" s="9"/>
      <c r="AG158" s="9"/>
      <c r="AH158" s="9"/>
      <c r="AI158" s="9"/>
      <c r="AJ158" s="9"/>
    </row>
    <row r="159" spans="1:36" ht="12" customHeight="1" x14ac:dyDescent="0.15">
      <c r="A159" s="307"/>
      <c r="B159" s="307"/>
      <c r="C159" s="307"/>
      <c r="D159" s="307"/>
      <c r="E159" s="307"/>
      <c r="F159" s="9"/>
      <c r="G159" s="9"/>
      <c r="H159" s="9"/>
      <c r="I159" s="9"/>
      <c r="J159" s="9"/>
      <c r="K159" s="9"/>
      <c r="L159" s="9"/>
      <c r="M159" s="9"/>
      <c r="N159" s="9"/>
      <c r="O159" s="9"/>
      <c r="P159" s="9"/>
      <c r="Q159" s="9"/>
      <c r="R159" s="9"/>
      <c r="S159" s="9"/>
      <c r="T159" s="9"/>
      <c r="U159" s="9"/>
      <c r="V159" s="58"/>
      <c r="W159" s="9"/>
      <c r="X159" s="9"/>
      <c r="Y159" s="9"/>
      <c r="Z159" s="58"/>
      <c r="AA159" s="9"/>
      <c r="AB159" s="58"/>
      <c r="AC159" s="9"/>
      <c r="AD159" s="9"/>
      <c r="AE159" s="9"/>
      <c r="AF159" s="9"/>
      <c r="AG159" s="9"/>
      <c r="AH159" s="9"/>
      <c r="AI159" s="9"/>
      <c r="AJ159" s="9"/>
    </row>
    <row r="160" spans="1:36" x14ac:dyDescent="0.15">
      <c r="A160" s="9" t="s">
        <v>68</v>
      </c>
      <c r="B160" s="9"/>
      <c r="C160" s="9"/>
      <c r="D160" s="9"/>
      <c r="E160" s="9"/>
      <c r="F160" s="9"/>
      <c r="G160" s="9"/>
      <c r="H160" s="9"/>
      <c r="I160" s="9"/>
      <c r="J160" s="9"/>
      <c r="K160" s="9"/>
      <c r="L160" s="9"/>
      <c r="M160" s="9"/>
      <c r="N160" s="9"/>
      <c r="O160" s="9"/>
      <c r="P160" s="9"/>
      <c r="Q160" s="9"/>
      <c r="R160" s="9"/>
      <c r="S160" s="9"/>
      <c r="T160" s="9"/>
      <c r="U160" s="58"/>
      <c r="V160" s="9"/>
      <c r="W160" s="9"/>
      <c r="X160" s="9"/>
      <c r="Y160" s="58"/>
      <c r="Z160" s="9"/>
      <c r="AA160" s="9"/>
      <c r="AB160" s="9"/>
      <c r="AC160" s="9"/>
      <c r="AD160" s="9"/>
      <c r="AE160" s="9"/>
      <c r="AF160" s="9"/>
      <c r="AG160" s="9"/>
      <c r="AH160" s="9"/>
    </row>
    <row r="161" spans="1:36" ht="14" x14ac:dyDescent="0.15">
      <c r="A161" s="16" t="s">
        <v>92</v>
      </c>
      <c r="B161" s="519" t="s">
        <v>44</v>
      </c>
      <c r="C161" s="519" t="s">
        <v>45</v>
      </c>
      <c r="D161" s="519" t="s">
        <v>46</v>
      </c>
      <c r="E161" s="519" t="s">
        <v>965</v>
      </c>
      <c r="F161" s="519" t="s">
        <v>47</v>
      </c>
      <c r="G161" s="519" t="s">
        <v>48</v>
      </c>
      <c r="H161" s="67" t="s">
        <v>749</v>
      </c>
      <c r="I161" s="67" t="s">
        <v>84</v>
      </c>
      <c r="J161" s="67" t="s">
        <v>51</v>
      </c>
      <c r="K161" s="67" t="s">
        <v>571</v>
      </c>
      <c r="L161" s="67" t="s">
        <v>52</v>
      </c>
      <c r="M161" s="67" t="s">
        <v>81</v>
      </c>
      <c r="N161" s="67" t="s">
        <v>54</v>
      </c>
      <c r="O161" s="67" t="s">
        <v>55</v>
      </c>
      <c r="P161" s="71"/>
      <c r="Q161" s="71"/>
      <c r="R161" s="70"/>
      <c r="S161" s="71"/>
      <c r="T161" s="71"/>
      <c r="U161" s="70"/>
      <c r="V161" s="71"/>
      <c r="W161" s="71"/>
      <c r="X161" s="71"/>
      <c r="Y161" s="71"/>
      <c r="Z161" s="9"/>
      <c r="AA161" s="58"/>
      <c r="AB161" s="58"/>
      <c r="AC161" s="9"/>
      <c r="AD161" s="9"/>
      <c r="AE161" s="9"/>
      <c r="AF161" s="9"/>
      <c r="AG161" s="9"/>
      <c r="AH161" s="9"/>
      <c r="AI161" s="9"/>
      <c r="AJ161" s="9"/>
    </row>
    <row r="162" spans="1:36" ht="14" x14ac:dyDescent="0.15">
      <c r="A162" s="16" t="s">
        <v>82</v>
      </c>
      <c r="B162" s="65">
        <f t="shared" ref="B162:N162" si="34">B175</f>
        <v>5325.790026125087</v>
      </c>
      <c r="C162" s="65">
        <f t="shared" si="34"/>
        <v>78999.770487238246</v>
      </c>
      <c r="D162" s="65">
        <f t="shared" si="34"/>
        <v>493.81568473858346</v>
      </c>
      <c r="E162" s="65">
        <f t="shared" si="34"/>
        <v>0.82252045925906625</v>
      </c>
      <c r="F162" s="65">
        <f t="shared" si="34"/>
        <v>13199.778674924006</v>
      </c>
      <c r="G162" s="65">
        <f t="shared" si="34"/>
        <v>29.987305788642466</v>
      </c>
      <c r="H162" s="65">
        <f t="shared" si="34"/>
        <v>14913.204309293031</v>
      </c>
      <c r="I162" s="65">
        <f t="shared" si="34"/>
        <v>26695.945931484632</v>
      </c>
      <c r="J162" s="65">
        <f t="shared" si="34"/>
        <v>12554.571044049917</v>
      </c>
      <c r="K162" s="65">
        <f t="shared" si="34"/>
        <v>1644.2729312570696</v>
      </c>
      <c r="L162" s="65">
        <f t="shared" si="34"/>
        <v>4805.1108017227534</v>
      </c>
      <c r="M162" s="65">
        <f t="shared" si="34"/>
        <v>3222.9995428369266</v>
      </c>
      <c r="N162" s="65">
        <f t="shared" si="34"/>
        <v>51.132992068145491</v>
      </c>
      <c r="O162" s="74">
        <f>SUM(B162:N162)</f>
        <v>161937.20225198628</v>
      </c>
      <c r="P162" s="555"/>
      <c r="Q162" s="9"/>
      <c r="R162" s="9"/>
      <c r="S162" s="9"/>
      <c r="T162" s="9"/>
      <c r="U162" s="58"/>
      <c r="V162" s="9"/>
      <c r="W162" s="9"/>
      <c r="X162" s="9"/>
      <c r="Y162" s="58"/>
      <c r="Z162" s="9"/>
      <c r="AA162" s="58"/>
      <c r="AB162" s="58"/>
      <c r="AC162" s="9"/>
      <c r="AD162" s="9"/>
      <c r="AE162" s="9"/>
      <c r="AF162" s="9"/>
      <c r="AG162" s="9"/>
      <c r="AH162" s="9"/>
      <c r="AI162" s="9"/>
      <c r="AJ162" s="9"/>
    </row>
    <row r="163" spans="1:36" x14ac:dyDescent="0.15">
      <c r="A163" s="9"/>
      <c r="B163" s="9"/>
      <c r="C163" s="9"/>
      <c r="D163" s="9"/>
      <c r="E163" s="9"/>
      <c r="F163" s="9"/>
      <c r="G163" s="9"/>
      <c r="H163" s="9"/>
      <c r="I163" s="9"/>
      <c r="J163" s="9"/>
      <c r="K163" s="9"/>
      <c r="L163" s="9"/>
      <c r="M163" s="9"/>
      <c r="N163" s="9"/>
      <c r="O163" s="9"/>
      <c r="P163" s="9"/>
      <c r="Q163" s="9"/>
      <c r="R163" s="9"/>
      <c r="S163" s="9"/>
      <c r="T163" s="9"/>
      <c r="U163" s="58"/>
      <c r="V163" s="9"/>
      <c r="W163" s="9"/>
      <c r="X163" s="9"/>
      <c r="Y163" s="58"/>
      <c r="Z163" s="9"/>
      <c r="AA163" s="58"/>
      <c r="AB163" s="9"/>
      <c r="AC163" s="9"/>
      <c r="AD163" s="9"/>
      <c r="AE163" s="9"/>
      <c r="AF163" s="9"/>
      <c r="AG163" s="9"/>
      <c r="AH163" s="9"/>
      <c r="AI163" s="9"/>
    </row>
    <row r="164" spans="1:36" x14ac:dyDescent="0.15">
      <c r="A164" s="9"/>
      <c r="B164" s="9"/>
      <c r="C164" s="9"/>
      <c r="D164" s="9"/>
      <c r="E164" s="9"/>
      <c r="F164" s="9"/>
      <c r="G164" s="9"/>
      <c r="H164" s="9"/>
      <c r="I164" s="9"/>
      <c r="J164" s="9"/>
      <c r="K164" s="9"/>
      <c r="L164" s="9"/>
      <c r="M164" s="9"/>
      <c r="N164" s="9"/>
      <c r="O164" s="9"/>
      <c r="P164" s="9"/>
      <c r="Q164" s="9"/>
      <c r="R164" s="9"/>
      <c r="S164" s="9"/>
      <c r="T164" s="9"/>
      <c r="U164" s="58"/>
      <c r="V164" s="9"/>
      <c r="W164" s="9"/>
      <c r="X164" s="9"/>
      <c r="Y164" s="58"/>
      <c r="Z164" s="9"/>
      <c r="AA164" s="58"/>
      <c r="AB164" s="9"/>
      <c r="AC164" s="9"/>
      <c r="AD164" s="9"/>
      <c r="AE164" s="9"/>
      <c r="AF164" s="9"/>
      <c r="AG164" s="9"/>
      <c r="AH164" s="9"/>
      <c r="AI164" s="9"/>
    </row>
    <row r="165" spans="1:36" x14ac:dyDescent="0.15">
      <c r="A165" s="9"/>
      <c r="B165" s="9"/>
      <c r="C165" s="9"/>
      <c r="D165" s="9"/>
      <c r="E165" s="9"/>
      <c r="F165" s="9"/>
      <c r="G165" s="9"/>
      <c r="H165" s="9"/>
      <c r="I165" s="9"/>
      <c r="J165" s="9"/>
      <c r="K165" s="9"/>
      <c r="L165" s="9"/>
      <c r="M165" s="9"/>
      <c r="N165" s="9"/>
      <c r="O165" s="9"/>
      <c r="P165" s="9"/>
      <c r="Q165" s="9"/>
      <c r="R165" s="9"/>
      <c r="S165" s="9"/>
      <c r="T165" s="9"/>
      <c r="U165" s="58"/>
      <c r="V165" s="9"/>
      <c r="W165" s="9"/>
      <c r="X165" s="9"/>
      <c r="Y165" s="58"/>
      <c r="Z165" s="9"/>
      <c r="AA165" s="58"/>
      <c r="AB165" s="9"/>
      <c r="AC165" s="9"/>
      <c r="AD165" s="9"/>
      <c r="AE165" s="9"/>
      <c r="AF165" s="9"/>
      <c r="AG165" s="9"/>
      <c r="AH165" s="9"/>
      <c r="AI165" s="9"/>
    </row>
    <row r="166" spans="1:36" ht="16" x14ac:dyDescent="0.15">
      <c r="A166" s="510" t="s">
        <v>57</v>
      </c>
      <c r="B166" s="510"/>
      <c r="C166" s="510"/>
      <c r="D166" s="510"/>
      <c r="E166" s="510"/>
      <c r="F166" s="510"/>
      <c r="G166" s="510"/>
      <c r="H166" s="510"/>
      <c r="I166" s="510"/>
      <c r="J166" s="510"/>
      <c r="K166" s="510"/>
      <c r="L166" s="510"/>
      <c r="M166" s="510"/>
      <c r="N166" s="510"/>
      <c r="O166" s="510"/>
      <c r="P166" s="9"/>
      <c r="Q166" s="9"/>
      <c r="R166" s="9"/>
      <c r="S166" s="9"/>
      <c r="T166" s="9"/>
      <c r="U166" s="58"/>
      <c r="V166" s="9"/>
      <c r="W166" s="9"/>
      <c r="X166" s="9"/>
      <c r="Y166" s="58"/>
      <c r="Z166" s="9"/>
      <c r="AA166" s="9"/>
      <c r="AB166" s="9"/>
      <c r="AC166" s="9"/>
      <c r="AD166" s="9"/>
      <c r="AE166" s="9"/>
      <c r="AF166" s="9"/>
      <c r="AG166" s="9"/>
      <c r="AH166" s="9"/>
    </row>
    <row r="167" spans="1:36" ht="34" x14ac:dyDescent="0.15">
      <c r="A167" s="229" t="s">
        <v>569</v>
      </c>
      <c r="B167" s="224" t="s">
        <v>44</v>
      </c>
      <c r="C167" s="224" t="s">
        <v>45</v>
      </c>
      <c r="D167" s="224" t="s">
        <v>46</v>
      </c>
      <c r="E167" s="224" t="s">
        <v>965</v>
      </c>
      <c r="F167" s="224" t="s">
        <v>47</v>
      </c>
      <c r="G167" s="224" t="s">
        <v>48</v>
      </c>
      <c r="H167" s="231" t="s">
        <v>749</v>
      </c>
      <c r="I167" s="230" t="s">
        <v>84</v>
      </c>
      <c r="J167" s="230" t="s">
        <v>51</v>
      </c>
      <c r="K167" s="230" t="s">
        <v>571</v>
      </c>
      <c r="L167" s="230" t="s">
        <v>52</v>
      </c>
      <c r="M167" s="230" t="s">
        <v>81</v>
      </c>
      <c r="N167" s="230" t="s">
        <v>54</v>
      </c>
      <c r="O167" s="231" t="s">
        <v>55</v>
      </c>
      <c r="P167" s="71"/>
      <c r="Q167" s="70"/>
      <c r="R167" s="71"/>
      <c r="S167" s="71"/>
      <c r="T167" s="71"/>
      <c r="U167" s="70"/>
      <c r="V167" s="71"/>
      <c r="W167" s="71"/>
      <c r="X167" s="71"/>
      <c r="Y167" s="71"/>
      <c r="Z167" s="9"/>
      <c r="AA167" s="58"/>
      <c r="AB167" s="9"/>
      <c r="AC167" s="9"/>
      <c r="AD167" s="9"/>
      <c r="AE167" s="9"/>
      <c r="AF167" s="9"/>
      <c r="AG167" s="9"/>
      <c r="AH167" s="9"/>
      <c r="AI167" s="9"/>
    </row>
    <row r="168" spans="1:36" ht="16" x14ac:dyDescent="0.15">
      <c r="A168" s="232" t="s">
        <v>98</v>
      </c>
      <c r="B168" s="228">
        <f>SUM(B180,L180:M180)/1024</f>
        <v>3387.839663067602</v>
      </c>
      <c r="C168" s="228">
        <f t="shared" ref="C168:C174" si="35">(C180+D180)/1024</f>
        <v>32593.219628073653</v>
      </c>
      <c r="D168" s="228">
        <f t="shared" ref="D168:E174" si="36">E180/1024</f>
        <v>413.68640359084765</v>
      </c>
      <c r="E168" s="228">
        <f t="shared" si="36"/>
        <v>5.4938263383519335E-3</v>
      </c>
      <c r="F168" s="228">
        <f t="shared" ref="F168:F174" si="37">(G180+H180+I180)/1024</f>
        <v>7886.4289452144722</v>
      </c>
      <c r="G168" s="228">
        <f t="shared" ref="G168:G174" si="38">J180/1024</f>
        <v>17.41161333118086</v>
      </c>
      <c r="H168" s="228">
        <f t="shared" ref="H168:H174" si="39">(K180+P180)/1024</f>
        <v>10590.992518645624</v>
      </c>
      <c r="I168" s="228">
        <f t="shared" ref="I168:I174" si="40">(N180+O180)/1024</f>
        <v>12022.464249062716</v>
      </c>
      <c r="J168" s="228">
        <f t="shared" ref="J168:J174" si="41">(Q180+R180+S180+T180)/1024</f>
        <v>3568.7542038558995</v>
      </c>
      <c r="K168" s="228">
        <f>SUM(U180,V180)/1024</f>
        <v>962.04316464472606</v>
      </c>
      <c r="L168" s="228">
        <f t="shared" ref="L168:L174" si="42">(W180+X180)/1024</f>
        <v>1168.6723337086964</v>
      </c>
      <c r="M168" s="228">
        <f t="shared" ref="M168:M174" si="43">(Y180+Z180)/1024</f>
        <v>1300.6244747692383</v>
      </c>
      <c r="N168" s="228">
        <f t="shared" ref="N168:N174" si="44">AA180/1024</f>
        <v>22.407702197012402</v>
      </c>
      <c r="O168" s="227">
        <f t="shared" ref="O168:O174" si="45">SUM(B168:N168)</f>
        <v>73934.550393988015</v>
      </c>
      <c r="P168" s="64"/>
      <c r="Q168" s="9"/>
      <c r="R168" s="9"/>
      <c r="S168" s="9"/>
      <c r="T168" s="9"/>
      <c r="U168" s="58"/>
      <c r="V168" s="9"/>
      <c r="W168" s="9"/>
      <c r="X168" s="9"/>
      <c r="Y168" s="58"/>
      <c r="Z168" s="9"/>
      <c r="AA168" s="58"/>
      <c r="AB168" s="9"/>
      <c r="AC168" s="9"/>
      <c r="AD168" s="9"/>
      <c r="AE168" s="9"/>
      <c r="AF168" s="9"/>
      <c r="AG168" s="9"/>
      <c r="AH168" s="9"/>
      <c r="AI168" s="9"/>
    </row>
    <row r="169" spans="1:36" ht="16" x14ac:dyDescent="0.15">
      <c r="A169" s="232" t="s">
        <v>99</v>
      </c>
      <c r="B169" s="228">
        <f t="shared" ref="B169:B174" si="46">SUM(B181,L181:M181)/1024</f>
        <v>50.444011217189562</v>
      </c>
      <c r="C169" s="228">
        <f t="shared" si="35"/>
        <v>4983.1359172609255</v>
      </c>
      <c r="D169" s="228">
        <f t="shared" si="36"/>
        <v>11.79630908732539</v>
      </c>
      <c r="E169" s="228">
        <f t="shared" si="36"/>
        <v>0.12944118201175978</v>
      </c>
      <c r="F169" s="228">
        <f t="shared" si="37"/>
        <v>301.19336681097263</v>
      </c>
      <c r="G169" s="228">
        <f t="shared" si="38"/>
        <v>0.11416400812322461</v>
      </c>
      <c r="H169" s="228">
        <f t="shared" si="39"/>
        <v>350.57355547012207</v>
      </c>
      <c r="I169" s="228">
        <f t="shared" si="40"/>
        <v>6737.365406066011</v>
      </c>
      <c r="J169" s="228">
        <f t="shared" si="41"/>
        <v>6182.9258899318274</v>
      </c>
      <c r="K169" s="228">
        <f t="shared" ref="K169:K174" si="47">SUM(U181,V181)/1024</f>
        <v>29.580364300469199</v>
      </c>
      <c r="L169" s="228">
        <f t="shared" si="42"/>
        <v>664.64567956995506</v>
      </c>
      <c r="M169" s="228">
        <f t="shared" si="43"/>
        <v>66.502823028172259</v>
      </c>
      <c r="N169" s="228">
        <f t="shared" si="44"/>
        <v>1.1929145004760351</v>
      </c>
      <c r="O169" s="227">
        <f t="shared" si="45"/>
        <v>19379.599842433581</v>
      </c>
      <c r="P169" s="9"/>
      <c r="Q169" s="9"/>
      <c r="R169" s="9"/>
      <c r="S169" s="9"/>
      <c r="T169" s="9"/>
      <c r="U169" s="58"/>
      <c r="V169" s="9"/>
      <c r="W169" s="9"/>
      <c r="X169" s="9"/>
      <c r="Y169" s="58"/>
      <c r="Z169" s="9"/>
      <c r="AA169" s="58"/>
      <c r="AB169" s="9"/>
      <c r="AC169" s="9"/>
      <c r="AD169" s="9"/>
      <c r="AE169" s="9"/>
      <c r="AF169" s="9"/>
      <c r="AG169" s="9"/>
      <c r="AH169" s="9"/>
      <c r="AI169" s="9"/>
    </row>
    <row r="170" spans="1:36" ht="16" x14ac:dyDescent="0.15">
      <c r="A170" s="232" t="s">
        <v>100</v>
      </c>
      <c r="B170" s="228">
        <f t="shared" si="46"/>
        <v>1078.7303440205123</v>
      </c>
      <c r="C170" s="228">
        <f t="shared" si="35"/>
        <v>12310.016986248393</v>
      </c>
      <c r="D170" s="228">
        <f t="shared" si="36"/>
        <v>9.1267394091591996</v>
      </c>
      <c r="E170" s="228">
        <f t="shared" si="36"/>
        <v>0.6630866649566084</v>
      </c>
      <c r="F170" s="228">
        <f t="shared" si="37"/>
        <v>2932.6070121063685</v>
      </c>
      <c r="G170" s="228">
        <f t="shared" si="38"/>
        <v>10.199952084442872</v>
      </c>
      <c r="H170" s="228">
        <f t="shared" si="39"/>
        <v>1808.3132872818842</v>
      </c>
      <c r="I170" s="228">
        <f t="shared" si="40"/>
        <v>5109.9407950498298</v>
      </c>
      <c r="J170" s="228">
        <f t="shared" si="41"/>
        <v>1162.769780195247</v>
      </c>
      <c r="K170" s="228">
        <f t="shared" si="47"/>
        <v>301.33784344042243</v>
      </c>
      <c r="L170" s="228">
        <f t="shared" si="42"/>
        <v>2663.6209848245139</v>
      </c>
      <c r="M170" s="228">
        <f t="shared" si="43"/>
        <v>740.16225920699378</v>
      </c>
      <c r="N170" s="228">
        <f t="shared" si="44"/>
        <v>24.891881835503224</v>
      </c>
      <c r="O170" s="227">
        <f t="shared" si="45"/>
        <v>28152.380952368218</v>
      </c>
      <c r="P170" s="9"/>
      <c r="Q170" s="9"/>
      <c r="R170" s="9"/>
      <c r="S170" s="9"/>
      <c r="T170" s="9"/>
      <c r="U170" s="58"/>
      <c r="V170" s="9"/>
      <c r="W170" s="9"/>
      <c r="X170" s="9"/>
      <c r="Y170" s="58"/>
      <c r="Z170" s="9"/>
      <c r="AA170" s="58"/>
      <c r="AB170" s="9"/>
      <c r="AC170" s="9"/>
      <c r="AD170" s="9"/>
      <c r="AE170" s="9"/>
      <c r="AF170" s="9"/>
      <c r="AG170" s="9"/>
      <c r="AH170" s="9"/>
      <c r="AI170" s="9"/>
    </row>
    <row r="171" spans="1:36" ht="16" x14ac:dyDescent="0.15">
      <c r="A171" s="232" t="s">
        <v>101</v>
      </c>
      <c r="B171" s="228">
        <f t="shared" si="46"/>
        <v>776.91899025366865</v>
      </c>
      <c r="C171" s="228">
        <f t="shared" si="35"/>
        <v>29026.407978527619</v>
      </c>
      <c r="D171" s="228">
        <f t="shared" si="36"/>
        <v>27.132014841637012</v>
      </c>
      <c r="E171" s="228">
        <f t="shared" si="36"/>
        <v>9.6917955625030958E-3</v>
      </c>
      <c r="F171" s="228">
        <f t="shared" si="37"/>
        <v>1879.462649216928</v>
      </c>
      <c r="G171" s="228">
        <f t="shared" si="38"/>
        <v>1.6260694793781933</v>
      </c>
      <c r="H171" s="228">
        <f t="shared" si="39"/>
        <v>1941.099432399239</v>
      </c>
      <c r="I171" s="228">
        <f t="shared" si="40"/>
        <v>1937.8099860108448</v>
      </c>
      <c r="J171" s="228">
        <f t="shared" si="41"/>
        <v>1564.6934739377223</v>
      </c>
      <c r="K171" s="228">
        <f t="shared" si="47"/>
        <v>343.93211238815371</v>
      </c>
      <c r="L171" s="228">
        <f t="shared" si="42"/>
        <v>200.83196199460781</v>
      </c>
      <c r="M171" s="228">
        <f t="shared" si="43"/>
        <v>1086.8929978960689</v>
      </c>
      <c r="N171" s="228">
        <f t="shared" si="44"/>
        <v>1.8800944892945997</v>
      </c>
      <c r="O171" s="227">
        <f t="shared" si="45"/>
        <v>38788.697453230714</v>
      </c>
      <c r="P171" s="9"/>
      <c r="Q171" s="9"/>
      <c r="R171" s="9"/>
      <c r="S171" s="9"/>
      <c r="T171" s="9"/>
      <c r="U171" s="58"/>
      <c r="V171" s="9"/>
      <c r="W171" s="9"/>
      <c r="X171" s="9"/>
      <c r="Y171" s="58"/>
      <c r="Z171" s="9"/>
      <c r="AA171" s="58"/>
      <c r="AB171" s="9"/>
      <c r="AC171" s="9"/>
      <c r="AD171" s="9"/>
      <c r="AE171" s="9"/>
      <c r="AF171" s="9"/>
      <c r="AG171" s="9"/>
      <c r="AH171" s="9"/>
      <c r="AI171" s="9"/>
    </row>
    <row r="172" spans="1:36" ht="16" x14ac:dyDescent="0.15">
      <c r="A172" s="232" t="s">
        <v>102</v>
      </c>
      <c r="B172" s="228">
        <f t="shared" si="46"/>
        <v>28.432422771015723</v>
      </c>
      <c r="C172" s="228">
        <f t="shared" si="35"/>
        <v>30.771045257992153</v>
      </c>
      <c r="D172" s="228">
        <f t="shared" si="36"/>
        <v>2.0807290388975099</v>
      </c>
      <c r="E172" s="228">
        <f t="shared" si="36"/>
        <v>0</v>
      </c>
      <c r="F172" s="228">
        <f t="shared" si="37"/>
        <v>86.324132057570708</v>
      </c>
      <c r="G172" s="228">
        <f t="shared" si="38"/>
        <v>4.0470620288033297E-2</v>
      </c>
      <c r="H172" s="228">
        <f t="shared" si="39"/>
        <v>153.58446911626856</v>
      </c>
      <c r="I172" s="228">
        <f t="shared" si="40"/>
        <v>548.59212930678609</v>
      </c>
      <c r="J172" s="228">
        <f t="shared" si="41"/>
        <v>25.676182766023828</v>
      </c>
      <c r="K172" s="228">
        <f t="shared" si="47"/>
        <v>3.9059545783320488</v>
      </c>
      <c r="L172" s="228">
        <f t="shared" si="42"/>
        <v>20.551508195506525</v>
      </c>
      <c r="M172" s="228">
        <f t="shared" si="43"/>
        <v>10.720458451021777</v>
      </c>
      <c r="N172" s="228">
        <f t="shared" si="44"/>
        <v>0.48237638405407712</v>
      </c>
      <c r="O172" s="227">
        <f t="shared" si="45"/>
        <v>911.16187854375698</v>
      </c>
      <c r="P172" s="9"/>
      <c r="Q172" s="9"/>
      <c r="R172" s="9"/>
      <c r="S172" s="9"/>
      <c r="T172" s="9"/>
      <c r="U172" s="58"/>
      <c r="V172" s="9"/>
      <c r="W172" s="9"/>
      <c r="X172" s="9"/>
      <c r="Y172" s="58"/>
      <c r="Z172" s="9"/>
      <c r="AA172" s="58"/>
      <c r="AB172" s="9"/>
      <c r="AC172" s="9"/>
      <c r="AD172" s="9"/>
      <c r="AE172" s="9"/>
      <c r="AF172" s="9"/>
      <c r="AG172" s="9"/>
      <c r="AH172" s="9"/>
      <c r="AI172" s="9"/>
    </row>
    <row r="173" spans="1:36" ht="24" customHeight="1" x14ac:dyDescent="0.15">
      <c r="A173" s="232" t="s">
        <v>103</v>
      </c>
      <c r="B173" s="228">
        <f t="shared" si="46"/>
        <v>2.3572572543080232</v>
      </c>
      <c r="C173" s="228">
        <f t="shared" si="35"/>
        <v>56.150457378032939</v>
      </c>
      <c r="D173" s="228">
        <f t="shared" si="36"/>
        <v>29.931555192980273</v>
      </c>
      <c r="E173" s="228">
        <f t="shared" si="36"/>
        <v>1.4805726466875E-2</v>
      </c>
      <c r="F173" s="228">
        <f t="shared" si="37"/>
        <v>113.73513234443173</v>
      </c>
      <c r="G173" s="228">
        <f t="shared" si="38"/>
        <v>0.59503624995886617</v>
      </c>
      <c r="H173" s="228">
        <f t="shared" si="39"/>
        <v>68.618822380308259</v>
      </c>
      <c r="I173" s="228">
        <f t="shared" si="40"/>
        <v>45.797119152362896</v>
      </c>
      <c r="J173" s="228">
        <f t="shared" si="41"/>
        <v>49.749730493004741</v>
      </c>
      <c r="K173" s="228">
        <f t="shared" si="47"/>
        <v>3.4640624680159666</v>
      </c>
      <c r="L173" s="228">
        <f t="shared" si="42"/>
        <v>80.556921531330502</v>
      </c>
      <c r="M173" s="228">
        <f t="shared" si="43"/>
        <v>18.095855119967357</v>
      </c>
      <c r="N173" s="228">
        <f t="shared" si="44"/>
        <v>0.25578018065334568</v>
      </c>
      <c r="O173" s="227">
        <f t="shared" si="45"/>
        <v>469.32253547182177</v>
      </c>
      <c r="P173" s="64"/>
      <c r="Q173" s="9"/>
      <c r="R173" s="9"/>
      <c r="S173" s="9"/>
      <c r="T173" s="9"/>
      <c r="U173" s="58"/>
      <c r="V173" s="9"/>
      <c r="W173" s="9"/>
      <c r="X173" s="9"/>
      <c r="Y173" s="58"/>
      <c r="Z173" s="9"/>
      <c r="AA173" s="58"/>
      <c r="AB173" s="9"/>
      <c r="AC173" s="9"/>
      <c r="AD173" s="9"/>
      <c r="AE173" s="9"/>
      <c r="AF173" s="9"/>
      <c r="AG173" s="9"/>
      <c r="AH173" s="9"/>
      <c r="AI173" s="9"/>
    </row>
    <row r="174" spans="1:36" ht="16" x14ac:dyDescent="0.15">
      <c r="A174" s="232" t="s">
        <v>104</v>
      </c>
      <c r="B174" s="228">
        <f t="shared" si="46"/>
        <v>1.0673375407895898</v>
      </c>
      <c r="C174" s="228">
        <f t="shared" si="35"/>
        <v>6.8474491648885236E-2</v>
      </c>
      <c r="D174" s="228">
        <f t="shared" si="36"/>
        <v>6.1933577736454005E-2</v>
      </c>
      <c r="E174" s="228">
        <f t="shared" si="36"/>
        <v>1.2639229680644336E-6</v>
      </c>
      <c r="F174" s="228">
        <f t="shared" si="37"/>
        <v>2.7437173263933728E-2</v>
      </c>
      <c r="G174" s="228">
        <f t="shared" si="38"/>
        <v>1.5270416042767382E-8</v>
      </c>
      <c r="H174" s="228">
        <f t="shared" si="39"/>
        <v>2.2223999585548829E-2</v>
      </c>
      <c r="I174" s="228">
        <f t="shared" si="40"/>
        <v>293.97624683608217</v>
      </c>
      <c r="J174" s="228">
        <f t="shared" si="41"/>
        <v>1.7828701929829536E-3</v>
      </c>
      <c r="K174" s="228">
        <f t="shared" si="47"/>
        <v>9.4294369500857907E-3</v>
      </c>
      <c r="L174" s="228">
        <f t="shared" si="42"/>
        <v>6.2314118981430413</v>
      </c>
      <c r="M174" s="228">
        <f t="shared" si="43"/>
        <v>6.7436546396493159E-4</v>
      </c>
      <c r="N174" s="228">
        <f t="shared" si="44"/>
        <v>2.2242481151806642E-2</v>
      </c>
      <c r="O174" s="227">
        <f t="shared" si="45"/>
        <v>301.48919595020186</v>
      </c>
      <c r="P174" s="9"/>
      <c r="Q174" s="9"/>
      <c r="R174" s="9"/>
      <c r="S174" s="9"/>
      <c r="T174" s="9"/>
      <c r="U174" s="58"/>
      <c r="V174" s="9"/>
      <c r="W174" s="9"/>
      <c r="X174" s="9"/>
      <c r="Y174" s="58"/>
      <c r="Z174" s="9"/>
      <c r="AA174" s="58"/>
      <c r="AB174" s="58"/>
      <c r="AC174" s="9"/>
      <c r="AD174" s="9"/>
      <c r="AE174" s="9"/>
      <c r="AF174" s="9"/>
      <c r="AG174" s="9"/>
      <c r="AH174" s="9"/>
      <c r="AI174" s="9"/>
      <c r="AJ174" s="9"/>
    </row>
    <row r="175" spans="1:36" ht="17" x14ac:dyDescent="0.15">
      <c r="A175" s="234" t="s">
        <v>390</v>
      </c>
      <c r="B175" s="227">
        <f>SUM(B168:B174)</f>
        <v>5325.790026125087</v>
      </c>
      <c r="C175" s="227">
        <f t="shared" ref="C175:N175" si="48">SUM(C168:C174)</f>
        <v>78999.770487238246</v>
      </c>
      <c r="D175" s="227">
        <f t="shared" si="48"/>
        <v>493.81568473858346</v>
      </c>
      <c r="E175" s="227">
        <f t="shared" si="48"/>
        <v>0.82252045925906625</v>
      </c>
      <c r="F175" s="227">
        <f t="shared" si="48"/>
        <v>13199.778674924006</v>
      </c>
      <c r="G175" s="227">
        <f t="shared" si="48"/>
        <v>29.987305788642466</v>
      </c>
      <c r="H175" s="227">
        <f>SUM(H168:H174)</f>
        <v>14913.204309293031</v>
      </c>
      <c r="I175" s="227">
        <f t="shared" si="48"/>
        <v>26695.945931484632</v>
      </c>
      <c r="J175" s="227">
        <f t="shared" si="48"/>
        <v>12554.571044049917</v>
      </c>
      <c r="K175" s="227">
        <f t="shared" si="48"/>
        <v>1644.2729312570696</v>
      </c>
      <c r="L175" s="227">
        <f t="shared" si="48"/>
        <v>4805.1108017227534</v>
      </c>
      <c r="M175" s="227">
        <f t="shared" si="48"/>
        <v>3222.9995428369266</v>
      </c>
      <c r="N175" s="227">
        <f t="shared" si="48"/>
        <v>51.132992068145491</v>
      </c>
      <c r="O175" s="227">
        <f>SUM(O168:O174)</f>
        <v>161937.20225198631</v>
      </c>
      <c r="P175" s="64"/>
      <c r="Q175" s="9"/>
      <c r="R175" s="9"/>
      <c r="S175" s="9"/>
      <c r="T175" s="9"/>
      <c r="U175" s="58"/>
      <c r="V175" s="9"/>
      <c r="W175" s="9"/>
      <c r="X175" s="9"/>
      <c r="Y175" s="58"/>
      <c r="Z175" s="9"/>
      <c r="AA175" s="58"/>
      <c r="AB175" s="58"/>
      <c r="AC175" s="9"/>
      <c r="AD175" s="9"/>
      <c r="AE175" s="9"/>
      <c r="AF175" s="9"/>
      <c r="AG175" s="9"/>
      <c r="AH175" s="9"/>
      <c r="AI175" s="9"/>
      <c r="AJ175" s="9"/>
    </row>
    <row r="176" spans="1:36" x14ac:dyDescent="0.15">
      <c r="A176" s="9"/>
      <c r="B176" s="9"/>
      <c r="C176" s="9"/>
      <c r="D176" s="9"/>
      <c r="E176" s="9"/>
      <c r="F176" s="9"/>
      <c r="G176" s="9"/>
      <c r="H176" s="9"/>
      <c r="I176" s="9"/>
      <c r="J176" s="9"/>
      <c r="K176" s="9"/>
      <c r="L176" s="9"/>
      <c r="M176" s="9"/>
      <c r="N176" s="9"/>
      <c r="O176" s="9"/>
      <c r="P176" s="9"/>
      <c r="Q176" s="9"/>
      <c r="R176" s="9"/>
      <c r="S176" s="9"/>
      <c r="T176" s="9"/>
      <c r="U176" s="58"/>
      <c r="V176" s="9"/>
      <c r="W176" s="9"/>
      <c r="X176" s="9"/>
      <c r="Y176" s="58"/>
      <c r="Z176" s="9"/>
      <c r="AA176" s="9"/>
      <c r="AB176" s="9"/>
      <c r="AC176" s="9"/>
      <c r="AD176" s="9"/>
      <c r="AE176" s="9"/>
      <c r="AF176" s="9"/>
    </row>
    <row r="177" spans="1:38" s="39" customFormat="1" x14ac:dyDescent="0.15">
      <c r="A177" s="9"/>
      <c r="B177" s="9"/>
      <c r="C177" s="9"/>
      <c r="D177" s="9"/>
      <c r="E177" s="9"/>
      <c r="F177" s="9"/>
      <c r="G177" s="9"/>
      <c r="H177" s="9"/>
      <c r="I177" s="9"/>
      <c r="J177" s="9"/>
      <c r="K177" s="9"/>
      <c r="L177" s="9"/>
      <c r="M177" s="9"/>
      <c r="N177" s="9"/>
      <c r="O177" s="9"/>
      <c r="P177" s="9"/>
      <c r="Q177" s="9"/>
      <c r="R177" s="9"/>
      <c r="S177" s="9"/>
      <c r="T177" s="9"/>
      <c r="U177" s="58"/>
      <c r="V177" s="9"/>
      <c r="W177" s="9"/>
      <c r="X177" s="9"/>
      <c r="Y177" s="58"/>
      <c r="Z177" s="9"/>
      <c r="AA177" s="71"/>
      <c r="AB177" s="71"/>
      <c r="AC177" s="71"/>
      <c r="AD177" s="71"/>
      <c r="AE177" s="71"/>
      <c r="AF177" s="71"/>
      <c r="AG177" s="71"/>
    </row>
    <row r="178" spans="1:38" x14ac:dyDescent="0.15">
      <c r="A178" s="9" t="s">
        <v>62</v>
      </c>
      <c r="B178" s="9"/>
      <c r="C178" s="9"/>
      <c r="D178" s="9"/>
      <c r="E178" s="9"/>
      <c r="F178" s="9"/>
      <c r="G178" s="9"/>
      <c r="H178" s="9"/>
      <c r="I178" s="9"/>
      <c r="J178" s="9"/>
      <c r="K178" s="9"/>
      <c r="L178" s="9"/>
      <c r="M178" s="9"/>
      <c r="N178" s="9"/>
      <c r="O178" s="9"/>
      <c r="P178" s="9"/>
      <c r="Q178" s="9"/>
      <c r="R178" s="58"/>
      <c r="S178" s="9"/>
      <c r="T178" s="9"/>
      <c r="U178" s="9"/>
      <c r="V178" s="58"/>
      <c r="W178" s="9"/>
      <c r="X178" s="58"/>
      <c r="Y178" s="9"/>
      <c r="Z178" s="9"/>
      <c r="AA178" s="9"/>
      <c r="AB178" s="9"/>
      <c r="AC178" s="9"/>
      <c r="AD178" s="9"/>
      <c r="AE178" s="9"/>
      <c r="AF178" s="9"/>
      <c r="AG178" s="9"/>
    </row>
    <row r="179" spans="1:38" ht="28" x14ac:dyDescent="0.15">
      <c r="A179" s="357" t="s">
        <v>570</v>
      </c>
      <c r="B179" s="357" t="s">
        <v>1035</v>
      </c>
      <c r="C179" s="358" t="s">
        <v>45</v>
      </c>
      <c r="D179" s="359" t="s">
        <v>859</v>
      </c>
      <c r="E179" s="358" t="s">
        <v>46</v>
      </c>
      <c r="F179" s="358" t="s">
        <v>965</v>
      </c>
      <c r="G179" s="358" t="s">
        <v>47</v>
      </c>
      <c r="H179" s="360" t="s">
        <v>860</v>
      </c>
      <c r="I179" s="358" t="s">
        <v>945</v>
      </c>
      <c r="J179" s="359" t="s">
        <v>817</v>
      </c>
      <c r="K179" s="358" t="s">
        <v>977</v>
      </c>
      <c r="L179" s="358" t="s">
        <v>66</v>
      </c>
      <c r="M179" s="358" t="s">
        <v>206</v>
      </c>
      <c r="N179" s="358" t="s">
        <v>49</v>
      </c>
      <c r="O179" s="361" t="s">
        <v>818</v>
      </c>
      <c r="P179" s="358" t="s">
        <v>50</v>
      </c>
      <c r="Q179" s="358" t="s">
        <v>51</v>
      </c>
      <c r="R179" s="362" t="s">
        <v>861</v>
      </c>
      <c r="S179" s="358" t="s">
        <v>763</v>
      </c>
      <c r="T179" s="360" t="s">
        <v>77</v>
      </c>
      <c r="U179" s="363" t="s">
        <v>611</v>
      </c>
      <c r="V179" s="363" t="s">
        <v>1036</v>
      </c>
      <c r="W179" s="360" t="s">
        <v>52</v>
      </c>
      <c r="X179" s="360" t="s">
        <v>862</v>
      </c>
      <c r="Y179" s="363" t="s">
        <v>863</v>
      </c>
      <c r="Z179" s="363" t="s">
        <v>67</v>
      </c>
      <c r="AA179" s="360" t="s">
        <v>54</v>
      </c>
      <c r="AB179" s="360" t="s">
        <v>55</v>
      </c>
      <c r="AC179" s="9"/>
      <c r="AD179" s="9"/>
      <c r="AE179" s="9"/>
      <c r="AF179" s="9"/>
      <c r="AG179" s="9"/>
      <c r="AH179" s="9"/>
      <c r="AI179" s="9"/>
    </row>
    <row r="180" spans="1:38" x14ac:dyDescent="0.15">
      <c r="A180" s="364" t="s">
        <v>735</v>
      </c>
      <c r="B180" s="364">
        <v>154485.47196221401</v>
      </c>
      <c r="C180" s="520">
        <v>475489.24888542399</v>
      </c>
      <c r="D180" s="520">
        <v>32899967.650261998</v>
      </c>
      <c r="E180" s="520">
        <v>423614.87727702799</v>
      </c>
      <c r="F180" s="520">
        <v>5.6256781704723799</v>
      </c>
      <c r="G180" s="520">
        <v>2967467.67714311</v>
      </c>
      <c r="H180" s="520">
        <v>5108235.5622678502</v>
      </c>
      <c r="I180" s="520">
        <v>4.8865936696529302E-4</v>
      </c>
      <c r="J180" s="520">
        <v>17829.4920511292</v>
      </c>
      <c r="K180" s="520">
        <v>3414817.5390952998</v>
      </c>
      <c r="L180" s="520">
        <v>1282.8929347107101</v>
      </c>
      <c r="M180" s="520">
        <v>3313379.4500842998</v>
      </c>
      <c r="N180" s="520">
        <v>2942875.9479774102</v>
      </c>
      <c r="O180" s="520">
        <v>9368127.4430628102</v>
      </c>
      <c r="P180" s="520">
        <v>7430358.7999978196</v>
      </c>
      <c r="Q180" s="520">
        <v>2730657.6697432399</v>
      </c>
      <c r="R180" s="520">
        <v>914775.57360700704</v>
      </c>
      <c r="S180" s="520">
        <v>2831.4475652649899</v>
      </c>
      <c r="T180" s="520">
        <v>6139.6138329291698</v>
      </c>
      <c r="U180" s="520">
        <v>965352.73902850901</v>
      </c>
      <c r="V180" s="520">
        <v>19779.461567690501</v>
      </c>
      <c r="W180" s="520">
        <v>794635.18590957904</v>
      </c>
      <c r="X180" s="520">
        <v>402085.283808126</v>
      </c>
      <c r="Y180" s="520">
        <v>1331839.4621637</v>
      </c>
      <c r="Z180" s="520"/>
      <c r="AA180" s="520">
        <v>22945.487049740699</v>
      </c>
      <c r="AB180" s="521">
        <v>75708979.603443727</v>
      </c>
      <c r="AC180" s="9"/>
      <c r="AD180" s="9"/>
      <c r="AE180" s="9"/>
      <c r="AF180" s="9"/>
      <c r="AG180" s="9"/>
      <c r="AH180" s="9"/>
      <c r="AI180" s="9"/>
    </row>
    <row r="181" spans="1:38" x14ac:dyDescent="0.15">
      <c r="A181" s="364" t="s">
        <v>99</v>
      </c>
      <c r="B181" s="364">
        <v>3957.03885604161</v>
      </c>
      <c r="C181" s="520">
        <v>5182.9855492673796</v>
      </c>
      <c r="D181" s="520">
        <v>5097548.1937259203</v>
      </c>
      <c r="E181" s="520">
        <v>12079.4205054212</v>
      </c>
      <c r="F181" s="520">
        <v>132.54777038004201</v>
      </c>
      <c r="G181" s="520">
        <v>156357.897224196</v>
      </c>
      <c r="H181" s="520">
        <v>152064.018487767</v>
      </c>
      <c r="I181" s="520">
        <v>9.1902473010122707E-2</v>
      </c>
      <c r="J181" s="520">
        <v>116.903944318182</v>
      </c>
      <c r="K181" s="520">
        <v>164964.62551436</v>
      </c>
      <c r="L181" s="520"/>
      <c r="M181" s="520">
        <v>47697.628630360501</v>
      </c>
      <c r="N181" s="520">
        <v>243425.341848215</v>
      </c>
      <c r="O181" s="520">
        <v>6655636.8339633802</v>
      </c>
      <c r="P181" s="520">
        <v>194022.695287045</v>
      </c>
      <c r="Q181" s="520">
        <v>330827.10098715598</v>
      </c>
      <c r="R181" s="520">
        <v>5999253.1346156597</v>
      </c>
      <c r="S181" s="520">
        <v>1034.39361877739</v>
      </c>
      <c r="T181" s="520">
        <v>201.48206859826999</v>
      </c>
      <c r="U181" s="520">
        <v>29164.120212405898</v>
      </c>
      <c r="V181" s="520">
        <v>1126.1728312745599</v>
      </c>
      <c r="W181" s="520">
        <v>172109.12644182899</v>
      </c>
      <c r="X181" s="520">
        <v>508488.04943780502</v>
      </c>
      <c r="Y181" s="520">
        <v>68076.9452660018</v>
      </c>
      <c r="Z181" s="520">
        <v>21.945514846593099</v>
      </c>
      <c r="AA181" s="520">
        <v>1221.5444484874599</v>
      </c>
      <c r="AB181" s="521">
        <v>19844710.238651987</v>
      </c>
      <c r="AC181" s="9"/>
      <c r="AD181" s="9"/>
      <c r="AE181" s="9"/>
      <c r="AF181" s="9"/>
      <c r="AG181" s="9"/>
      <c r="AH181" s="9"/>
      <c r="AI181" s="9"/>
    </row>
    <row r="182" spans="1:38" x14ac:dyDescent="0.15">
      <c r="A182" s="364" t="s">
        <v>504</v>
      </c>
      <c r="B182" s="364">
        <v>463404.230702542</v>
      </c>
      <c r="C182" s="520">
        <v>86189.0720448559</v>
      </c>
      <c r="D182" s="520">
        <v>12519268.321873499</v>
      </c>
      <c r="E182" s="520">
        <v>9345.7811549790204</v>
      </c>
      <c r="F182" s="520">
        <v>679.000744915567</v>
      </c>
      <c r="G182" s="520">
        <v>1808688.87577058</v>
      </c>
      <c r="H182" s="520">
        <v>1194300.69847997</v>
      </c>
      <c r="I182" s="520">
        <v>6.1463713645934998E-3</v>
      </c>
      <c r="J182" s="520">
        <v>10444.750934469501</v>
      </c>
      <c r="K182" s="520">
        <v>32576.130642979399</v>
      </c>
      <c r="L182" s="520">
        <v>18.942327887751102</v>
      </c>
      <c r="M182" s="520">
        <v>641196.69924657501</v>
      </c>
      <c r="N182" s="520">
        <v>881169.600066446</v>
      </c>
      <c r="O182" s="520">
        <v>4351409.77406458</v>
      </c>
      <c r="P182" s="520">
        <v>1819136.67553367</v>
      </c>
      <c r="Q182" s="520">
        <v>1046547.4121803</v>
      </c>
      <c r="R182" s="520">
        <v>142781.255665748</v>
      </c>
      <c r="S182" s="520">
        <v>723.113639269955</v>
      </c>
      <c r="T182" s="520">
        <v>624.47343461494802</v>
      </c>
      <c r="U182" s="520">
        <v>287112.02499095199</v>
      </c>
      <c r="V182" s="520">
        <v>21457.926692040601</v>
      </c>
      <c r="W182" s="520">
        <v>304052.17264174198</v>
      </c>
      <c r="X182" s="520">
        <v>2423495.7158185602</v>
      </c>
      <c r="Y182" s="520">
        <v>757926.15134723799</v>
      </c>
      <c r="Z182" s="520">
        <v>2.0807236433029101E-3</v>
      </c>
      <c r="AA182" s="520">
        <v>25489.286999555301</v>
      </c>
      <c r="AB182" s="521">
        <v>28828038.095225066</v>
      </c>
      <c r="AC182" s="9"/>
      <c r="AD182" s="9"/>
      <c r="AE182" s="9"/>
      <c r="AF182" s="9"/>
      <c r="AG182" s="9"/>
      <c r="AH182" s="9"/>
      <c r="AI182" s="9"/>
    </row>
    <row r="183" spans="1:38" x14ac:dyDescent="0.15">
      <c r="A183" s="364" t="s">
        <v>505</v>
      </c>
      <c r="B183" s="364">
        <v>563452.55696771306</v>
      </c>
      <c r="C183" s="520">
        <v>63133.503207981499</v>
      </c>
      <c r="D183" s="520">
        <v>29659908.2668043</v>
      </c>
      <c r="E183" s="520">
        <v>27783.183197836301</v>
      </c>
      <c r="F183" s="520">
        <v>9.9243986560031701</v>
      </c>
      <c r="G183" s="520">
        <v>1416333.08804952</v>
      </c>
      <c r="H183" s="520">
        <v>508117.04545829498</v>
      </c>
      <c r="I183" s="520">
        <v>119.619290319271</v>
      </c>
      <c r="J183" s="520">
        <v>1665.09514688327</v>
      </c>
      <c r="K183" s="520">
        <v>11106.2609823606</v>
      </c>
      <c r="L183" s="520">
        <v>6.3149762107059297</v>
      </c>
      <c r="M183" s="520">
        <v>232106.174075833</v>
      </c>
      <c r="N183" s="520">
        <v>83778.553425405102</v>
      </c>
      <c r="O183" s="520">
        <v>1900538.8722496999</v>
      </c>
      <c r="P183" s="520">
        <v>1976579.5577944601</v>
      </c>
      <c r="Q183" s="520">
        <v>180270.19292167301</v>
      </c>
      <c r="R183" s="520">
        <v>1421123.30979451</v>
      </c>
      <c r="S183" s="520">
        <v>834.91724761482305</v>
      </c>
      <c r="T183" s="520">
        <v>17.6973484298214</v>
      </c>
      <c r="U183" s="520">
        <v>322893.83681500901</v>
      </c>
      <c r="V183" s="520">
        <v>29292.646270460398</v>
      </c>
      <c r="W183" s="520">
        <v>51754.530361257399</v>
      </c>
      <c r="X183" s="520">
        <v>153897.39872122099</v>
      </c>
      <c r="Y183" s="520">
        <v>1112922.6632239299</v>
      </c>
      <c r="Z183" s="520">
        <v>55.766621644608598</v>
      </c>
      <c r="AA183" s="520">
        <v>1925.21675703767</v>
      </c>
      <c r="AB183" s="521">
        <v>39719626.192108259</v>
      </c>
      <c r="AC183" s="9"/>
      <c r="AD183" s="9"/>
      <c r="AE183" s="9"/>
      <c r="AF183" s="9"/>
      <c r="AG183" s="9"/>
      <c r="AH183" s="9"/>
      <c r="AI183" s="9"/>
    </row>
    <row r="184" spans="1:38" x14ac:dyDescent="0.15">
      <c r="A184" s="364" t="s">
        <v>506</v>
      </c>
      <c r="B184" s="364">
        <v>12206.056387971999</v>
      </c>
      <c r="C184" s="520">
        <v>537.90839072596202</v>
      </c>
      <c r="D184" s="520">
        <v>30971.641953458002</v>
      </c>
      <c r="E184" s="520">
        <v>2130.6665358310502</v>
      </c>
      <c r="F184" s="520"/>
      <c r="G184" s="520">
        <v>77825.772771514006</v>
      </c>
      <c r="H184" s="520">
        <v>10570.1384554384</v>
      </c>
      <c r="I184" s="520"/>
      <c r="J184" s="520">
        <v>41.441915174946097</v>
      </c>
      <c r="K184" s="520">
        <v>5.6425683340057704</v>
      </c>
      <c r="L184" s="520"/>
      <c r="M184" s="520">
        <v>16908.744529548101</v>
      </c>
      <c r="N184" s="520">
        <v>21305.518152478999</v>
      </c>
      <c r="O184" s="520">
        <v>540452.82225766999</v>
      </c>
      <c r="P184" s="520">
        <v>157264.853806725</v>
      </c>
      <c r="Q184" s="520">
        <v>24026.323297082399</v>
      </c>
      <c r="R184" s="520">
        <v>2257.0657866327001</v>
      </c>
      <c r="S184" s="520">
        <v>3.1468701595440498</v>
      </c>
      <c r="T184" s="520">
        <v>5.8751985337585202</v>
      </c>
      <c r="U184" s="520">
        <v>3867.5088234674099</v>
      </c>
      <c r="V184" s="520">
        <v>132.18866474460799</v>
      </c>
      <c r="W184" s="520">
        <v>13438.432914806701</v>
      </c>
      <c r="X184" s="520">
        <v>7606.3114773919797</v>
      </c>
      <c r="Y184" s="520">
        <v>10977.7494538463</v>
      </c>
      <c r="Z184" s="520"/>
      <c r="AA184" s="520">
        <v>493.95341727137497</v>
      </c>
      <c r="AB184" s="521">
        <v>933029.76362880715</v>
      </c>
      <c r="AC184" s="9"/>
      <c r="AD184" s="9"/>
      <c r="AE184" s="9"/>
      <c r="AF184" s="9"/>
      <c r="AG184" s="9"/>
      <c r="AH184" s="9"/>
      <c r="AI184" s="9"/>
    </row>
    <row r="185" spans="1:38" x14ac:dyDescent="0.15">
      <c r="A185" s="366" t="s">
        <v>736</v>
      </c>
      <c r="B185" s="366">
        <v>707.51994606200606</v>
      </c>
      <c r="C185" s="520">
        <v>1545.58112456463</v>
      </c>
      <c r="D185" s="520">
        <v>55952.487230541097</v>
      </c>
      <c r="E185" s="520">
        <v>30649.9125176118</v>
      </c>
      <c r="F185" s="520">
        <v>15.16106390208</v>
      </c>
      <c r="G185" s="520">
        <v>108106.90204494999</v>
      </c>
      <c r="H185" s="520">
        <v>8357.8538280380799</v>
      </c>
      <c r="I185" s="520">
        <v>1.9647710025310499E-2</v>
      </c>
      <c r="J185" s="520">
        <v>609.31711995787896</v>
      </c>
      <c r="K185" s="520">
        <v>4.3115022899582902</v>
      </c>
      <c r="L185" s="520"/>
      <c r="M185" s="520">
        <v>1706.31148234941</v>
      </c>
      <c r="N185" s="520">
        <v>13132.709284149099</v>
      </c>
      <c r="O185" s="520">
        <v>33763.540727870502</v>
      </c>
      <c r="P185" s="520">
        <v>70261.362615145699</v>
      </c>
      <c r="Q185" s="520">
        <v>47602.687186829702</v>
      </c>
      <c r="R185" s="520">
        <v>3291.5900542624199</v>
      </c>
      <c r="S185" s="520">
        <v>3.4033620757982099</v>
      </c>
      <c r="T185" s="520">
        <v>46.043421668931799</v>
      </c>
      <c r="U185" s="520">
        <v>1011.43217521719</v>
      </c>
      <c r="V185" s="520">
        <v>2535.7677920311598</v>
      </c>
      <c r="W185" s="520">
        <v>81998.173317663095</v>
      </c>
      <c r="X185" s="520">
        <v>492.11433041933901</v>
      </c>
      <c r="Y185" s="520">
        <v>18530.1355155315</v>
      </c>
      <c r="Z185" s="520">
        <v>2.0127315074205301E-2</v>
      </c>
      <c r="AA185" s="520">
        <v>261.91890498902598</v>
      </c>
      <c r="AB185" s="521">
        <v>480586.27632314555</v>
      </c>
      <c r="AC185" s="9"/>
      <c r="AD185" s="9"/>
      <c r="AE185" s="9"/>
      <c r="AF185" s="9"/>
      <c r="AG185" s="9"/>
    </row>
    <row r="186" spans="1:38" x14ac:dyDescent="0.15">
      <c r="A186" s="522" t="s">
        <v>738</v>
      </c>
      <c r="B186" s="522"/>
      <c r="C186" s="523">
        <v>7.80725164897739</v>
      </c>
      <c r="D186" s="523">
        <v>62.310627799481097</v>
      </c>
      <c r="E186" s="523">
        <v>63.419983602128902</v>
      </c>
      <c r="F186" s="523">
        <v>1.29425711929798E-3</v>
      </c>
      <c r="G186" s="523">
        <v>28.040130000561401</v>
      </c>
      <c r="H186" s="523">
        <v>5.5535421706735998E-2</v>
      </c>
      <c r="I186" s="523"/>
      <c r="J186" s="523">
        <v>1.56369060277938E-5</v>
      </c>
      <c r="K186" s="523"/>
      <c r="L186" s="523"/>
      <c r="M186" s="523">
        <v>1092.9536417685399</v>
      </c>
      <c r="N186" s="523">
        <v>11.5945256771519</v>
      </c>
      <c r="O186" s="523">
        <v>301020.08223447099</v>
      </c>
      <c r="P186" s="523">
        <v>22.757375575602001</v>
      </c>
      <c r="Q186" s="523">
        <v>1.58711589872837</v>
      </c>
      <c r="R186" s="523">
        <v>0.22047994844615401</v>
      </c>
      <c r="S186" s="523">
        <v>1.8063230440020499E-2</v>
      </c>
      <c r="T186" s="523"/>
      <c r="U186" s="523">
        <v>7.6105234855785904</v>
      </c>
      <c r="V186" s="523">
        <v>2.0452199513092602</v>
      </c>
      <c r="W186" s="523">
        <v>6380.9657693933596</v>
      </c>
      <c r="X186" s="523">
        <v>1.4305114746093699E-5</v>
      </c>
      <c r="Y186" s="523">
        <v>0.69055023510008995</v>
      </c>
      <c r="Z186" s="523"/>
      <c r="AA186" s="523">
        <v>22.776300699450001</v>
      </c>
      <c r="AB186" s="559">
        <v>308724.93665300671</v>
      </c>
      <c r="AC186" s="58"/>
      <c r="AD186" s="9"/>
      <c r="AE186" s="9"/>
      <c r="AF186" s="9"/>
      <c r="AG186" s="9"/>
      <c r="AH186" s="9"/>
      <c r="AI186" s="9"/>
      <c r="AJ186" s="9"/>
      <c r="AK186" s="9"/>
      <c r="AL186" s="9"/>
    </row>
    <row r="187" spans="1:38" s="17" customFormat="1" ht="14" x14ac:dyDescent="0.15">
      <c r="A187" s="360" t="s">
        <v>737</v>
      </c>
      <c r="B187" s="367">
        <f>SUM(B180:B186)</f>
        <v>1198212.8748225449</v>
      </c>
      <c r="C187" s="367">
        <f t="shared" ref="C187:AB187" si="49">SUM(C180:C186)</f>
        <v>632086.10645446833</v>
      </c>
      <c r="D187" s="367">
        <f t="shared" si="49"/>
        <v>80263678.872477517</v>
      </c>
      <c r="E187" s="367">
        <f t="shared" si="49"/>
        <v>505667.26117230946</v>
      </c>
      <c r="F187" s="367">
        <f t="shared" si="49"/>
        <v>842.26095028128384</v>
      </c>
      <c r="G187" s="367">
        <f t="shared" si="49"/>
        <v>6534808.2531338707</v>
      </c>
      <c r="H187" s="367">
        <f t="shared" si="49"/>
        <v>6981645.3725127811</v>
      </c>
      <c r="I187" s="367">
        <f t="shared" si="49"/>
        <v>119.73747553303799</v>
      </c>
      <c r="J187" s="367">
        <f t="shared" si="49"/>
        <v>30707.001127569885</v>
      </c>
      <c r="K187" s="367">
        <f t="shared" si="49"/>
        <v>3623474.510305624</v>
      </c>
      <c r="L187" s="367">
        <f t="shared" si="49"/>
        <v>1308.1502388091671</v>
      </c>
      <c r="M187" s="367">
        <f t="shared" si="49"/>
        <v>4254087.9616907341</v>
      </c>
      <c r="N187" s="367">
        <f t="shared" si="49"/>
        <v>4185699.265279782</v>
      </c>
      <c r="O187" s="367">
        <f t="shared" si="49"/>
        <v>23150949.368560482</v>
      </c>
      <c r="P187" s="367">
        <f t="shared" si="49"/>
        <v>11647646.702410439</v>
      </c>
      <c r="Q187" s="367">
        <f t="shared" si="49"/>
        <v>4359932.9734321795</v>
      </c>
      <c r="R187" s="367">
        <f t="shared" si="49"/>
        <v>8483482.1500037685</v>
      </c>
      <c r="S187" s="367">
        <f t="shared" si="49"/>
        <v>5430.4403663929406</v>
      </c>
      <c r="T187" s="367">
        <f t="shared" si="49"/>
        <v>7035.1853047749</v>
      </c>
      <c r="U187" s="367">
        <f t="shared" si="49"/>
        <v>1609409.2725690459</v>
      </c>
      <c r="V187" s="367">
        <f t="shared" si="49"/>
        <v>74326.209038193134</v>
      </c>
      <c r="W187" s="367">
        <f t="shared" si="49"/>
        <v>1424368.5873562708</v>
      </c>
      <c r="X187" s="367">
        <f t="shared" si="49"/>
        <v>3496064.8736078283</v>
      </c>
      <c r="Y187" s="367">
        <f t="shared" si="49"/>
        <v>3300273.7975204829</v>
      </c>
      <c r="Z187" s="367">
        <f t="shared" si="49"/>
        <v>77.734344529919213</v>
      </c>
      <c r="AA187" s="367">
        <f t="shared" si="49"/>
        <v>52360.183877780983</v>
      </c>
      <c r="AB187" s="367">
        <f t="shared" si="49"/>
        <v>165823695.10603401</v>
      </c>
      <c r="AC187" s="73"/>
      <c r="AD187" s="187"/>
      <c r="AE187" s="187"/>
      <c r="AF187" s="187"/>
      <c r="AG187" s="187"/>
      <c r="AH187" s="187"/>
      <c r="AI187" s="187"/>
      <c r="AJ187" s="187"/>
      <c r="AK187" s="187"/>
      <c r="AL187" s="187"/>
    </row>
    <row r="188" spans="1:38" x14ac:dyDescent="0.15">
      <c r="A188" s="71"/>
      <c r="B188" s="282"/>
      <c r="C188" s="282"/>
      <c r="D188"/>
      <c r="E188" s="282"/>
      <c r="F188" s="282"/>
      <c r="G188" s="282"/>
      <c r="H188" s="282"/>
      <c r="I188" s="282"/>
      <c r="J188" s="282"/>
      <c r="K188" s="282"/>
      <c r="L188" s="282"/>
      <c r="M188" s="282"/>
      <c r="N188" s="282"/>
      <c r="O188" s="282"/>
      <c r="P188" s="282"/>
      <c r="Q188" s="282"/>
      <c r="R188" s="282"/>
      <c r="S188" s="282"/>
      <c r="T188" s="282"/>
      <c r="U188" s="282"/>
      <c r="V188" s="282"/>
      <c r="W188" s="282"/>
      <c r="X188" s="9"/>
      <c r="Y188" s="9"/>
      <c r="Z188" s="9"/>
      <c r="AA188" s="58">
        <f>AA187/1024</f>
        <v>51.132992068145491</v>
      </c>
      <c r="AB188" s="58">
        <f>AB187/1024</f>
        <v>161937.20225198634</v>
      </c>
      <c r="AC188" s="9"/>
      <c r="AD188" s="9"/>
      <c r="AE188" s="9"/>
      <c r="AF188" s="9"/>
      <c r="AG188" s="9"/>
      <c r="AH188" s="9"/>
      <c r="AI188" s="9"/>
      <c r="AJ188" s="9"/>
      <c r="AK188" s="9"/>
    </row>
    <row r="189" spans="1:38" ht="24.75" customHeight="1" x14ac:dyDescent="0.15">
      <c r="A189" s="71"/>
      <c r="B189" s="58"/>
      <c r="C189" s="58"/>
      <c r="D189" s="58"/>
      <c r="E189" s="58"/>
      <c r="F189" s="58"/>
      <c r="G189" s="58"/>
      <c r="H189" s="58"/>
      <c r="I189" s="58"/>
      <c r="J189" s="58"/>
      <c r="K189" s="58"/>
      <c r="L189" s="58"/>
      <c r="M189" s="58"/>
      <c r="N189" s="58"/>
      <c r="O189" s="58"/>
      <c r="P189" s="58"/>
      <c r="Q189" s="58"/>
      <c r="R189" s="58"/>
      <c r="S189" s="58"/>
      <c r="T189" s="64"/>
      <c r="U189" s="64"/>
      <c r="V189" s="9"/>
      <c r="W189" s="9"/>
      <c r="X189" s="9"/>
      <c r="Y189" s="58"/>
      <c r="Z189" s="9"/>
      <c r="AA189" s="9"/>
      <c r="AB189" s="58"/>
      <c r="AC189" s="9"/>
      <c r="AD189" s="9"/>
      <c r="AE189" s="9"/>
      <c r="AF189" s="9"/>
      <c r="AG189" s="9"/>
      <c r="AH189" s="9"/>
      <c r="AI189" s="9"/>
    </row>
    <row r="190" spans="1:38" ht="24.75" customHeight="1" x14ac:dyDescent="0.15">
      <c r="A190" s="71"/>
      <c r="B190" s="58"/>
      <c r="C190" s="58">
        <f>C187+H187+J187+K187+O187+R187+W187+X187</f>
        <v>47822777.969928794</v>
      </c>
      <c r="D190" s="535">
        <f>C190/1024^2</f>
        <v>45.607355089119714</v>
      </c>
      <c r="E190" s="535"/>
      <c r="F190" s="58"/>
      <c r="G190" s="58"/>
      <c r="H190" s="58"/>
      <c r="I190" s="58"/>
      <c r="J190" s="58"/>
      <c r="K190" s="58"/>
      <c r="L190" s="58"/>
      <c r="M190" s="58"/>
      <c r="N190" s="58"/>
      <c r="O190" s="58"/>
      <c r="P190" s="58"/>
      <c r="Q190" s="58"/>
      <c r="R190" s="58"/>
      <c r="S190" s="58"/>
      <c r="T190" s="64"/>
      <c r="U190" s="58"/>
      <c r="V190" s="9"/>
      <c r="W190" s="9"/>
      <c r="X190" s="9"/>
      <c r="Y190" s="58"/>
      <c r="Z190" s="9"/>
      <c r="AA190" s="9"/>
      <c r="AB190" s="58"/>
      <c r="AC190" s="9"/>
      <c r="AD190" s="9"/>
      <c r="AE190" s="9"/>
      <c r="AF190" s="9"/>
      <c r="AG190" s="9"/>
      <c r="AH190" s="9"/>
      <c r="AI190" s="9"/>
    </row>
    <row r="191" spans="1:38" ht="24.75" customHeight="1" x14ac:dyDescent="0.15">
      <c r="A191" s="71"/>
      <c r="B191" s="58"/>
      <c r="C191" s="58"/>
      <c r="D191" s="58"/>
      <c r="E191" s="58"/>
      <c r="F191" s="58"/>
      <c r="G191" s="58"/>
      <c r="H191" s="58"/>
      <c r="I191" s="58"/>
      <c r="J191" s="58"/>
      <c r="K191" s="58"/>
      <c r="L191" s="58"/>
      <c r="M191" s="58"/>
      <c r="N191" s="58"/>
      <c r="O191" s="58"/>
      <c r="P191" s="58"/>
      <c r="Q191" s="58"/>
      <c r="R191" s="58"/>
      <c r="S191" s="58"/>
      <c r="T191" s="64"/>
      <c r="U191" s="58"/>
      <c r="V191" s="9"/>
      <c r="W191" s="9"/>
      <c r="X191" s="9"/>
      <c r="Y191" s="58"/>
      <c r="Z191" s="9"/>
      <c r="AA191" s="9"/>
      <c r="AB191" s="58"/>
      <c r="AC191" s="9"/>
      <c r="AD191" s="9"/>
      <c r="AE191" s="9"/>
      <c r="AF191" s="9"/>
      <c r="AG191" s="9"/>
      <c r="AH191" s="9"/>
      <c r="AI191" s="9"/>
    </row>
    <row r="192" spans="1:38" ht="24.75" customHeight="1" x14ac:dyDescent="0.15">
      <c r="A192" s="71"/>
      <c r="B192" s="58"/>
      <c r="C192" s="58"/>
      <c r="D192" s="58"/>
      <c r="E192" s="58"/>
      <c r="F192" s="58"/>
      <c r="G192" s="58"/>
      <c r="H192" s="58"/>
      <c r="I192" s="58"/>
      <c r="J192" s="58"/>
      <c r="K192" s="58"/>
      <c r="L192" s="58"/>
      <c r="M192" s="58"/>
      <c r="N192" s="58"/>
      <c r="O192" s="58"/>
      <c r="P192" s="58"/>
      <c r="Q192" s="58"/>
      <c r="R192" s="58"/>
      <c r="S192" s="58"/>
      <c r="T192" s="64"/>
      <c r="U192" s="58"/>
      <c r="V192" s="9"/>
      <c r="W192" s="9"/>
      <c r="X192" s="9"/>
      <c r="Y192" s="58"/>
      <c r="Z192" s="9"/>
      <c r="AA192" s="9"/>
      <c r="AB192" s="58"/>
      <c r="AC192" s="9"/>
      <c r="AD192" s="9"/>
      <c r="AE192" s="9"/>
      <c r="AF192" s="9"/>
      <c r="AG192" s="9"/>
      <c r="AH192" s="9"/>
      <c r="AI192" s="9"/>
    </row>
    <row r="193" spans="1:35" ht="24.75" customHeight="1" x14ac:dyDescent="0.15">
      <c r="A193" s="71"/>
      <c r="B193" s="58"/>
      <c r="C193" s="58"/>
      <c r="D193" s="58"/>
      <c r="E193" s="58"/>
      <c r="F193" s="58"/>
      <c r="G193" s="58"/>
      <c r="H193" s="58"/>
      <c r="I193" s="58"/>
      <c r="J193" s="58"/>
      <c r="K193" s="58"/>
      <c r="L193" s="58"/>
      <c r="M193" s="58"/>
      <c r="N193" s="58"/>
      <c r="O193" s="58"/>
      <c r="P193" s="58"/>
      <c r="Q193" s="58"/>
      <c r="R193" s="58"/>
      <c r="S193" s="58"/>
      <c r="T193" s="64"/>
      <c r="U193" s="58"/>
      <c r="V193" s="9"/>
      <c r="W193" s="9"/>
      <c r="X193" s="9"/>
      <c r="Y193" s="58"/>
      <c r="Z193" s="9"/>
      <c r="AA193" s="9"/>
      <c r="AB193" s="58"/>
      <c r="AC193" s="9"/>
      <c r="AD193" s="9"/>
      <c r="AE193" s="9"/>
      <c r="AF193" s="9"/>
      <c r="AG193" s="9"/>
      <c r="AH193" s="9"/>
      <c r="AI193" s="9"/>
    </row>
    <row r="194" spans="1:35" ht="24.75" customHeight="1" x14ac:dyDescent="0.15">
      <c r="A194" s="71"/>
      <c r="B194" s="58"/>
      <c r="C194" s="58"/>
      <c r="D194" s="58"/>
      <c r="E194" s="58"/>
      <c r="F194" s="58"/>
      <c r="G194" s="58"/>
      <c r="H194" s="58"/>
      <c r="I194" s="58"/>
      <c r="J194" s="58"/>
      <c r="K194" s="58"/>
      <c r="L194" s="58"/>
      <c r="M194" s="58"/>
      <c r="N194" s="58"/>
      <c r="O194" s="58"/>
      <c r="P194" s="58"/>
      <c r="Q194" s="58"/>
      <c r="R194" s="58"/>
      <c r="S194" s="58"/>
      <c r="T194" s="64"/>
      <c r="U194" s="58"/>
      <c r="V194" s="9"/>
      <c r="W194" s="9"/>
      <c r="X194" s="9"/>
      <c r="Y194" s="58"/>
      <c r="Z194" s="9"/>
      <c r="AA194" s="9"/>
      <c r="AB194" s="58"/>
      <c r="AC194" s="9"/>
      <c r="AD194" s="9"/>
      <c r="AE194" s="9"/>
      <c r="AF194" s="9"/>
      <c r="AG194" s="9"/>
      <c r="AH194" s="9"/>
      <c r="AI194" s="9"/>
    </row>
    <row r="195" spans="1:35" ht="24.75" customHeight="1" x14ac:dyDescent="0.15">
      <c r="A195" s="71"/>
      <c r="B195" s="58"/>
      <c r="C195" s="58"/>
      <c r="D195" s="58"/>
      <c r="E195" s="58"/>
      <c r="F195" s="58"/>
      <c r="G195" s="58"/>
      <c r="H195" s="58"/>
      <c r="I195" s="58"/>
      <c r="J195" s="58"/>
      <c r="K195" s="58"/>
      <c r="L195" s="58"/>
      <c r="M195" s="58"/>
      <c r="N195" s="58"/>
      <c r="O195" s="58"/>
      <c r="P195" s="58"/>
      <c r="Q195" s="58"/>
      <c r="R195" s="58"/>
      <c r="S195" s="58"/>
      <c r="T195" s="64"/>
      <c r="U195" s="58"/>
      <c r="V195" s="9"/>
      <c r="W195" s="9"/>
      <c r="X195" s="9"/>
      <c r="Y195" s="58"/>
      <c r="Z195" s="9"/>
      <c r="AA195" s="9"/>
      <c r="AB195" s="58"/>
      <c r="AC195" s="9"/>
      <c r="AD195" s="9"/>
      <c r="AE195" s="9"/>
      <c r="AF195" s="9"/>
      <c r="AG195" s="9"/>
      <c r="AH195" s="9"/>
      <c r="AI195" s="9"/>
    </row>
    <row r="196" spans="1:35" ht="24.75" customHeight="1" x14ac:dyDescent="0.15">
      <c r="A196" s="71"/>
      <c r="B196" s="58"/>
      <c r="C196" s="58"/>
      <c r="D196" s="58"/>
      <c r="E196" s="58"/>
      <c r="F196" s="58"/>
      <c r="G196" s="58"/>
      <c r="H196" s="58"/>
      <c r="I196" s="58"/>
      <c r="J196" s="58"/>
      <c r="K196" s="58"/>
      <c r="L196" s="58"/>
      <c r="M196" s="58"/>
      <c r="N196" s="58"/>
      <c r="O196" s="58"/>
      <c r="P196" s="58"/>
      <c r="Q196" s="58"/>
      <c r="R196" s="58"/>
      <c r="S196" s="58"/>
      <c r="T196" s="64"/>
      <c r="U196" s="58"/>
      <c r="V196" s="9"/>
      <c r="W196" s="9"/>
      <c r="X196" s="9"/>
      <c r="Y196" s="58"/>
      <c r="Z196" s="9"/>
      <c r="AA196" s="9"/>
      <c r="AB196" s="58"/>
      <c r="AC196" s="9"/>
      <c r="AD196" s="9"/>
      <c r="AE196" s="9"/>
      <c r="AF196" s="9"/>
      <c r="AG196" s="9"/>
      <c r="AH196" s="9"/>
      <c r="AI196" s="9"/>
    </row>
    <row r="197" spans="1:35" ht="24.75" customHeight="1" x14ac:dyDescent="0.15">
      <c r="A197" s="71"/>
      <c r="B197" s="58"/>
      <c r="C197" s="58"/>
      <c r="D197" s="58"/>
      <c r="E197" s="58"/>
      <c r="F197" s="58"/>
      <c r="G197" s="58"/>
      <c r="H197" s="58"/>
      <c r="I197" s="58"/>
      <c r="J197" s="58"/>
      <c r="K197" s="58"/>
      <c r="L197" s="58"/>
      <c r="M197" s="58"/>
      <c r="N197" s="58"/>
      <c r="O197" s="58"/>
      <c r="P197" s="58"/>
      <c r="Q197" s="58"/>
      <c r="R197" s="58"/>
      <c r="S197" s="58"/>
      <c r="T197" s="64"/>
      <c r="U197" s="58"/>
      <c r="V197" s="9"/>
      <c r="W197" s="9"/>
      <c r="X197" s="9"/>
      <c r="Y197" s="58"/>
      <c r="Z197" s="9"/>
      <c r="AA197" s="9"/>
      <c r="AB197" s="58"/>
      <c r="AC197" s="9"/>
      <c r="AD197" s="9"/>
      <c r="AE197" s="9"/>
      <c r="AF197" s="9"/>
      <c r="AG197" s="9"/>
      <c r="AH197" s="9"/>
      <c r="AI197" s="9"/>
    </row>
    <row r="198" spans="1:35" ht="24.75" customHeight="1" x14ac:dyDescent="0.15">
      <c r="A198" s="71"/>
      <c r="B198" s="58"/>
      <c r="C198" s="58"/>
      <c r="D198" s="58"/>
      <c r="E198" s="58"/>
      <c r="F198" s="58"/>
      <c r="G198" s="58"/>
      <c r="H198" s="58"/>
      <c r="I198" s="58"/>
      <c r="J198" s="58"/>
      <c r="K198" s="58"/>
      <c r="L198" s="58"/>
      <c r="M198" s="58"/>
      <c r="N198" s="58"/>
      <c r="O198" s="58"/>
      <c r="P198" s="58"/>
      <c r="Q198" s="58"/>
      <c r="R198" s="58"/>
      <c r="S198" s="58"/>
      <c r="T198" s="64"/>
      <c r="U198" s="58"/>
      <c r="V198" s="9"/>
      <c r="W198" s="9"/>
      <c r="X198" s="9"/>
      <c r="Y198" s="58"/>
      <c r="Z198" s="9"/>
      <c r="AA198" s="9"/>
      <c r="AB198" s="58"/>
      <c r="AC198" s="9"/>
      <c r="AD198" s="9"/>
      <c r="AE198" s="9"/>
      <c r="AF198" s="9"/>
      <c r="AG198" s="9"/>
      <c r="AH198" s="9"/>
      <c r="AI198" s="9"/>
    </row>
    <row r="199" spans="1:35" x14ac:dyDescent="0.15">
      <c r="A199" s="71"/>
      <c r="B199" s="58"/>
      <c r="C199" s="58"/>
      <c r="D199" s="58"/>
      <c r="E199" s="58"/>
      <c r="F199" s="58"/>
      <c r="G199" s="58"/>
      <c r="H199" s="58"/>
      <c r="I199" s="58"/>
      <c r="J199" s="58"/>
      <c r="K199" s="58"/>
      <c r="L199" s="58"/>
      <c r="M199" s="58"/>
      <c r="N199" s="58"/>
      <c r="O199" s="58"/>
      <c r="P199" s="58"/>
      <c r="Q199" s="58"/>
      <c r="R199" s="58"/>
      <c r="S199" s="58"/>
      <c r="T199" s="64"/>
      <c r="U199" s="58"/>
      <c r="V199" s="9"/>
      <c r="W199" s="9"/>
      <c r="X199" s="9"/>
      <c r="Y199" s="58"/>
      <c r="Z199" s="9"/>
      <c r="AA199" s="9"/>
      <c r="AB199" s="58"/>
      <c r="AC199" s="9"/>
      <c r="AD199" s="9"/>
      <c r="AE199" s="9"/>
      <c r="AF199" s="9"/>
      <c r="AG199" s="9"/>
      <c r="AH199" s="9"/>
      <c r="AI199" s="9"/>
    </row>
    <row r="200" spans="1:35" ht="16" x14ac:dyDescent="0.15">
      <c r="A200" s="985" t="s">
        <v>107</v>
      </c>
      <c r="B200" s="985"/>
      <c r="C200" s="985"/>
      <c r="D200" s="985"/>
      <c r="E200" s="307"/>
      <c r="F200" s="9"/>
      <c r="G200" s="9"/>
      <c r="H200" s="9"/>
      <c r="I200" s="9"/>
      <c r="J200" s="9"/>
      <c r="K200" s="9"/>
      <c r="L200" s="9"/>
      <c r="M200" s="9"/>
      <c r="N200" s="9"/>
      <c r="O200" s="9"/>
      <c r="P200" s="9"/>
      <c r="Q200" s="9"/>
      <c r="R200" s="9"/>
      <c r="S200" s="9"/>
      <c r="T200" s="9"/>
      <c r="U200" s="9"/>
      <c r="V200" s="9"/>
      <c r="W200" s="9"/>
      <c r="X200" s="9"/>
      <c r="Y200" s="58"/>
      <c r="Z200" s="9"/>
      <c r="AA200" s="9"/>
      <c r="AB200" s="58"/>
      <c r="AC200" s="9"/>
      <c r="AD200" s="9"/>
      <c r="AE200" s="9"/>
      <c r="AF200" s="9"/>
      <c r="AG200" s="9"/>
      <c r="AH200" s="9"/>
      <c r="AI200" s="9"/>
    </row>
    <row r="201" spans="1:35" ht="16" x14ac:dyDescent="0.15">
      <c r="A201" s="280"/>
      <c r="B201" s="9"/>
      <c r="C201" s="9"/>
      <c r="D201" s="9"/>
      <c r="E201" s="9"/>
      <c r="F201" s="9"/>
      <c r="G201" s="9"/>
      <c r="H201" s="9"/>
      <c r="I201" s="9"/>
      <c r="J201" s="9"/>
      <c r="K201" s="9"/>
      <c r="L201" s="9"/>
      <c r="M201" s="9"/>
      <c r="N201" s="9"/>
      <c r="O201" s="9"/>
      <c r="P201" s="9"/>
      <c r="Q201" s="9"/>
      <c r="R201" s="9"/>
      <c r="S201" s="9"/>
      <c r="T201" s="9"/>
      <c r="U201" s="9"/>
      <c r="V201" s="9"/>
      <c r="W201" s="9"/>
      <c r="X201" s="9"/>
      <c r="Y201" s="58"/>
      <c r="Z201" s="9"/>
      <c r="AA201" s="9"/>
      <c r="AB201" s="58"/>
      <c r="AC201" s="9"/>
      <c r="AD201" s="9"/>
      <c r="AE201" s="9"/>
      <c r="AF201" s="9"/>
      <c r="AG201" s="9"/>
      <c r="AH201" s="9"/>
      <c r="AI201" s="9"/>
    </row>
    <row r="202" spans="1:35" ht="24" customHeight="1" x14ac:dyDescent="0.15">
      <c r="A202" s="9" t="s">
        <v>68</v>
      </c>
      <c r="B202" s="9"/>
      <c r="C202" s="9"/>
      <c r="D202" s="9"/>
      <c r="E202" s="9"/>
      <c r="F202" s="9"/>
      <c r="G202" s="9"/>
      <c r="H202" s="9"/>
      <c r="I202" s="9"/>
      <c r="J202" s="9"/>
      <c r="K202" s="9"/>
      <c r="L202" s="9"/>
      <c r="M202" s="9"/>
      <c r="N202" s="9"/>
      <c r="O202" s="9"/>
      <c r="P202" s="9"/>
      <c r="Q202" s="9"/>
      <c r="R202" s="9"/>
      <c r="S202" s="9"/>
      <c r="T202" s="9"/>
      <c r="U202" s="9"/>
      <c r="V202" s="9"/>
      <c r="W202" s="9"/>
      <c r="X202" s="58"/>
      <c r="Y202" s="9"/>
      <c r="Z202" s="9"/>
      <c r="AA202" s="58"/>
      <c r="AB202" s="9"/>
      <c r="AC202" s="9"/>
      <c r="AD202" s="9"/>
      <c r="AE202" s="9"/>
      <c r="AF202" s="9"/>
      <c r="AG202" s="9"/>
      <c r="AH202" s="9"/>
    </row>
    <row r="203" spans="1:35" ht="12" customHeight="1" x14ac:dyDescent="0.15">
      <c r="A203" s="59" t="s">
        <v>80</v>
      </c>
      <c r="B203" s="60" t="s">
        <v>44</v>
      </c>
      <c r="C203" s="60" t="s">
        <v>45</v>
      </c>
      <c r="D203" s="60" t="s">
        <v>46</v>
      </c>
      <c r="E203" s="60" t="s">
        <v>965</v>
      </c>
      <c r="F203" s="60" t="s">
        <v>47</v>
      </c>
      <c r="G203" s="60" t="s">
        <v>48</v>
      </c>
      <c r="H203" s="61" t="s">
        <v>749</v>
      </c>
      <c r="I203" s="60" t="s">
        <v>49</v>
      </c>
      <c r="J203" s="60" t="s">
        <v>51</v>
      </c>
      <c r="K203" s="60" t="s">
        <v>571</v>
      </c>
      <c r="L203" s="60" t="s">
        <v>52</v>
      </c>
      <c r="M203" s="60" t="s">
        <v>81</v>
      </c>
      <c r="N203" s="60" t="s">
        <v>54</v>
      </c>
      <c r="O203" s="28" t="s">
        <v>55</v>
      </c>
      <c r="P203" s="9"/>
      <c r="Q203" s="9"/>
      <c r="R203" s="9"/>
      <c r="S203" s="9"/>
      <c r="T203" s="9"/>
      <c r="U203" s="281"/>
      <c r="V203" s="281"/>
      <c r="W203" s="281"/>
      <c r="X203" s="9"/>
      <c r="Y203" s="58"/>
      <c r="Z203" s="9"/>
      <c r="AA203" s="9"/>
      <c r="AB203" s="58"/>
      <c r="AC203" s="9"/>
      <c r="AD203" s="9"/>
      <c r="AE203" s="9"/>
      <c r="AF203" s="9"/>
      <c r="AG203" s="9"/>
      <c r="AH203" s="9"/>
      <c r="AI203" s="9"/>
    </row>
    <row r="204" spans="1:35" ht="12" customHeight="1" x14ac:dyDescent="0.15">
      <c r="A204" s="62" t="s">
        <v>614</v>
      </c>
      <c r="B204" s="63">
        <f>B215</f>
        <v>46.231842999999998</v>
      </c>
      <c r="C204" s="63">
        <f t="shared" ref="C204:N204" si="50">C215</f>
        <v>69.781618000000009</v>
      </c>
      <c r="D204" s="63">
        <f t="shared" si="50"/>
        <v>1149.6430499999999</v>
      </c>
      <c r="E204" s="63">
        <f t="shared" si="50"/>
        <v>8.7867000000000001E-2</v>
      </c>
      <c r="F204" s="63">
        <f t="shared" si="50"/>
        <v>665.35047100000008</v>
      </c>
      <c r="G204" s="63">
        <f t="shared" si="50"/>
        <v>5.0195080000000001</v>
      </c>
      <c r="H204" s="63">
        <f t="shared" si="50"/>
        <v>491.25263100000001</v>
      </c>
      <c r="I204" s="63">
        <f t="shared" si="50"/>
        <v>1660.0802849999998</v>
      </c>
      <c r="J204" s="63">
        <f t="shared" si="50"/>
        <v>156.04659499999997</v>
      </c>
      <c r="K204" s="63">
        <f t="shared" si="50"/>
        <v>66.930111000000011</v>
      </c>
      <c r="L204" s="63">
        <f t="shared" si="50"/>
        <v>132.41475400000002</v>
      </c>
      <c r="M204" s="63">
        <f t="shared" si="50"/>
        <v>39.181713999999999</v>
      </c>
      <c r="N204" s="63">
        <f t="shared" si="50"/>
        <v>1.758284</v>
      </c>
      <c r="O204" s="63">
        <f>SUM(B204:N204)</f>
        <v>4483.7787309999994</v>
      </c>
      <c r="P204" s="64"/>
      <c r="Q204" s="64"/>
      <c r="R204" s="64"/>
      <c r="S204" s="64"/>
      <c r="T204" s="64"/>
      <c r="U204" s="64"/>
      <c r="V204" s="64"/>
      <c r="W204" s="64"/>
      <c r="X204" s="9"/>
      <c r="Y204" s="58"/>
      <c r="Z204" s="9"/>
      <c r="AA204" s="9"/>
      <c r="AB204" s="58"/>
      <c r="AC204" s="9"/>
      <c r="AD204" s="9"/>
      <c r="AE204" s="9"/>
      <c r="AF204" s="9"/>
      <c r="AG204" s="9"/>
      <c r="AH204" s="9"/>
      <c r="AI204" s="9"/>
    </row>
    <row r="205" spans="1:35" ht="12" customHeight="1" x14ac:dyDescent="0.15">
      <c r="A205" s="9"/>
      <c r="B205" s="293"/>
      <c r="C205" s="293"/>
      <c r="D205" s="293"/>
      <c r="E205" s="293"/>
      <c r="F205" s="293"/>
      <c r="G205" s="293"/>
      <c r="H205" s="293"/>
      <c r="I205" s="293"/>
      <c r="J205" s="293"/>
      <c r="K205" s="293"/>
      <c r="L205" s="293"/>
      <c r="M205" s="293"/>
      <c r="N205" s="9"/>
      <c r="O205" s="9"/>
      <c r="P205" s="9"/>
      <c r="Q205" s="9"/>
      <c r="R205" s="9"/>
      <c r="S205" s="9"/>
      <c r="T205" s="9"/>
      <c r="U205" s="9"/>
      <c r="V205" s="9"/>
      <c r="W205" s="9"/>
      <c r="X205" s="58"/>
      <c r="Y205" s="9"/>
      <c r="Z205" s="9"/>
      <c r="AA205" s="58"/>
      <c r="AB205" s="9"/>
      <c r="AC205" s="9"/>
      <c r="AD205" s="9"/>
      <c r="AE205" s="9"/>
      <c r="AF205" s="9"/>
      <c r="AG205" s="9"/>
      <c r="AH205" s="9"/>
    </row>
    <row r="206" spans="1:35" x14ac:dyDescent="0.15">
      <c r="A206" s="9"/>
      <c r="B206" s="9"/>
      <c r="C206" s="9"/>
      <c r="D206" s="9"/>
      <c r="E206" s="9"/>
      <c r="F206" s="9"/>
      <c r="G206" s="9"/>
      <c r="H206" s="9"/>
      <c r="I206" s="9"/>
      <c r="J206" s="9"/>
      <c r="K206" s="9"/>
      <c r="L206" s="9"/>
      <c r="M206" s="9"/>
      <c r="N206" s="9"/>
      <c r="O206" s="9"/>
      <c r="P206" s="9"/>
      <c r="Q206" s="9"/>
      <c r="R206" s="9"/>
      <c r="S206" s="9"/>
      <c r="T206" s="9"/>
      <c r="U206" s="9"/>
      <c r="V206" s="9"/>
      <c r="W206" s="9"/>
      <c r="X206" s="58"/>
      <c r="Y206" s="9"/>
      <c r="Z206" s="9"/>
      <c r="AA206" s="58"/>
      <c r="AB206" s="9"/>
      <c r="AC206" s="9"/>
      <c r="AD206" s="9"/>
      <c r="AE206" s="9"/>
      <c r="AF206" s="9"/>
      <c r="AG206" s="9"/>
      <c r="AH206" s="9"/>
    </row>
    <row r="207" spans="1:35" x14ac:dyDescent="0.15">
      <c r="A207" s="9" t="s">
        <v>57</v>
      </c>
      <c r="B207" s="9"/>
      <c r="C207" s="9"/>
      <c r="D207" s="9"/>
      <c r="E207" s="9"/>
      <c r="F207" s="9"/>
      <c r="G207" s="9"/>
      <c r="H207" s="9"/>
      <c r="I207" s="9"/>
      <c r="J207" s="9"/>
      <c r="K207" s="9"/>
      <c r="L207" s="9"/>
      <c r="M207" s="9"/>
      <c r="N207" s="9"/>
      <c r="O207" s="9"/>
      <c r="P207" s="9"/>
      <c r="Q207" s="9"/>
      <c r="R207" s="9"/>
      <c r="S207" s="9"/>
      <c r="T207" s="9"/>
      <c r="U207" s="9"/>
      <c r="V207" s="9"/>
      <c r="W207" s="9"/>
      <c r="X207" s="58"/>
      <c r="Y207" s="9"/>
      <c r="Z207" s="9"/>
      <c r="AA207" s="58"/>
      <c r="AB207" s="9"/>
      <c r="AC207" s="9"/>
      <c r="AD207" s="9"/>
      <c r="AE207" s="9"/>
      <c r="AF207" s="9"/>
      <c r="AG207" s="9"/>
      <c r="AH207" s="9"/>
    </row>
    <row r="208" spans="1:35" ht="34" x14ac:dyDescent="0.15">
      <c r="A208" s="234" t="s">
        <v>108</v>
      </c>
      <c r="B208" s="224" t="s">
        <v>44</v>
      </c>
      <c r="C208" s="224" t="s">
        <v>45</v>
      </c>
      <c r="D208" s="224" t="s">
        <v>46</v>
      </c>
      <c r="E208" s="224" t="s">
        <v>965</v>
      </c>
      <c r="F208" s="224" t="s">
        <v>47</v>
      </c>
      <c r="G208" s="224" t="s">
        <v>48</v>
      </c>
      <c r="H208" s="231" t="s">
        <v>749</v>
      </c>
      <c r="I208" s="225" t="s">
        <v>84</v>
      </c>
      <c r="J208" s="225" t="s">
        <v>51</v>
      </c>
      <c r="K208" s="225" t="s">
        <v>571</v>
      </c>
      <c r="L208" s="225" t="s">
        <v>52</v>
      </c>
      <c r="M208" s="225" t="s">
        <v>81</v>
      </c>
      <c r="N208" s="225" t="s">
        <v>54</v>
      </c>
      <c r="O208" s="225" t="s">
        <v>55</v>
      </c>
      <c r="P208" s="9"/>
      <c r="Q208" s="9"/>
      <c r="R208" s="9"/>
      <c r="S208" s="9"/>
      <c r="T208" s="9"/>
      <c r="U208" s="9"/>
      <c r="V208" s="9"/>
      <c r="W208" s="9"/>
      <c r="X208" s="9"/>
      <c r="Y208" s="58"/>
      <c r="Z208" s="9"/>
      <c r="AA208" s="9"/>
      <c r="AB208" s="58"/>
      <c r="AC208" s="9"/>
      <c r="AD208" s="9"/>
      <c r="AE208" s="9"/>
      <c r="AF208" s="9"/>
      <c r="AG208" s="9"/>
      <c r="AH208" s="9"/>
      <c r="AI208" s="9"/>
    </row>
    <row r="209" spans="1:36" ht="16" x14ac:dyDescent="0.15">
      <c r="A209" s="225" t="s">
        <v>109</v>
      </c>
      <c r="B209" s="228">
        <f t="shared" ref="B209:B214" si="51">SUM(B219,L219:M219)/10^6</f>
        <v>0</v>
      </c>
      <c r="C209" s="228">
        <f t="shared" ref="C209:C214" si="52">(C219+D219)/10^6</f>
        <v>0</v>
      </c>
      <c r="D209" s="228">
        <f t="shared" ref="D209:E214" si="53">E219/10^6</f>
        <v>0</v>
      </c>
      <c r="E209" s="228">
        <f t="shared" si="53"/>
        <v>0</v>
      </c>
      <c r="F209" s="228">
        <f t="shared" ref="F209:F214" si="54">(G219+H219+I219)/10^6</f>
        <v>0</v>
      </c>
      <c r="G209" s="228">
        <f t="shared" ref="G209:G214" si="55">(J219)/10^6</f>
        <v>0</v>
      </c>
      <c r="H209" s="228">
        <f t="shared" ref="H209:H214" si="56">(K219+P219)/10^6</f>
        <v>0</v>
      </c>
      <c r="I209" s="228">
        <f t="shared" ref="I209:I214" si="57">(N219+O219)/10^6</f>
        <v>9.0000000000000002E-6</v>
      </c>
      <c r="J209" s="228">
        <f t="shared" ref="J209:J214" si="58">(Q219+R219+S219+T219)/10^6</f>
        <v>3.0814999999999999E-2</v>
      </c>
      <c r="K209" s="228">
        <f t="shared" ref="K209:K214" si="59">SUM(U219,V219)/10^6</f>
        <v>0</v>
      </c>
      <c r="L209" s="228">
        <f t="shared" ref="L209:L214" si="60">(W219+X219)/10^6</f>
        <v>0</v>
      </c>
      <c r="M209" s="228">
        <f t="shared" ref="M209:M214" si="61">(Y219+Z219)/10^6</f>
        <v>0</v>
      </c>
      <c r="N209" s="228">
        <f t="shared" ref="N209:N214" si="62">AA219/10^6</f>
        <v>0</v>
      </c>
      <c r="O209" s="228">
        <f t="shared" ref="O209:O214" si="63">SUM(B209:N209)</f>
        <v>3.0823999999999997E-2</v>
      </c>
      <c r="P209" s="9"/>
      <c r="Q209" s="72"/>
      <c r="R209" s="72"/>
      <c r="S209" s="9"/>
      <c r="T209" s="9"/>
      <c r="U209" s="9"/>
      <c r="V209" s="9"/>
      <c r="W209" s="9"/>
      <c r="X209" s="9"/>
      <c r="Y209" s="58"/>
      <c r="Z209" s="9"/>
      <c r="AA209" s="9"/>
      <c r="AB209" s="58"/>
      <c r="AC209" s="9"/>
      <c r="AD209" s="9"/>
      <c r="AE209" s="9"/>
      <c r="AF209" s="9"/>
      <c r="AG209" s="9"/>
      <c r="AH209" s="9"/>
      <c r="AI209" s="9"/>
      <c r="AJ209" s="9"/>
    </row>
    <row r="210" spans="1:36" ht="16" x14ac:dyDescent="0.15">
      <c r="A210" s="225" t="s">
        <v>110</v>
      </c>
      <c r="B210" s="228">
        <f t="shared" si="51"/>
        <v>1.8726130000000001</v>
      </c>
      <c r="C210" s="228">
        <f t="shared" si="52"/>
        <v>30.487839999999998</v>
      </c>
      <c r="D210" s="228">
        <f t="shared" si="53"/>
        <v>1054.755467</v>
      </c>
      <c r="E210" s="228">
        <f t="shared" si="53"/>
        <v>8.7867000000000001E-2</v>
      </c>
      <c r="F210" s="228">
        <f t="shared" si="54"/>
        <v>35.684665000000003</v>
      </c>
      <c r="G210" s="228">
        <f t="shared" si="55"/>
        <v>0.56796800000000003</v>
      </c>
      <c r="H210" s="228">
        <f t="shared" si="56"/>
        <v>97.545304000000002</v>
      </c>
      <c r="I210" s="228">
        <f t="shared" si="57"/>
        <v>22.647124000000002</v>
      </c>
      <c r="J210" s="228">
        <f t="shared" si="58"/>
        <v>7.6775669999999998</v>
      </c>
      <c r="K210" s="228">
        <f t="shared" si="59"/>
        <v>5.940874</v>
      </c>
      <c r="L210" s="228">
        <f t="shared" si="60"/>
        <v>0.44734699999999999</v>
      </c>
      <c r="M210" s="228">
        <f t="shared" si="61"/>
        <v>1.463857</v>
      </c>
      <c r="N210" s="228">
        <f t="shared" si="62"/>
        <v>0</v>
      </c>
      <c r="O210" s="228">
        <f t="shared" si="63"/>
        <v>1259.1784929999999</v>
      </c>
      <c r="P210" s="9"/>
      <c r="Q210" s="72"/>
      <c r="R210" s="72"/>
      <c r="S210" s="9"/>
      <c r="T210" s="9"/>
      <c r="U210" s="9"/>
      <c r="V210" s="9"/>
      <c r="W210" s="9"/>
      <c r="X210" s="9"/>
      <c r="Y210" s="58"/>
      <c r="Z210" s="9"/>
      <c r="AA210" s="9"/>
      <c r="AB210" s="58"/>
      <c r="AC210" s="9"/>
      <c r="AD210" s="9"/>
      <c r="AE210" s="9"/>
      <c r="AF210" s="9"/>
      <c r="AG210" s="9"/>
      <c r="AH210" s="9"/>
      <c r="AI210" s="9"/>
      <c r="AJ210" s="9"/>
    </row>
    <row r="211" spans="1:36" ht="16" x14ac:dyDescent="0.15">
      <c r="A211" s="225" t="s">
        <v>111</v>
      </c>
      <c r="B211" s="228">
        <f t="shared" si="51"/>
        <v>37.193219999999997</v>
      </c>
      <c r="C211" s="228">
        <f t="shared" si="52"/>
        <v>38.595596</v>
      </c>
      <c r="D211" s="228">
        <f t="shared" si="53"/>
        <v>35.831924999999998</v>
      </c>
      <c r="E211" s="228">
        <f t="shared" si="53"/>
        <v>0</v>
      </c>
      <c r="F211" s="228">
        <f t="shared" si="54"/>
        <v>69.896630999999999</v>
      </c>
      <c r="G211" s="228">
        <f t="shared" si="55"/>
        <v>3.180345</v>
      </c>
      <c r="H211" s="228">
        <f t="shared" si="56"/>
        <v>256.35590100000002</v>
      </c>
      <c r="I211" s="228">
        <f t="shared" si="57"/>
        <v>103.94445</v>
      </c>
      <c r="J211" s="228">
        <f t="shared" si="58"/>
        <v>42.596046999999999</v>
      </c>
      <c r="K211" s="228">
        <f t="shared" si="59"/>
        <v>22.737589</v>
      </c>
      <c r="L211" s="228">
        <f t="shared" si="60"/>
        <v>0.54955900000000002</v>
      </c>
      <c r="M211" s="228">
        <f t="shared" si="61"/>
        <v>25.69107</v>
      </c>
      <c r="N211" s="228">
        <f t="shared" si="62"/>
        <v>0</v>
      </c>
      <c r="O211" s="228">
        <f t="shared" si="63"/>
        <v>636.57233299999996</v>
      </c>
      <c r="P211" s="9"/>
      <c r="Q211" s="72"/>
      <c r="R211" s="72"/>
      <c r="S211" s="9"/>
      <c r="T211" s="9"/>
      <c r="U211" s="9"/>
      <c r="V211" s="9"/>
      <c r="W211" s="9"/>
      <c r="X211" s="9"/>
      <c r="Y211" s="9"/>
      <c r="Z211" s="58"/>
      <c r="AA211" s="9"/>
      <c r="AB211" s="58"/>
      <c r="AC211" s="9"/>
      <c r="AD211" s="9"/>
      <c r="AE211" s="9"/>
      <c r="AF211" s="9"/>
      <c r="AG211" s="9"/>
    </row>
    <row r="212" spans="1:36" ht="15" customHeight="1" x14ac:dyDescent="0.15">
      <c r="A212" s="225" t="s">
        <v>112</v>
      </c>
      <c r="B212" s="228">
        <f t="shared" si="51"/>
        <v>5.2610530000000004</v>
      </c>
      <c r="C212" s="228">
        <f t="shared" si="52"/>
        <v>1.1709999999999999E-3</v>
      </c>
      <c r="D212" s="228">
        <f t="shared" si="53"/>
        <v>3.9150999999999998E-2</v>
      </c>
      <c r="E212" s="228">
        <f t="shared" si="53"/>
        <v>0</v>
      </c>
      <c r="F212" s="228">
        <f t="shared" si="54"/>
        <v>322.370408</v>
      </c>
      <c r="G212" s="228">
        <f t="shared" si="55"/>
        <v>1.1733130000000001</v>
      </c>
      <c r="H212" s="228">
        <f t="shared" si="56"/>
        <v>125.462486</v>
      </c>
      <c r="I212" s="228">
        <f t="shared" si="57"/>
        <v>1488.3391529999999</v>
      </c>
      <c r="J212" s="228">
        <f t="shared" si="58"/>
        <v>87.108873000000003</v>
      </c>
      <c r="K212" s="228">
        <f t="shared" si="59"/>
        <v>18.595310999999999</v>
      </c>
      <c r="L212" s="228">
        <f t="shared" si="60"/>
        <v>42.873100000000001</v>
      </c>
      <c r="M212" s="228">
        <f t="shared" si="61"/>
        <v>6.550084</v>
      </c>
      <c r="N212" s="228">
        <f t="shared" si="62"/>
        <v>0</v>
      </c>
      <c r="O212" s="228">
        <f t="shared" si="63"/>
        <v>2097.7741029999993</v>
      </c>
      <c r="P212" s="9"/>
      <c r="Q212" s="72"/>
      <c r="R212" s="72"/>
      <c r="S212" s="9"/>
      <c r="T212" s="9"/>
      <c r="U212" s="9"/>
      <c r="V212" s="9"/>
      <c r="W212" s="9"/>
      <c r="X212" s="9"/>
      <c r="Y212" s="9"/>
      <c r="Z212" s="58"/>
      <c r="AA212" s="9"/>
      <c r="AB212" s="58"/>
      <c r="AC212" s="9"/>
      <c r="AD212" s="9"/>
      <c r="AE212" s="9"/>
      <c r="AF212" s="9"/>
      <c r="AG212" s="9"/>
    </row>
    <row r="213" spans="1:36" ht="16" x14ac:dyDescent="0.15">
      <c r="A213" s="225" t="s">
        <v>113</v>
      </c>
      <c r="B213" s="228">
        <f t="shared" si="51"/>
        <v>3.5860999999999997E-2</v>
      </c>
      <c r="C213" s="228">
        <f t="shared" si="52"/>
        <v>0</v>
      </c>
      <c r="D213" s="228">
        <f t="shared" si="53"/>
        <v>0</v>
      </c>
      <c r="E213" s="228">
        <f t="shared" si="53"/>
        <v>0</v>
      </c>
      <c r="F213" s="228">
        <f t="shared" si="54"/>
        <v>233.77189200000001</v>
      </c>
      <c r="G213" s="228">
        <f t="shared" si="55"/>
        <v>9.7663E-2</v>
      </c>
      <c r="H213" s="228">
        <f t="shared" si="56"/>
        <v>11.871983</v>
      </c>
      <c r="I213" s="228">
        <f t="shared" si="57"/>
        <v>43.576070999999999</v>
      </c>
      <c r="J213" s="228">
        <f t="shared" si="58"/>
        <v>5.8920349999999999</v>
      </c>
      <c r="K213" s="228">
        <f t="shared" si="59"/>
        <v>0</v>
      </c>
      <c r="L213" s="228">
        <f t="shared" si="60"/>
        <v>88.538235</v>
      </c>
      <c r="M213" s="228">
        <f t="shared" si="61"/>
        <v>1.885618</v>
      </c>
      <c r="N213" s="228">
        <f t="shared" si="62"/>
        <v>0.39840399999999998</v>
      </c>
      <c r="O213" s="228">
        <f t="shared" si="63"/>
        <v>386.06776200000007</v>
      </c>
      <c r="P213" s="9"/>
      <c r="Q213" s="72"/>
      <c r="R213" s="72"/>
      <c r="S213" s="9"/>
      <c r="T213" s="9"/>
      <c r="U213" s="9"/>
      <c r="V213" s="9"/>
      <c r="W213" s="9"/>
      <c r="X213" s="9"/>
      <c r="Y213" s="9"/>
      <c r="Z213" s="9"/>
      <c r="AA213" s="9"/>
    </row>
    <row r="214" spans="1:36" ht="18" x14ac:dyDescent="0.15">
      <c r="A214" s="225" t="s">
        <v>756</v>
      </c>
      <c r="B214" s="228">
        <f t="shared" si="51"/>
        <v>1.8690960000000001</v>
      </c>
      <c r="C214" s="228">
        <f t="shared" si="52"/>
        <v>0.69701100000000005</v>
      </c>
      <c r="D214" s="228">
        <f t="shared" si="53"/>
        <v>59.016506999999997</v>
      </c>
      <c r="E214" s="228">
        <f t="shared" si="53"/>
        <v>0</v>
      </c>
      <c r="F214" s="228">
        <f t="shared" si="54"/>
        <v>3.6268750000000001</v>
      </c>
      <c r="G214" s="228">
        <f t="shared" si="55"/>
        <v>2.1900000000000001E-4</v>
      </c>
      <c r="H214" s="228">
        <f t="shared" si="56"/>
        <v>1.6957E-2</v>
      </c>
      <c r="I214" s="228">
        <f t="shared" si="57"/>
        <v>1.5734779999999999</v>
      </c>
      <c r="J214" s="228">
        <f t="shared" si="58"/>
        <v>12.741258</v>
      </c>
      <c r="K214" s="228">
        <f t="shared" si="59"/>
        <v>19.656337000000001</v>
      </c>
      <c r="L214" s="228">
        <f t="shared" si="60"/>
        <v>6.5129999999999997E-3</v>
      </c>
      <c r="M214" s="228">
        <f t="shared" si="61"/>
        <v>3.5910850000000001</v>
      </c>
      <c r="N214" s="228">
        <f t="shared" si="62"/>
        <v>1.35988</v>
      </c>
      <c r="O214" s="228">
        <f t="shared" si="63"/>
        <v>104.15521600000002</v>
      </c>
      <c r="P214" s="9"/>
      <c r="Q214" s="72"/>
      <c r="R214" s="72"/>
      <c r="S214" s="9"/>
      <c r="T214" s="9"/>
      <c r="U214" s="9"/>
      <c r="V214" s="9"/>
      <c r="W214" s="9"/>
      <c r="X214" s="9"/>
      <c r="Y214" s="9"/>
      <c r="Z214" s="9"/>
      <c r="AA214" s="9"/>
    </row>
    <row r="215" spans="1:36" ht="16" x14ac:dyDescent="0.15">
      <c r="A215" s="238" t="s">
        <v>85</v>
      </c>
      <c r="B215" s="228">
        <f>SUM(B209:B214)</f>
        <v>46.231842999999998</v>
      </c>
      <c r="C215" s="228">
        <f t="shared" ref="C215:O215" si="64">SUM(C209:C214)</f>
        <v>69.781618000000009</v>
      </c>
      <c r="D215" s="228">
        <f t="shared" si="64"/>
        <v>1149.6430499999999</v>
      </c>
      <c r="E215" s="228">
        <f t="shared" si="64"/>
        <v>8.7867000000000001E-2</v>
      </c>
      <c r="F215" s="228">
        <f t="shared" si="64"/>
        <v>665.35047100000008</v>
      </c>
      <c r="G215" s="228">
        <f t="shared" si="64"/>
        <v>5.0195080000000001</v>
      </c>
      <c r="H215" s="228">
        <f>SUM(H209:H214)</f>
        <v>491.25263100000001</v>
      </c>
      <c r="I215" s="228">
        <f t="shared" si="64"/>
        <v>1660.0802849999998</v>
      </c>
      <c r="J215" s="228">
        <f t="shared" si="64"/>
        <v>156.04659499999997</v>
      </c>
      <c r="K215" s="228">
        <f t="shared" si="64"/>
        <v>66.930111000000011</v>
      </c>
      <c r="L215" s="228">
        <f t="shared" si="64"/>
        <v>132.41475400000002</v>
      </c>
      <c r="M215" s="228">
        <f t="shared" si="64"/>
        <v>39.181713999999999</v>
      </c>
      <c r="N215" s="228">
        <f t="shared" si="64"/>
        <v>1.758284</v>
      </c>
      <c r="O215" s="228">
        <f t="shared" si="64"/>
        <v>4483.7787309999994</v>
      </c>
      <c r="P215" s="58"/>
      <c r="Q215" s="9"/>
      <c r="R215" s="9"/>
      <c r="S215" s="9"/>
      <c r="T215" s="9"/>
      <c r="U215" s="9"/>
      <c r="V215" s="9"/>
      <c r="W215" s="9"/>
    </row>
    <row r="216" spans="1:36" x14ac:dyDescent="0.15">
      <c r="A216" s="283"/>
      <c r="B216" s="72"/>
      <c r="C216" s="72"/>
      <c r="D216" s="72"/>
      <c r="E216" s="72"/>
      <c r="F216" s="72"/>
      <c r="G216" s="72"/>
      <c r="H216" s="72"/>
      <c r="I216" s="72"/>
      <c r="J216" s="72"/>
      <c r="K216" s="72"/>
      <c r="L216" s="72"/>
      <c r="M216" s="72"/>
      <c r="N216" s="72"/>
      <c r="O216" s="72"/>
      <c r="P216" s="72"/>
      <c r="Q216" s="9"/>
      <c r="R216" s="9"/>
      <c r="S216" s="9"/>
      <c r="T216" s="9"/>
      <c r="U216" s="9"/>
      <c r="V216" s="9"/>
      <c r="AB216" s="15"/>
    </row>
    <row r="217" spans="1:36" x14ac:dyDescent="0.15">
      <c r="A217" s="284" t="s">
        <v>62</v>
      </c>
      <c r="B217" s="285"/>
      <c r="C217" s="285"/>
      <c r="D217" s="58"/>
      <c r="E217" s="58"/>
      <c r="F217" s="58"/>
      <c r="G217" s="58"/>
      <c r="H217" s="58"/>
      <c r="I217" s="58"/>
      <c r="J217" s="58"/>
      <c r="K217" s="58"/>
      <c r="L217" s="58"/>
      <c r="M217" s="58"/>
      <c r="N217" s="58"/>
      <c r="O217" s="58"/>
      <c r="P217" s="9"/>
      <c r="Q217" s="9"/>
      <c r="R217" s="9"/>
      <c r="S217" s="9"/>
      <c r="T217" s="9"/>
      <c r="U217" s="9"/>
      <c r="V217" s="9"/>
      <c r="AB217" s="15"/>
    </row>
    <row r="218" spans="1:36" ht="28" x14ac:dyDescent="0.15">
      <c r="A218" s="350" t="s">
        <v>96</v>
      </c>
      <c r="B218" s="352" t="s">
        <v>1035</v>
      </c>
      <c r="C218" s="351" t="s">
        <v>45</v>
      </c>
      <c r="D218" s="351" t="s">
        <v>859</v>
      </c>
      <c r="E218" s="351" t="s">
        <v>46</v>
      </c>
      <c r="F218" s="351" t="s">
        <v>965</v>
      </c>
      <c r="G218" s="351" t="s">
        <v>47</v>
      </c>
      <c r="H218" s="352" t="s">
        <v>860</v>
      </c>
      <c r="I218" s="351" t="s">
        <v>945</v>
      </c>
      <c r="J218" s="351" t="s">
        <v>817</v>
      </c>
      <c r="K218" s="351" t="s">
        <v>977</v>
      </c>
      <c r="L218" s="351" t="s">
        <v>66</v>
      </c>
      <c r="M218" s="351" t="s">
        <v>206</v>
      </c>
      <c r="N218" s="351" t="s">
        <v>49</v>
      </c>
      <c r="O218" s="353" t="s">
        <v>818</v>
      </c>
      <c r="P218" s="351" t="s">
        <v>50</v>
      </c>
      <c r="Q218" s="351" t="s">
        <v>51</v>
      </c>
      <c r="R218" s="353" t="s">
        <v>861</v>
      </c>
      <c r="S218" s="351" t="s">
        <v>763</v>
      </c>
      <c r="T218" s="351" t="s">
        <v>77</v>
      </c>
      <c r="U218" s="353" t="s">
        <v>611</v>
      </c>
      <c r="V218" s="353" t="s">
        <v>1036</v>
      </c>
      <c r="W218" s="351" t="s">
        <v>52</v>
      </c>
      <c r="X218" s="354" t="s">
        <v>862</v>
      </c>
      <c r="Y218" s="354" t="s">
        <v>863</v>
      </c>
      <c r="Z218" s="354" t="s">
        <v>67</v>
      </c>
      <c r="AA218" s="354" t="s">
        <v>54</v>
      </c>
      <c r="AB218" s="355" t="s">
        <v>55</v>
      </c>
    </row>
    <row r="219" spans="1:36" x14ac:dyDescent="0.15">
      <c r="A219" s="356" t="s">
        <v>109</v>
      </c>
      <c r="B219" s="557"/>
      <c r="C219" s="516"/>
      <c r="D219" s="516"/>
      <c r="E219" s="516"/>
      <c r="F219" s="516"/>
      <c r="G219" s="516"/>
      <c r="H219" s="516"/>
      <c r="I219" s="516"/>
      <c r="J219" s="516"/>
      <c r="K219" s="516"/>
      <c r="L219" s="516"/>
      <c r="M219" s="516"/>
      <c r="N219" s="516"/>
      <c r="O219" s="516">
        <v>9</v>
      </c>
      <c r="P219" s="516"/>
      <c r="Q219" s="516">
        <v>30815</v>
      </c>
      <c r="R219" s="516"/>
      <c r="S219" s="516"/>
      <c r="T219" s="516"/>
      <c r="U219" s="516"/>
      <c r="V219" s="516"/>
      <c r="W219" s="516"/>
      <c r="X219" s="516"/>
      <c r="Y219" s="516"/>
      <c r="Z219" s="516"/>
      <c r="AA219" s="516"/>
      <c r="AB219" s="517">
        <f t="shared" ref="AB219:AB224" si="65">SUM(B219:AA219)</f>
        <v>30824</v>
      </c>
    </row>
    <row r="220" spans="1:36" x14ac:dyDescent="0.15">
      <c r="A220" s="356" t="s">
        <v>110</v>
      </c>
      <c r="B220" s="557">
        <v>231818</v>
      </c>
      <c r="C220" s="516">
        <v>4820577</v>
      </c>
      <c r="D220" s="516">
        <v>25667263</v>
      </c>
      <c r="E220" s="516">
        <v>1054755467</v>
      </c>
      <c r="F220" s="516">
        <v>87867</v>
      </c>
      <c r="G220" s="516">
        <v>31624635</v>
      </c>
      <c r="H220" s="516">
        <v>4060030</v>
      </c>
      <c r="I220" s="516"/>
      <c r="J220" s="516">
        <v>567968</v>
      </c>
      <c r="K220" s="516">
        <v>14257825</v>
      </c>
      <c r="L220" s="516">
        <v>14099</v>
      </c>
      <c r="M220" s="516">
        <v>1626696</v>
      </c>
      <c r="N220" s="516">
        <v>19118141</v>
      </c>
      <c r="O220" s="516">
        <v>3528983</v>
      </c>
      <c r="P220" s="516">
        <v>83287479</v>
      </c>
      <c r="Q220" s="516">
        <v>7503962</v>
      </c>
      <c r="R220" s="516">
        <v>86066</v>
      </c>
      <c r="S220" s="516">
        <v>87539</v>
      </c>
      <c r="T220" s="516"/>
      <c r="U220" s="516">
        <v>5859092</v>
      </c>
      <c r="V220" s="516">
        <v>81782</v>
      </c>
      <c r="W220" s="516">
        <v>421866</v>
      </c>
      <c r="X220" s="516">
        <v>25481</v>
      </c>
      <c r="Y220" s="516">
        <v>1463857</v>
      </c>
      <c r="Z220" s="516"/>
      <c r="AA220" s="516"/>
      <c r="AB220" s="517">
        <f t="shared" si="65"/>
        <v>1259178493</v>
      </c>
    </row>
    <row r="221" spans="1:36" x14ac:dyDescent="0.15">
      <c r="A221" s="356" t="s">
        <v>111</v>
      </c>
      <c r="B221" s="557">
        <v>4851700</v>
      </c>
      <c r="C221" s="516">
        <v>6057226</v>
      </c>
      <c r="D221" s="516">
        <v>32538370</v>
      </c>
      <c r="E221" s="516">
        <v>35831925</v>
      </c>
      <c r="F221" s="516"/>
      <c r="G221" s="516">
        <v>47676466</v>
      </c>
      <c r="H221" s="516">
        <v>22220165</v>
      </c>
      <c r="I221" s="516"/>
      <c r="J221" s="516">
        <v>3180345</v>
      </c>
      <c r="K221" s="516">
        <v>10597968</v>
      </c>
      <c r="L221" s="516">
        <v>2350</v>
      </c>
      <c r="M221" s="516">
        <v>32339170</v>
      </c>
      <c r="N221" s="516">
        <v>43617968</v>
      </c>
      <c r="O221" s="516">
        <v>60326482</v>
      </c>
      <c r="P221" s="516">
        <v>245757933</v>
      </c>
      <c r="Q221" s="516">
        <v>39142339</v>
      </c>
      <c r="R221" s="516">
        <v>3378109</v>
      </c>
      <c r="S221" s="516">
        <v>75599</v>
      </c>
      <c r="T221" s="516"/>
      <c r="U221" s="516">
        <v>22642618</v>
      </c>
      <c r="V221" s="516">
        <v>94971</v>
      </c>
      <c r="W221" s="516">
        <v>505342</v>
      </c>
      <c r="X221" s="516">
        <v>44217</v>
      </c>
      <c r="Y221" s="516">
        <v>25691070</v>
      </c>
      <c r="Z221" s="516"/>
      <c r="AA221" s="516"/>
      <c r="AB221" s="517">
        <f t="shared" si="65"/>
        <v>636572333</v>
      </c>
    </row>
    <row r="222" spans="1:36" x14ac:dyDescent="0.15">
      <c r="A222" s="356" t="s">
        <v>112</v>
      </c>
      <c r="B222" s="557">
        <v>394318</v>
      </c>
      <c r="C222" s="516">
        <v>200</v>
      </c>
      <c r="D222" s="516">
        <v>971</v>
      </c>
      <c r="E222" s="516">
        <v>39151</v>
      </c>
      <c r="F222" s="516"/>
      <c r="G222" s="516">
        <v>255061647</v>
      </c>
      <c r="H222" s="516">
        <v>67306291</v>
      </c>
      <c r="I222" s="516">
        <v>2470</v>
      </c>
      <c r="J222" s="516">
        <v>1173313</v>
      </c>
      <c r="K222" s="516">
        <v>892001</v>
      </c>
      <c r="L222" s="516"/>
      <c r="M222" s="516">
        <v>4866735</v>
      </c>
      <c r="N222" s="516">
        <v>78756256</v>
      </c>
      <c r="O222" s="516">
        <v>1409582897</v>
      </c>
      <c r="P222" s="516">
        <v>124570485</v>
      </c>
      <c r="Q222" s="516">
        <v>83311880</v>
      </c>
      <c r="R222" s="516">
        <v>3699216</v>
      </c>
      <c r="S222" s="516">
        <v>97777</v>
      </c>
      <c r="T222" s="516"/>
      <c r="U222" s="516">
        <v>18585132</v>
      </c>
      <c r="V222" s="516">
        <v>10179</v>
      </c>
      <c r="W222" s="516">
        <v>42717704</v>
      </c>
      <c r="X222" s="516">
        <v>155396</v>
      </c>
      <c r="Y222" s="516">
        <v>6535906</v>
      </c>
      <c r="Z222" s="516">
        <v>14178</v>
      </c>
      <c r="AA222" s="516"/>
      <c r="AB222" s="517">
        <f t="shared" si="65"/>
        <v>2097774103</v>
      </c>
    </row>
    <row r="223" spans="1:36" x14ac:dyDescent="0.15">
      <c r="A223" s="356" t="s">
        <v>113</v>
      </c>
      <c r="B223" s="557"/>
      <c r="C223" s="516"/>
      <c r="D223" s="516"/>
      <c r="E223" s="516"/>
      <c r="F223" s="516"/>
      <c r="G223" s="516">
        <v>202717050</v>
      </c>
      <c r="H223" s="516">
        <v>30977157</v>
      </c>
      <c r="I223" s="516">
        <v>77685</v>
      </c>
      <c r="J223" s="516">
        <v>97663</v>
      </c>
      <c r="K223" s="516"/>
      <c r="L223" s="516"/>
      <c r="M223" s="516">
        <v>35861</v>
      </c>
      <c r="N223" s="516">
        <v>21185762</v>
      </c>
      <c r="O223" s="516">
        <v>22390309</v>
      </c>
      <c r="P223" s="516">
        <v>11871983</v>
      </c>
      <c r="Q223" s="516">
        <v>5891480</v>
      </c>
      <c r="R223" s="516">
        <v>555</v>
      </c>
      <c r="S223" s="516"/>
      <c r="T223" s="516"/>
      <c r="U223" s="516"/>
      <c r="V223" s="516"/>
      <c r="W223" s="516">
        <v>81191427</v>
      </c>
      <c r="X223" s="516">
        <v>7346808</v>
      </c>
      <c r="Y223" s="516">
        <v>1883511</v>
      </c>
      <c r="Z223" s="516">
        <v>2107</v>
      </c>
      <c r="AA223" s="516">
        <v>398404</v>
      </c>
      <c r="AB223" s="517">
        <f t="shared" si="65"/>
        <v>386067762</v>
      </c>
    </row>
    <row r="224" spans="1:36" ht="15" customHeight="1" x14ac:dyDescent="0.15">
      <c r="A224" s="514" t="s">
        <v>1041</v>
      </c>
      <c r="B224" s="558">
        <v>643206</v>
      </c>
      <c r="C224" s="516">
        <v>536907</v>
      </c>
      <c r="D224" s="516">
        <v>160104</v>
      </c>
      <c r="E224" s="516">
        <v>59016507</v>
      </c>
      <c r="F224" s="516"/>
      <c r="G224" s="516">
        <v>3109528</v>
      </c>
      <c r="H224" s="516">
        <v>464798</v>
      </c>
      <c r="I224" s="516">
        <v>52549</v>
      </c>
      <c r="J224" s="516">
        <v>219</v>
      </c>
      <c r="K224" s="516"/>
      <c r="L224" s="516">
        <v>37904</v>
      </c>
      <c r="M224" s="516">
        <v>1187986</v>
      </c>
      <c r="N224" s="516">
        <v>1536868</v>
      </c>
      <c r="O224" s="516">
        <v>36610</v>
      </c>
      <c r="P224" s="516">
        <v>16957</v>
      </c>
      <c r="Q224" s="516">
        <v>11419517</v>
      </c>
      <c r="R224" s="516">
        <v>2132</v>
      </c>
      <c r="S224" s="516">
        <v>252</v>
      </c>
      <c r="T224" s="516">
        <v>1319357</v>
      </c>
      <c r="U224" s="516">
        <v>19654984</v>
      </c>
      <c r="V224" s="516">
        <v>1353</v>
      </c>
      <c r="W224" s="516">
        <v>5064</v>
      </c>
      <c r="X224" s="516">
        <v>1449</v>
      </c>
      <c r="Y224" s="516">
        <v>3583064</v>
      </c>
      <c r="Z224" s="516">
        <v>8021</v>
      </c>
      <c r="AA224" s="516">
        <v>1359880</v>
      </c>
      <c r="AB224" s="517">
        <f t="shared" si="65"/>
        <v>104155216</v>
      </c>
      <c r="AC224" s="72"/>
    </row>
    <row r="225" spans="1:29" ht="18" customHeight="1" x14ac:dyDescent="0.15">
      <c r="A225" s="515" t="s">
        <v>85</v>
      </c>
      <c r="B225" s="518">
        <f>SUM(B219:B224)</f>
        <v>6121042</v>
      </c>
      <c r="C225" s="518">
        <f t="shared" ref="C225:AB225" si="66">SUM(C219:C224)</f>
        <v>11414910</v>
      </c>
      <c r="D225" s="518">
        <f t="shared" si="66"/>
        <v>58366708</v>
      </c>
      <c r="E225" s="518">
        <f t="shared" si="66"/>
        <v>1149643050</v>
      </c>
      <c r="F225" s="518">
        <f t="shared" si="66"/>
        <v>87867</v>
      </c>
      <c r="G225" s="518">
        <f t="shared" si="66"/>
        <v>540189326</v>
      </c>
      <c r="H225" s="518">
        <f t="shared" si="66"/>
        <v>125028441</v>
      </c>
      <c r="I225" s="518">
        <f t="shared" si="66"/>
        <v>132704</v>
      </c>
      <c r="J225" s="518">
        <f t="shared" si="66"/>
        <v>5019508</v>
      </c>
      <c r="K225" s="518">
        <f t="shared" si="66"/>
        <v>25747794</v>
      </c>
      <c r="L225" s="518">
        <f t="shared" si="66"/>
        <v>54353</v>
      </c>
      <c r="M225" s="518">
        <f t="shared" si="66"/>
        <v>40056448</v>
      </c>
      <c r="N225" s="518">
        <f t="shared" si="66"/>
        <v>164214995</v>
      </c>
      <c r="O225" s="518">
        <f t="shared" si="66"/>
        <v>1495865290</v>
      </c>
      <c r="P225" s="518">
        <f t="shared" si="66"/>
        <v>465504837</v>
      </c>
      <c r="Q225" s="518">
        <f t="shared" si="66"/>
        <v>147299993</v>
      </c>
      <c r="R225" s="518">
        <f t="shared" si="66"/>
        <v>7166078</v>
      </c>
      <c r="S225" s="518">
        <f t="shared" si="66"/>
        <v>261167</v>
      </c>
      <c r="T225" s="518">
        <f t="shared" si="66"/>
        <v>1319357</v>
      </c>
      <c r="U225" s="518">
        <f t="shared" si="66"/>
        <v>66741826</v>
      </c>
      <c r="V225" s="518">
        <f t="shared" si="66"/>
        <v>188285</v>
      </c>
      <c r="W225" s="518">
        <f t="shared" si="66"/>
        <v>124841403</v>
      </c>
      <c r="X225" s="518">
        <f t="shared" si="66"/>
        <v>7573351</v>
      </c>
      <c r="Y225" s="518">
        <f t="shared" si="66"/>
        <v>39157408</v>
      </c>
      <c r="Z225" s="518">
        <f t="shared" si="66"/>
        <v>24306</v>
      </c>
      <c r="AA225" s="518">
        <f t="shared" si="66"/>
        <v>1758284</v>
      </c>
      <c r="AB225" s="518">
        <f t="shared" si="66"/>
        <v>4483778731</v>
      </c>
      <c r="AC225" s="72"/>
    </row>
    <row r="226" spans="1:29" ht="25.5" customHeight="1" x14ac:dyDescent="0.15">
      <c r="A226" s="984" t="s">
        <v>114</v>
      </c>
      <c r="B226" s="983"/>
      <c r="C226" s="983"/>
      <c r="D226" s="983"/>
      <c r="E226" s="983"/>
      <c r="F226" s="983"/>
      <c r="G226" s="58"/>
      <c r="H226" s="58"/>
      <c r="I226" s="58"/>
      <c r="J226" s="58"/>
      <c r="K226" s="58"/>
      <c r="L226" s="58"/>
      <c r="M226" s="58"/>
      <c r="N226" s="58"/>
      <c r="O226" s="58"/>
      <c r="P226" s="58"/>
      <c r="Q226" s="58"/>
      <c r="R226" s="58"/>
      <c r="S226" s="58"/>
      <c r="T226" s="64"/>
      <c r="U226" s="58"/>
      <c r="V226" s="9"/>
      <c r="W226" s="9"/>
    </row>
    <row r="227" spans="1:29" ht="30" customHeight="1" x14ac:dyDescent="0.15">
      <c r="A227" s="284" t="s">
        <v>858</v>
      </c>
      <c r="B227" s="9"/>
      <c r="C227" s="64"/>
      <c r="D227" s="9"/>
      <c r="E227" s="9"/>
      <c r="F227" s="9"/>
      <c r="G227" s="9"/>
      <c r="H227" s="64"/>
      <c r="I227" s="9"/>
      <c r="J227" s="9"/>
      <c r="K227" s="9"/>
      <c r="L227" s="9"/>
      <c r="M227" s="64"/>
      <c r="N227" s="9"/>
      <c r="O227" s="9"/>
      <c r="P227" s="556">
        <f>B262+D262+H262+I262+J262+K262+O262+R262+V262+X262+Y262</f>
        <v>130602934.76745254</v>
      </c>
      <c r="Q227" s="556">
        <f>P227/1024^2</f>
        <v>124.55266453500036</v>
      </c>
      <c r="R227" s="9"/>
      <c r="S227" s="9"/>
      <c r="T227" s="9"/>
      <c r="U227" s="9"/>
      <c r="V227" s="58"/>
      <c r="W227" s="9"/>
    </row>
    <row r="228" spans="1:29" ht="30" customHeight="1" x14ac:dyDescent="0.15">
      <c r="A228" s="279"/>
      <c r="B228" s="9"/>
      <c r="C228" s="64"/>
      <c r="D228" s="9"/>
      <c r="E228" s="9"/>
      <c r="F228" s="9"/>
      <c r="G228" s="9"/>
      <c r="H228" s="64"/>
      <c r="I228" s="9"/>
      <c r="J228" s="9"/>
      <c r="K228" s="9"/>
      <c r="L228" s="9"/>
      <c r="M228" s="64"/>
      <c r="N228" s="9"/>
      <c r="O228" s="9"/>
      <c r="P228" s="9"/>
      <c r="Q228" s="9"/>
      <c r="R228" s="9"/>
      <c r="S228" s="9"/>
      <c r="T228" s="9"/>
      <c r="U228" s="9"/>
      <c r="V228" s="58"/>
      <c r="W228" s="9"/>
    </row>
    <row r="229" spans="1:29" ht="30" customHeight="1" x14ac:dyDescent="0.15">
      <c r="A229" s="279"/>
      <c r="B229" s="9"/>
      <c r="C229" s="64"/>
      <c r="D229" s="9"/>
      <c r="E229" s="9"/>
      <c r="F229" s="9"/>
      <c r="G229" s="9"/>
      <c r="H229" s="64"/>
      <c r="I229" s="9"/>
      <c r="J229" s="9"/>
      <c r="K229" s="9"/>
      <c r="L229" s="9"/>
      <c r="M229" s="64"/>
      <c r="N229" s="9"/>
      <c r="O229" s="9"/>
      <c r="P229" s="9"/>
      <c r="Q229" s="9"/>
      <c r="R229" s="9"/>
      <c r="S229" s="9"/>
      <c r="T229" s="9"/>
      <c r="U229" s="9"/>
      <c r="V229" s="58"/>
      <c r="W229" s="9"/>
    </row>
    <row r="230" spans="1:29" ht="30" customHeight="1" x14ac:dyDescent="0.15">
      <c r="A230" s="279"/>
      <c r="B230" s="9"/>
      <c r="C230" s="64"/>
      <c r="D230" s="9"/>
      <c r="E230" s="9"/>
      <c r="F230" s="9"/>
      <c r="G230" s="9"/>
      <c r="H230" s="64"/>
      <c r="I230" s="9"/>
      <c r="J230" s="9"/>
      <c r="K230" s="9"/>
      <c r="L230" s="9"/>
      <c r="M230" s="64"/>
      <c r="N230" s="9"/>
      <c r="O230" s="9"/>
      <c r="P230" s="9"/>
      <c r="Q230" s="9"/>
      <c r="R230" s="9"/>
      <c r="S230" s="9"/>
      <c r="T230" s="9"/>
      <c r="U230" s="9"/>
      <c r="V230" s="58"/>
      <c r="W230" s="9"/>
    </row>
    <row r="231" spans="1:29" ht="30" customHeight="1" x14ac:dyDescent="0.15">
      <c r="A231" s="279"/>
      <c r="B231" s="9"/>
      <c r="C231" s="64"/>
      <c r="D231" s="9"/>
      <c r="E231" s="9"/>
      <c r="F231" s="9"/>
      <c r="G231" s="9"/>
      <c r="H231" s="64"/>
      <c r="I231" s="9"/>
      <c r="J231" s="9"/>
      <c r="K231" s="9"/>
      <c r="L231" s="9"/>
      <c r="M231" s="64"/>
      <c r="N231" s="9"/>
      <c r="O231" s="9"/>
      <c r="P231" s="9"/>
      <c r="Q231" s="9"/>
      <c r="R231" s="9"/>
      <c r="S231" s="9"/>
      <c r="T231" s="9"/>
      <c r="U231" s="9"/>
      <c r="V231" s="58"/>
      <c r="W231" s="9"/>
    </row>
    <row r="232" spans="1:29" ht="30" customHeight="1" x14ac:dyDescent="0.15">
      <c r="A232" s="279"/>
      <c r="B232" s="9"/>
      <c r="C232" s="64"/>
      <c r="D232" s="9"/>
      <c r="E232" s="9"/>
      <c r="F232" s="9"/>
      <c r="G232" s="9"/>
      <c r="H232" s="64"/>
      <c r="I232" s="9"/>
      <c r="J232" s="9"/>
      <c r="K232" s="9"/>
      <c r="L232" s="9"/>
      <c r="M232" s="64"/>
      <c r="N232" s="9"/>
      <c r="O232" s="9"/>
      <c r="P232" s="9"/>
      <c r="Q232" s="9"/>
      <c r="R232" s="9"/>
      <c r="S232" s="9"/>
      <c r="T232" s="9"/>
      <c r="U232" s="9"/>
      <c r="V232" s="58"/>
      <c r="W232" s="9"/>
    </row>
    <row r="233" spans="1:29" ht="30" customHeight="1" x14ac:dyDescent="0.15">
      <c r="A233" s="279"/>
      <c r="B233" s="9"/>
      <c r="C233" s="64"/>
      <c r="D233" s="9"/>
      <c r="E233" s="9"/>
      <c r="F233" s="9"/>
      <c r="G233" s="9"/>
      <c r="H233" s="64"/>
      <c r="I233" s="9"/>
      <c r="J233" s="9"/>
      <c r="K233" s="9"/>
      <c r="L233" s="9"/>
      <c r="M233" s="64"/>
      <c r="N233" s="9"/>
      <c r="O233" s="9"/>
      <c r="P233" s="9"/>
      <c r="Q233" s="9"/>
      <c r="R233" s="9"/>
      <c r="S233" s="9"/>
      <c r="T233" s="9"/>
      <c r="U233" s="9"/>
      <c r="V233" s="58"/>
      <c r="W233" s="9"/>
    </row>
    <row r="234" spans="1:29" ht="30" customHeight="1" x14ac:dyDescent="0.15">
      <c r="A234" s="279"/>
      <c r="B234" s="9"/>
      <c r="C234" s="64"/>
      <c r="D234" s="9"/>
      <c r="E234" s="9"/>
      <c r="F234" s="9"/>
      <c r="G234" s="9"/>
      <c r="H234" s="64"/>
      <c r="I234" s="9"/>
      <c r="J234" s="9"/>
      <c r="K234" s="9"/>
      <c r="L234" s="9"/>
      <c r="M234" s="64"/>
      <c r="N234" s="9"/>
      <c r="O234" s="9"/>
      <c r="P234" s="9"/>
      <c r="Q234" s="9"/>
      <c r="R234" s="9"/>
      <c r="S234" s="9"/>
      <c r="T234" s="9"/>
      <c r="U234" s="9"/>
      <c r="V234" s="58"/>
      <c r="W234" s="9"/>
    </row>
    <row r="235" spans="1:29" x14ac:dyDescent="0.15">
      <c r="B235" s="9"/>
      <c r="C235" s="9"/>
      <c r="D235" s="9"/>
      <c r="E235" s="9"/>
      <c r="F235" s="9"/>
      <c r="G235" s="9"/>
      <c r="H235" s="9"/>
      <c r="I235" s="9"/>
      <c r="J235" s="9"/>
      <c r="K235" s="9"/>
      <c r="L235" s="9"/>
      <c r="M235" s="9"/>
      <c r="N235" s="9"/>
      <c r="O235" s="9"/>
      <c r="P235" s="9"/>
      <c r="Q235" s="9"/>
      <c r="R235" s="9"/>
      <c r="S235" s="9"/>
      <c r="T235" s="9"/>
      <c r="U235" s="9"/>
      <c r="V235" s="9"/>
      <c r="W235" s="9"/>
    </row>
    <row r="236" spans="1:29" ht="16" x14ac:dyDescent="0.15">
      <c r="A236" s="985" t="s">
        <v>115</v>
      </c>
      <c r="B236" s="985"/>
      <c r="C236" s="985"/>
      <c r="D236" s="985"/>
      <c r="E236" s="307"/>
      <c r="F236" s="9"/>
      <c r="G236" s="9"/>
      <c r="H236" s="9"/>
      <c r="I236" s="9"/>
      <c r="J236" s="9"/>
      <c r="K236" s="9"/>
      <c r="L236" s="9"/>
      <c r="M236" s="9"/>
      <c r="N236" s="9"/>
      <c r="O236" s="9"/>
      <c r="P236" s="9"/>
      <c r="Q236" s="9"/>
      <c r="R236" s="9"/>
      <c r="S236" s="9"/>
      <c r="T236" s="9"/>
      <c r="U236" s="9"/>
      <c r="V236" s="58"/>
      <c r="W236" s="9"/>
    </row>
    <row r="237" spans="1:29" ht="16" x14ac:dyDescent="0.15">
      <c r="A237" s="307"/>
      <c r="B237" s="307"/>
      <c r="C237" s="307"/>
      <c r="D237" s="307"/>
      <c r="E237" s="307"/>
      <c r="F237" s="9"/>
      <c r="G237" s="9"/>
      <c r="H237" s="9"/>
      <c r="I237" s="9"/>
      <c r="J237" s="9"/>
      <c r="K237" s="9"/>
      <c r="L237" s="9"/>
      <c r="M237" s="9"/>
      <c r="N237" s="9"/>
      <c r="O237" s="9"/>
      <c r="P237" s="9"/>
      <c r="Q237" s="9"/>
      <c r="R237" s="9"/>
      <c r="S237" s="9"/>
      <c r="T237" s="9"/>
      <c r="U237" s="9"/>
      <c r="V237" s="58"/>
      <c r="W237" s="9"/>
    </row>
    <row r="238" spans="1:29" x14ac:dyDescent="0.15">
      <c r="A238" s="9" t="s">
        <v>68</v>
      </c>
      <c r="B238" s="9"/>
      <c r="C238" s="9"/>
      <c r="D238" s="9"/>
      <c r="E238" s="9"/>
      <c r="F238" s="9"/>
      <c r="G238" s="9"/>
      <c r="H238" s="9"/>
      <c r="I238" s="9"/>
      <c r="J238" s="9"/>
      <c r="K238" s="9"/>
      <c r="L238" s="9"/>
      <c r="M238" s="9"/>
      <c r="N238" s="9"/>
      <c r="O238" s="9"/>
      <c r="P238" s="9"/>
      <c r="Q238" s="9"/>
      <c r="R238" s="9"/>
      <c r="S238" s="9"/>
      <c r="T238" s="9"/>
      <c r="U238" s="58"/>
      <c r="V238" s="9"/>
      <c r="AA238" s="72"/>
      <c r="AB238" s="15"/>
    </row>
    <row r="239" spans="1:29" ht="14" x14ac:dyDescent="0.15">
      <c r="A239" s="16" t="s">
        <v>92</v>
      </c>
      <c r="B239" s="60" t="s">
        <v>44</v>
      </c>
      <c r="C239" s="60" t="s">
        <v>45</v>
      </c>
      <c r="D239" s="60" t="s">
        <v>46</v>
      </c>
      <c r="E239" s="60" t="s">
        <v>965</v>
      </c>
      <c r="F239" s="60" t="s">
        <v>47</v>
      </c>
      <c r="G239" s="60" t="s">
        <v>48</v>
      </c>
      <c r="H239" s="67" t="s">
        <v>749</v>
      </c>
      <c r="I239" s="67" t="s">
        <v>84</v>
      </c>
      <c r="J239" s="67" t="s">
        <v>51</v>
      </c>
      <c r="K239" s="49" t="s">
        <v>571</v>
      </c>
      <c r="L239" s="67" t="s">
        <v>52</v>
      </c>
      <c r="M239" s="67" t="s">
        <v>81</v>
      </c>
      <c r="N239" s="67" t="s">
        <v>54</v>
      </c>
      <c r="O239" s="67" t="s">
        <v>55</v>
      </c>
      <c r="P239" s="71"/>
      <c r="Q239" s="71"/>
      <c r="R239" s="70"/>
      <c r="S239" s="71"/>
      <c r="T239" s="71"/>
      <c r="U239" s="70"/>
      <c r="V239" s="71"/>
      <c r="W239" s="71"/>
    </row>
    <row r="240" spans="1:29" ht="14" x14ac:dyDescent="0.15">
      <c r="A240" s="16" t="s">
        <v>82</v>
      </c>
      <c r="B240" s="76">
        <f t="shared" ref="B240:N240" si="67">B251</f>
        <v>5325.790026125087</v>
      </c>
      <c r="C240" s="76">
        <f t="shared" si="67"/>
        <v>78999.770487238464</v>
      </c>
      <c r="D240" s="76">
        <f t="shared" si="67"/>
        <v>493.8156847385842</v>
      </c>
      <c r="E240" s="76">
        <f t="shared" si="67"/>
        <v>0.82252045925906636</v>
      </c>
      <c r="F240" s="76">
        <f t="shared" si="67"/>
        <v>13199.778674924004</v>
      </c>
      <c r="G240" s="76">
        <f t="shared" si="67"/>
        <v>29.987305788642487</v>
      </c>
      <c r="H240" s="76">
        <f t="shared" si="67"/>
        <v>14913.204309293045</v>
      </c>
      <c r="I240" s="76">
        <f t="shared" si="67"/>
        <v>26695.945931484624</v>
      </c>
      <c r="J240" s="76">
        <f t="shared" si="67"/>
        <v>12554.571044049932</v>
      </c>
      <c r="K240" s="76">
        <f t="shared" si="67"/>
        <v>1644.2729312570696</v>
      </c>
      <c r="L240" s="76">
        <f t="shared" si="67"/>
        <v>4805.1108017227534</v>
      </c>
      <c r="M240" s="76">
        <f t="shared" si="67"/>
        <v>3222.999542836933</v>
      </c>
      <c r="N240" s="76">
        <f t="shared" si="67"/>
        <v>51.132992068145519</v>
      </c>
      <c r="O240" s="77">
        <f>SUM(B240:N240)</f>
        <v>161937.20225198654</v>
      </c>
      <c r="P240" s="555"/>
      <c r="Q240" s="9"/>
      <c r="R240" s="9"/>
      <c r="S240" s="9"/>
      <c r="T240" s="9"/>
      <c r="U240" s="58"/>
      <c r="V240" s="9"/>
      <c r="W240" s="9"/>
    </row>
    <row r="241" spans="1:28" x14ac:dyDescent="0.15">
      <c r="A241" s="9"/>
      <c r="B241" s="9"/>
      <c r="C241" s="9"/>
      <c r="D241" s="9"/>
      <c r="E241" s="9"/>
      <c r="F241" s="9"/>
      <c r="G241" s="9"/>
      <c r="H241" s="9"/>
      <c r="I241" s="9"/>
      <c r="J241" s="9"/>
      <c r="K241" s="9"/>
      <c r="L241" s="9"/>
      <c r="M241" s="9"/>
      <c r="N241" s="9"/>
      <c r="O241" s="9"/>
      <c r="P241" s="9"/>
      <c r="Q241" s="9"/>
      <c r="R241" s="9"/>
      <c r="S241" s="9"/>
      <c r="T241" s="9"/>
      <c r="U241" s="58"/>
      <c r="V241" s="9"/>
      <c r="AA241" s="72"/>
      <c r="AB241" s="15"/>
    </row>
    <row r="242" spans="1:28" x14ac:dyDescent="0.15">
      <c r="A242" s="9"/>
      <c r="B242" s="9"/>
      <c r="C242" s="9"/>
      <c r="D242" s="9"/>
      <c r="E242" s="9"/>
      <c r="F242" s="9"/>
      <c r="G242" s="9"/>
      <c r="H242" s="9"/>
      <c r="I242" s="9"/>
      <c r="J242" s="9"/>
      <c r="K242" s="9"/>
      <c r="L242" s="9"/>
      <c r="M242" s="9"/>
      <c r="N242" s="9"/>
      <c r="O242" s="9"/>
      <c r="P242" s="9"/>
      <c r="Q242" s="9"/>
      <c r="R242" s="9"/>
      <c r="S242" s="9"/>
      <c r="T242" s="9"/>
      <c r="U242" s="58"/>
      <c r="V242" s="9"/>
      <c r="AA242" s="72"/>
      <c r="AB242" s="15"/>
    </row>
    <row r="243" spans="1:28" ht="16" x14ac:dyDescent="0.15">
      <c r="A243" s="510" t="s">
        <v>57</v>
      </c>
      <c r="B243" s="510"/>
      <c r="C243" s="510"/>
      <c r="D243" s="510"/>
      <c r="E243" s="510"/>
      <c r="F243" s="510"/>
      <c r="G243" s="510"/>
      <c r="H243" s="510"/>
      <c r="I243" s="510"/>
      <c r="J243" s="510"/>
      <c r="K243" s="510"/>
      <c r="L243" s="510"/>
      <c r="M243" s="510"/>
      <c r="N243" s="510"/>
      <c r="O243" s="510"/>
      <c r="P243" s="9"/>
      <c r="Q243" s="9"/>
      <c r="R243" s="9"/>
      <c r="S243" s="9"/>
      <c r="T243" s="9"/>
      <c r="U243" s="58"/>
      <c r="V243" s="9"/>
      <c r="AA243" s="72"/>
      <c r="AB243" s="15"/>
    </row>
    <row r="244" spans="1:28" ht="34" x14ac:dyDescent="0.15">
      <c r="A244" s="511" t="s">
        <v>569</v>
      </c>
      <c r="B244" s="224" t="s">
        <v>44</v>
      </c>
      <c r="C244" s="224" t="s">
        <v>45</v>
      </c>
      <c r="D244" s="224" t="s">
        <v>46</v>
      </c>
      <c r="E244" s="224" t="s">
        <v>965</v>
      </c>
      <c r="F244" s="224" t="s">
        <v>47</v>
      </c>
      <c r="G244" s="224" t="s">
        <v>48</v>
      </c>
      <c r="H244" s="231" t="s">
        <v>749</v>
      </c>
      <c r="I244" s="230" t="s">
        <v>84</v>
      </c>
      <c r="J244" s="230" t="s">
        <v>51</v>
      </c>
      <c r="K244" s="225" t="s">
        <v>571</v>
      </c>
      <c r="L244" s="230" t="s">
        <v>52</v>
      </c>
      <c r="M244" s="230" t="s">
        <v>81</v>
      </c>
      <c r="N244" s="230" t="s">
        <v>54</v>
      </c>
      <c r="O244" s="231" t="s">
        <v>55</v>
      </c>
      <c r="P244" s="71"/>
      <c r="Q244" s="70"/>
      <c r="R244" s="71"/>
      <c r="S244" s="71"/>
      <c r="T244" s="71"/>
      <c r="U244" s="70"/>
      <c r="V244" s="71"/>
      <c r="W244" s="71"/>
    </row>
    <row r="245" spans="1:28" ht="16" x14ac:dyDescent="0.15">
      <c r="A245" s="225" t="s">
        <v>109</v>
      </c>
      <c r="B245" s="228">
        <f t="shared" ref="B245:B250" si="68">SUM(B256,L256:M256)/1024</f>
        <v>0</v>
      </c>
      <c r="C245" s="228">
        <f t="shared" ref="C245:C250" si="69">(C256+D256)/1024</f>
        <v>0</v>
      </c>
      <c r="D245" s="228">
        <f t="shared" ref="D245:E250" si="70">E256/1024</f>
        <v>0</v>
      </c>
      <c r="E245" s="228">
        <f t="shared" si="70"/>
        <v>0</v>
      </c>
      <c r="F245" s="228">
        <f t="shared" ref="F245:F250" si="71">(G256+H256+I256)/1024</f>
        <v>0</v>
      </c>
      <c r="G245" s="228">
        <f t="shared" ref="G245:G250" si="72">J256/1024</f>
        <v>0</v>
      </c>
      <c r="H245" s="228">
        <f t="shared" ref="H245:H250" si="73">(K256+P256)/1024</f>
        <v>0</v>
      </c>
      <c r="I245" s="228">
        <f t="shared" ref="I245:I250" si="74">(N256+O256)/1024</f>
        <v>2.2705929040966993E-2</v>
      </c>
      <c r="J245" s="228">
        <f t="shared" ref="J245:J250" si="75">(Q256+R256+S256+T256)/1024</f>
        <v>3.3139869838441798</v>
      </c>
      <c r="K245" s="228">
        <f t="shared" ref="K245:K250" si="76">SUM(U256,V256)/1024</f>
        <v>0</v>
      </c>
      <c r="L245" s="228">
        <f t="shared" ref="L245:L250" si="77">(W256+X256)/1024</f>
        <v>0</v>
      </c>
      <c r="M245" s="228">
        <f t="shared" ref="M245:M250" si="78">(Y256+Z256)/1024</f>
        <v>0</v>
      </c>
      <c r="N245" s="228">
        <f t="shared" ref="N245:N250" si="79">AA256/1024</f>
        <v>0</v>
      </c>
      <c r="O245" s="512">
        <f t="shared" ref="O245:O251" si="80">SUM(B245:N245)</f>
        <v>3.3366929128851468</v>
      </c>
      <c r="P245" s="64"/>
      <c r="Q245" s="9"/>
      <c r="R245" s="9"/>
      <c r="S245" s="9"/>
      <c r="T245" s="9"/>
      <c r="U245" s="58"/>
      <c r="V245" s="9"/>
      <c r="W245" s="9"/>
    </row>
    <row r="246" spans="1:28" ht="16" x14ac:dyDescent="0.15">
      <c r="A246" s="225" t="s">
        <v>110</v>
      </c>
      <c r="B246" s="228">
        <f t="shared" si="68"/>
        <v>953.84304768729749</v>
      </c>
      <c r="C246" s="228">
        <f t="shared" si="69"/>
        <v>77907.920246598544</v>
      </c>
      <c r="D246" s="228">
        <f t="shared" si="70"/>
        <v>442.14291092459177</v>
      </c>
      <c r="E246" s="228">
        <f t="shared" si="70"/>
        <v>0.82252045925906636</v>
      </c>
      <c r="F246" s="228">
        <f t="shared" si="71"/>
        <v>2641.3959435533206</v>
      </c>
      <c r="G246" s="228">
        <f t="shared" si="72"/>
        <v>7.1149698342060157</v>
      </c>
      <c r="H246" s="228">
        <f t="shared" si="73"/>
        <v>8496.6375493019623</v>
      </c>
      <c r="I246" s="228">
        <f t="shared" si="74"/>
        <v>1968.3085943093456</v>
      </c>
      <c r="J246" s="228">
        <f t="shared" si="75"/>
        <v>168.05038435223832</v>
      </c>
      <c r="K246" s="228">
        <f t="shared" si="76"/>
        <v>892.2112057856159</v>
      </c>
      <c r="L246" s="228">
        <f t="shared" si="77"/>
        <v>56.002945182420198</v>
      </c>
      <c r="M246" s="228">
        <f t="shared" si="78"/>
        <v>1042.0183148141505</v>
      </c>
      <c r="N246" s="228">
        <f t="shared" si="79"/>
        <v>0</v>
      </c>
      <c r="O246" s="512">
        <f t="shared" si="80"/>
        <v>94576.468632802964</v>
      </c>
      <c r="P246" s="9"/>
      <c r="Q246" s="9"/>
      <c r="R246" s="9"/>
      <c r="S246" s="9"/>
      <c r="T246" s="9"/>
      <c r="U246" s="58"/>
      <c r="V246" s="9"/>
      <c r="W246" s="9"/>
    </row>
    <row r="247" spans="1:28" ht="16" x14ac:dyDescent="0.15">
      <c r="A247" s="225" t="s">
        <v>111</v>
      </c>
      <c r="B247" s="228">
        <f t="shared" si="68"/>
        <v>2658.1355926710626</v>
      </c>
      <c r="C247" s="228">
        <f t="shared" si="69"/>
        <v>764.93965393501753</v>
      </c>
      <c r="D247" s="228">
        <f t="shared" si="70"/>
        <v>17.811360333165723</v>
      </c>
      <c r="E247" s="228">
        <f t="shared" si="70"/>
        <v>0</v>
      </c>
      <c r="F247" s="228">
        <f t="shared" si="71"/>
        <v>4148.4047849866211</v>
      </c>
      <c r="G247" s="228">
        <f t="shared" si="72"/>
        <v>8.4564472188103519</v>
      </c>
      <c r="H247" s="228">
        <f t="shared" si="73"/>
        <v>3474.8864775929278</v>
      </c>
      <c r="I247" s="228">
        <f t="shared" si="74"/>
        <v>5349.440039641504</v>
      </c>
      <c r="J247" s="228">
        <f t="shared" si="75"/>
        <v>8799.2787720866108</v>
      </c>
      <c r="K247" s="228">
        <f t="shared" si="76"/>
        <v>465.20144726443141</v>
      </c>
      <c r="L247" s="228">
        <f t="shared" si="77"/>
        <v>198.65175264647021</v>
      </c>
      <c r="M247" s="228">
        <f t="shared" si="78"/>
        <v>713.75085273124614</v>
      </c>
      <c r="N247" s="228">
        <f t="shared" si="79"/>
        <v>0</v>
      </c>
      <c r="O247" s="512">
        <f t="shared" si="80"/>
        <v>26598.957181107868</v>
      </c>
      <c r="P247" s="9"/>
      <c r="Q247" s="9"/>
      <c r="R247" s="9"/>
      <c r="S247" s="9"/>
      <c r="T247" s="9"/>
      <c r="U247" s="58"/>
      <c r="V247" s="9"/>
      <c r="W247" s="9"/>
    </row>
    <row r="248" spans="1:28" ht="16" x14ac:dyDescent="0.15">
      <c r="A248" s="225" t="s">
        <v>112</v>
      </c>
      <c r="B248" s="228">
        <f t="shared" si="68"/>
        <v>1621.2767475322999</v>
      </c>
      <c r="C248" s="228">
        <f t="shared" si="69"/>
        <v>0.12204922166347362</v>
      </c>
      <c r="D248" s="228">
        <f t="shared" si="70"/>
        <v>1.1253264918041113</v>
      </c>
      <c r="E248" s="228">
        <f t="shared" si="70"/>
        <v>0</v>
      </c>
      <c r="F248" s="228">
        <f t="shared" si="71"/>
        <v>1525.4172295681124</v>
      </c>
      <c r="G248" s="228">
        <f t="shared" si="72"/>
        <v>2.4421251171179299</v>
      </c>
      <c r="H248" s="228">
        <f t="shared" si="73"/>
        <v>2832.7143338310775</v>
      </c>
      <c r="I248" s="228">
        <f t="shared" si="74"/>
        <v>19149.851275283087</v>
      </c>
      <c r="J248" s="228">
        <f t="shared" si="75"/>
        <v>3179.7678585882268</v>
      </c>
      <c r="K248" s="228">
        <f t="shared" si="76"/>
        <v>133.54116942955517</v>
      </c>
      <c r="L248" s="228">
        <f t="shared" si="77"/>
        <v>218.37652884181855</v>
      </c>
      <c r="M248" s="228">
        <f t="shared" si="78"/>
        <v>44.74595256351585</v>
      </c>
      <c r="N248" s="228">
        <f t="shared" si="79"/>
        <v>0</v>
      </c>
      <c r="O248" s="512">
        <f t="shared" si="80"/>
        <v>28709.38059646828</v>
      </c>
      <c r="P248" s="9"/>
      <c r="Q248" s="9"/>
      <c r="R248" s="9"/>
      <c r="S248" s="9"/>
      <c r="T248" s="9"/>
      <c r="U248" s="58"/>
      <c r="V248" s="9"/>
      <c r="W248" s="9"/>
    </row>
    <row r="249" spans="1:28" ht="16" x14ac:dyDescent="0.15">
      <c r="A249" s="225" t="s">
        <v>113</v>
      </c>
      <c r="B249" s="228">
        <f t="shared" si="68"/>
        <v>2.5239697522483691</v>
      </c>
      <c r="C249" s="228">
        <f t="shared" si="69"/>
        <v>0</v>
      </c>
      <c r="D249" s="228">
        <f t="shared" si="70"/>
        <v>0</v>
      </c>
      <c r="E249" s="228">
        <f t="shared" si="70"/>
        <v>0</v>
      </c>
      <c r="F249" s="228">
        <f t="shared" si="71"/>
        <v>4757.046969583218</v>
      </c>
      <c r="G249" s="228">
        <f t="shared" si="72"/>
        <v>11.972211038902051</v>
      </c>
      <c r="H249" s="228">
        <f t="shared" si="73"/>
        <v>107.60543843917188</v>
      </c>
      <c r="I249" s="228">
        <f t="shared" si="74"/>
        <v>200.29771836688448</v>
      </c>
      <c r="J249" s="228">
        <f t="shared" si="75"/>
        <v>365.43986868316375</v>
      </c>
      <c r="K249" s="228">
        <f t="shared" si="76"/>
        <v>0</v>
      </c>
      <c r="L249" s="228">
        <f t="shared" si="77"/>
        <v>4332.0412235267477</v>
      </c>
      <c r="M249" s="228">
        <f t="shared" si="78"/>
        <v>197.06369887089019</v>
      </c>
      <c r="N249" s="228">
        <f t="shared" si="79"/>
        <v>50.362933917154784</v>
      </c>
      <c r="O249" s="512">
        <f t="shared" si="80"/>
        <v>10024.354032178382</v>
      </c>
      <c r="P249" s="9"/>
      <c r="Q249" s="9"/>
      <c r="R249" s="9"/>
      <c r="S249" s="9"/>
      <c r="T249" s="9"/>
      <c r="U249" s="58"/>
      <c r="V249" s="9"/>
      <c r="W249" s="9"/>
    </row>
    <row r="250" spans="1:28" ht="18" x14ac:dyDescent="0.15">
      <c r="A250" s="225" t="s">
        <v>756</v>
      </c>
      <c r="B250" s="228">
        <f t="shared" si="68"/>
        <v>90.010668482178374</v>
      </c>
      <c r="C250" s="228">
        <f t="shared" si="69"/>
        <v>326.78853748323831</v>
      </c>
      <c r="D250" s="228">
        <f t="shared" si="70"/>
        <v>32.73608698902256</v>
      </c>
      <c r="E250" s="228">
        <f t="shared" si="70"/>
        <v>0</v>
      </c>
      <c r="F250" s="228">
        <f t="shared" si="71"/>
        <v>127.51374723273156</v>
      </c>
      <c r="G250" s="228">
        <f t="shared" si="72"/>
        <v>1.5525796061410743E-3</v>
      </c>
      <c r="H250" s="228">
        <f t="shared" si="73"/>
        <v>1.3605101279044824</v>
      </c>
      <c r="I250" s="228">
        <f t="shared" si="74"/>
        <v>28.025597954762794</v>
      </c>
      <c r="J250" s="228">
        <f t="shared" si="75"/>
        <v>38.720173355844899</v>
      </c>
      <c r="K250" s="228">
        <f t="shared" si="76"/>
        <v>153.31910877746716</v>
      </c>
      <c r="L250" s="228">
        <f t="shared" si="77"/>
        <v>3.8351525297002739E-2</v>
      </c>
      <c r="M250" s="228">
        <f t="shared" si="78"/>
        <v>1225.4207238571305</v>
      </c>
      <c r="N250" s="228">
        <f t="shared" si="79"/>
        <v>0.77005815099073438</v>
      </c>
      <c r="O250" s="512">
        <f t="shared" si="80"/>
        <v>2024.7051165161745</v>
      </c>
      <c r="P250" s="64"/>
      <c r="Q250" s="9"/>
      <c r="R250" s="9"/>
      <c r="S250" s="9"/>
      <c r="T250" s="9"/>
      <c r="U250" s="58"/>
      <c r="V250" s="9"/>
      <c r="W250" s="9"/>
    </row>
    <row r="251" spans="1:28" ht="17" x14ac:dyDescent="0.15">
      <c r="A251" s="234" t="s">
        <v>82</v>
      </c>
      <c r="B251" s="512">
        <f t="shared" ref="B251:N251" si="81">SUM(B245:B250)</f>
        <v>5325.790026125087</v>
      </c>
      <c r="C251" s="512">
        <f t="shared" si="81"/>
        <v>78999.770487238464</v>
      </c>
      <c r="D251" s="512">
        <f t="shared" si="81"/>
        <v>493.8156847385842</v>
      </c>
      <c r="E251" s="512">
        <f t="shared" si="81"/>
        <v>0.82252045925906636</v>
      </c>
      <c r="F251" s="512">
        <f t="shared" si="81"/>
        <v>13199.778674924004</v>
      </c>
      <c r="G251" s="512">
        <f t="shared" si="81"/>
        <v>29.987305788642487</v>
      </c>
      <c r="H251" s="512">
        <f>SUM(H245:H250)</f>
        <v>14913.204309293045</v>
      </c>
      <c r="I251" s="512">
        <f t="shared" si="81"/>
        <v>26695.945931484624</v>
      </c>
      <c r="J251" s="512">
        <f t="shared" si="81"/>
        <v>12554.571044049932</v>
      </c>
      <c r="K251" s="512">
        <f t="shared" si="81"/>
        <v>1644.2729312570696</v>
      </c>
      <c r="L251" s="512">
        <f t="shared" si="81"/>
        <v>4805.1108017227534</v>
      </c>
      <c r="M251" s="512">
        <f t="shared" si="81"/>
        <v>3222.999542836933</v>
      </c>
      <c r="N251" s="512">
        <f t="shared" si="81"/>
        <v>51.132992068145519</v>
      </c>
      <c r="O251" s="512">
        <f t="shared" si="80"/>
        <v>161937.20225198654</v>
      </c>
      <c r="P251" s="556"/>
      <c r="Q251" s="9"/>
      <c r="R251" s="9"/>
      <c r="S251" s="9"/>
      <c r="T251" s="9"/>
      <c r="U251" s="58"/>
      <c r="V251" s="9"/>
      <c r="W251" s="9"/>
    </row>
    <row r="252" spans="1:28" x14ac:dyDescent="0.15">
      <c r="A252" s="9"/>
      <c r="B252" s="9"/>
      <c r="C252" s="9"/>
      <c r="D252" s="9"/>
      <c r="E252" s="9"/>
      <c r="F252" s="9"/>
      <c r="G252" s="9"/>
      <c r="H252" s="9"/>
      <c r="I252" s="9"/>
      <c r="J252" s="9"/>
      <c r="K252" s="9"/>
      <c r="L252" s="9"/>
      <c r="M252" s="9"/>
      <c r="N252" s="9"/>
      <c r="O252" s="64"/>
      <c r="P252" s="9"/>
      <c r="Q252" s="9"/>
      <c r="R252" s="9"/>
      <c r="S252" s="9"/>
      <c r="T252" s="58"/>
      <c r="U252" s="9"/>
      <c r="V252" s="9"/>
      <c r="AA252" s="72"/>
      <c r="AB252" s="15"/>
    </row>
    <row r="253" spans="1:28" x14ac:dyDescent="0.15">
      <c r="A253" s="9"/>
      <c r="B253" s="9"/>
      <c r="C253" s="9"/>
      <c r="D253" s="9"/>
      <c r="E253" s="9"/>
      <c r="F253" s="9"/>
      <c r="G253" s="9"/>
      <c r="H253" s="9"/>
      <c r="I253" s="9"/>
      <c r="J253" s="9"/>
      <c r="K253" s="9"/>
      <c r="L253" s="9"/>
      <c r="M253" s="9"/>
      <c r="N253" s="9"/>
      <c r="O253" s="9"/>
      <c r="P253" s="9"/>
      <c r="Q253" s="9"/>
      <c r="R253" s="9"/>
      <c r="S253" s="9"/>
      <c r="T253" s="9"/>
      <c r="U253" s="58"/>
      <c r="V253" s="9"/>
      <c r="AB253" s="15"/>
    </row>
    <row r="254" spans="1:28" x14ac:dyDescent="0.15">
      <c r="A254" s="9" t="s">
        <v>62</v>
      </c>
      <c r="B254" s="9"/>
      <c r="C254" s="9"/>
      <c r="D254" s="9"/>
      <c r="E254" s="9"/>
      <c r="F254" s="9"/>
      <c r="G254" s="9"/>
      <c r="H254" s="9"/>
      <c r="I254" s="9"/>
      <c r="J254" s="9"/>
      <c r="K254" s="9"/>
      <c r="L254" s="9"/>
      <c r="M254" s="9"/>
      <c r="N254" s="9"/>
      <c r="O254" s="9"/>
      <c r="P254" s="9"/>
      <c r="Q254" s="9"/>
      <c r="R254" s="9"/>
      <c r="S254" s="9"/>
      <c r="T254" s="9"/>
      <c r="U254" s="58"/>
      <c r="V254" s="9"/>
      <c r="AB254" s="15"/>
    </row>
    <row r="255" spans="1:28" ht="28" x14ac:dyDescent="0.15">
      <c r="A255" s="75" t="s">
        <v>92</v>
      </c>
      <c r="B255" s="75" t="s">
        <v>1035</v>
      </c>
      <c r="C255" s="67" t="s">
        <v>45</v>
      </c>
      <c r="D255" s="21" t="s">
        <v>859</v>
      </c>
      <c r="E255" s="67" t="s">
        <v>46</v>
      </c>
      <c r="F255" s="67" t="s">
        <v>965</v>
      </c>
      <c r="G255" s="67" t="s">
        <v>47</v>
      </c>
      <c r="H255" s="67" t="s">
        <v>860</v>
      </c>
      <c r="I255" s="21" t="s">
        <v>945</v>
      </c>
      <c r="J255" s="67" t="s">
        <v>817</v>
      </c>
      <c r="K255" s="67" t="s">
        <v>977</v>
      </c>
      <c r="L255" s="67" t="s">
        <v>66</v>
      </c>
      <c r="M255" s="67" t="s">
        <v>206</v>
      </c>
      <c r="N255" s="49" t="s">
        <v>49</v>
      </c>
      <c r="O255" s="67" t="s">
        <v>818</v>
      </c>
      <c r="P255" s="67" t="s">
        <v>50</v>
      </c>
      <c r="Q255" s="28" t="s">
        <v>51</v>
      </c>
      <c r="R255" s="67" t="s">
        <v>861</v>
      </c>
      <c r="S255" s="67" t="s">
        <v>763</v>
      </c>
      <c r="T255" s="28" t="s">
        <v>77</v>
      </c>
      <c r="U255" s="67" t="s">
        <v>611</v>
      </c>
      <c r="V255" s="67" t="s">
        <v>1036</v>
      </c>
      <c r="W255" s="17" t="s">
        <v>52</v>
      </c>
      <c r="X255" s="17" t="s">
        <v>862</v>
      </c>
      <c r="Y255" s="17" t="s">
        <v>863</v>
      </c>
      <c r="Z255" s="17" t="s">
        <v>67</v>
      </c>
      <c r="AA255" s="66" t="s">
        <v>54</v>
      </c>
      <c r="AB255" s="17" t="s">
        <v>55</v>
      </c>
    </row>
    <row r="256" spans="1:28" x14ac:dyDescent="0.15">
      <c r="A256" s="49" t="s">
        <v>109</v>
      </c>
      <c r="B256" s="49"/>
      <c r="C256" s="192"/>
      <c r="D256" s="192"/>
      <c r="E256" s="192"/>
      <c r="F256" s="192"/>
      <c r="G256" s="192"/>
      <c r="H256" s="192"/>
      <c r="I256" s="192"/>
      <c r="J256" s="192"/>
      <c r="K256" s="192"/>
      <c r="L256" s="192"/>
      <c r="M256" s="192"/>
      <c r="N256" s="192"/>
      <c r="O256" s="192">
        <v>23.250871337950201</v>
      </c>
      <c r="P256" s="192"/>
      <c r="Q256" s="192">
        <v>3393.5226714564401</v>
      </c>
      <c r="R256" s="192"/>
      <c r="S256" s="192"/>
      <c r="T256" s="192"/>
      <c r="U256" s="192"/>
      <c r="V256" s="192"/>
      <c r="W256" s="192"/>
      <c r="X256" s="192"/>
      <c r="Y256" s="192"/>
      <c r="Z256" s="192"/>
      <c r="AA256" s="349"/>
      <c r="AB256" s="349">
        <f t="shared" ref="AB256:AB261" si="82">SUM(B256:AA256)</f>
        <v>3416.7735427943903</v>
      </c>
    </row>
    <row r="257" spans="1:29" x14ac:dyDescent="0.15">
      <c r="A257" s="49" t="s">
        <v>110</v>
      </c>
      <c r="B257" s="49">
        <v>540874.982173261</v>
      </c>
      <c r="C257" s="192">
        <v>100593.412461805</v>
      </c>
      <c r="D257" s="192">
        <v>79677116.920055106</v>
      </c>
      <c r="E257" s="192">
        <v>452754.34078678198</v>
      </c>
      <c r="F257" s="192">
        <v>842.26095028128395</v>
      </c>
      <c r="G257" s="192">
        <v>2121295.9730624501</v>
      </c>
      <c r="H257" s="192">
        <v>583493.47313615005</v>
      </c>
      <c r="I257" s="192"/>
      <c r="J257" s="192">
        <v>7285.7291102269601</v>
      </c>
      <c r="K257" s="192">
        <v>2776690.17136057</v>
      </c>
      <c r="L257" s="192">
        <v>1135.5010250816099</v>
      </c>
      <c r="M257" s="192">
        <v>434724.79763345001</v>
      </c>
      <c r="N257" s="192">
        <v>966639.56521879998</v>
      </c>
      <c r="O257" s="192">
        <v>1048908.4353539699</v>
      </c>
      <c r="P257" s="192">
        <v>5923866.6791246403</v>
      </c>
      <c r="Q257" s="192">
        <v>168097.66962037701</v>
      </c>
      <c r="R257" s="192">
        <v>973.30800671502902</v>
      </c>
      <c r="S257" s="192">
        <v>3012.6159496</v>
      </c>
      <c r="T257" s="192"/>
      <c r="U257" s="192">
        <v>851265.93827195396</v>
      </c>
      <c r="V257" s="192">
        <v>62358.336452516698</v>
      </c>
      <c r="W257" s="192">
        <v>53931.033486065397</v>
      </c>
      <c r="X257" s="192">
        <v>3415.9823807328899</v>
      </c>
      <c r="Y257" s="192">
        <v>1067026.7543696901</v>
      </c>
      <c r="Z257" s="192"/>
      <c r="AA257" s="349"/>
      <c r="AB257" s="349">
        <f t="shared" si="82"/>
        <v>96846303.87999025</v>
      </c>
    </row>
    <row r="258" spans="1:29" x14ac:dyDescent="0.15">
      <c r="A258" s="49" t="s">
        <v>111</v>
      </c>
      <c r="B258" s="49">
        <v>419952.138450759</v>
      </c>
      <c r="C258" s="192">
        <v>374729.156653477</v>
      </c>
      <c r="D258" s="192">
        <v>408569.04897598102</v>
      </c>
      <c r="E258" s="192">
        <v>18238.8329811617</v>
      </c>
      <c r="F258" s="192"/>
      <c r="G258" s="192">
        <v>1325135.0478101</v>
      </c>
      <c r="H258" s="192">
        <v>2922831.4520161999</v>
      </c>
      <c r="I258" s="192"/>
      <c r="J258" s="192">
        <v>8659.4019520618003</v>
      </c>
      <c r="K258" s="192">
        <v>800966.31924365798</v>
      </c>
      <c r="L258" s="192">
        <v>147.39190962910601</v>
      </c>
      <c r="M258" s="192">
        <v>2301831.31653478</v>
      </c>
      <c r="N258" s="192">
        <v>2106538.6703928402</v>
      </c>
      <c r="O258" s="192">
        <v>3371287.9302000599</v>
      </c>
      <c r="P258" s="192">
        <v>2757317.4338115002</v>
      </c>
      <c r="Q258" s="192">
        <v>1946049.5732324501</v>
      </c>
      <c r="R258" s="192">
        <v>7064334.6975541404</v>
      </c>
      <c r="S258" s="192">
        <v>77.191830098628898</v>
      </c>
      <c r="T258" s="192"/>
      <c r="U258" s="192">
        <v>467955.95288306102</v>
      </c>
      <c r="V258" s="192">
        <v>8410.3291157167405</v>
      </c>
      <c r="W258" s="192">
        <v>194200.30201494301</v>
      </c>
      <c r="X258" s="192">
        <v>9219.0926950424891</v>
      </c>
      <c r="Y258" s="192">
        <v>730880.87319679605</v>
      </c>
      <c r="Z258" s="192"/>
      <c r="AA258" s="349"/>
      <c r="AB258" s="349">
        <f t="shared" si="82"/>
        <v>27237332.153454456</v>
      </c>
    </row>
    <row r="259" spans="1:29" x14ac:dyDescent="0.15">
      <c r="A259" s="49" t="s">
        <v>112</v>
      </c>
      <c r="B259" s="49">
        <v>184756.20149222499</v>
      </c>
      <c r="C259" s="192">
        <v>5.1772647043689997</v>
      </c>
      <c r="D259" s="192">
        <v>119.801138279028</v>
      </c>
      <c r="E259" s="192">
        <v>1152.3343276074099</v>
      </c>
      <c r="F259" s="192"/>
      <c r="G259" s="192">
        <v>747440.53495364904</v>
      </c>
      <c r="H259" s="192">
        <v>814584.27721530898</v>
      </c>
      <c r="I259" s="192">
        <v>2.4309087889268901</v>
      </c>
      <c r="J259" s="192">
        <v>2500.7361199287602</v>
      </c>
      <c r="K259" s="192">
        <v>45818.019701393299</v>
      </c>
      <c r="L259" s="192"/>
      <c r="M259" s="192">
        <v>1475431.18798085</v>
      </c>
      <c r="N259" s="192">
        <v>1004592.04657878</v>
      </c>
      <c r="O259" s="192">
        <v>18604855.659311101</v>
      </c>
      <c r="P259" s="192">
        <v>2854881.45814163</v>
      </c>
      <c r="Q259" s="192">
        <v>1835672.0343714301</v>
      </c>
      <c r="R259" s="192">
        <v>1418117.7272280499</v>
      </c>
      <c r="S259" s="192">
        <v>2292.5255948640402</v>
      </c>
      <c r="T259" s="192"/>
      <c r="U259" s="192">
        <v>133263.007425241</v>
      </c>
      <c r="V259" s="192">
        <v>3483.1500706234901</v>
      </c>
      <c r="W259" s="192">
        <v>210082.314848268</v>
      </c>
      <c r="X259" s="192">
        <v>13535.250685754199</v>
      </c>
      <c r="Y259" s="192">
        <v>45807.8243114734</v>
      </c>
      <c r="Z259" s="192">
        <v>12.031113566830699</v>
      </c>
      <c r="AA259" s="349"/>
      <c r="AB259" s="349">
        <f t="shared" si="82"/>
        <v>29398405.730783511</v>
      </c>
    </row>
    <row r="260" spans="1:29" ht="17" customHeight="1" x14ac:dyDescent="0.15">
      <c r="A260" s="49" t="s">
        <v>113</v>
      </c>
      <c r="B260" s="49"/>
      <c r="C260" s="192"/>
      <c r="D260" s="192"/>
      <c r="E260" s="192"/>
      <c r="F260" s="192"/>
      <c r="G260" s="192">
        <v>2220687.3588337698</v>
      </c>
      <c r="H260" s="192">
        <v>2650432.2028103899</v>
      </c>
      <c r="I260" s="192">
        <v>96.535209055989895</v>
      </c>
      <c r="J260" s="192">
        <v>12259.5441038357</v>
      </c>
      <c r="K260" s="192"/>
      <c r="L260" s="192"/>
      <c r="M260" s="192">
        <v>2584.5450263023299</v>
      </c>
      <c r="N260" s="192">
        <v>80440.750777445704</v>
      </c>
      <c r="O260" s="192">
        <v>124664.112830244</v>
      </c>
      <c r="P260" s="192">
        <v>110187.968961712</v>
      </c>
      <c r="Q260" s="192">
        <v>374178.898233302</v>
      </c>
      <c r="R260" s="192">
        <v>31.527298257686098</v>
      </c>
      <c r="S260" s="192"/>
      <c r="T260" s="192"/>
      <c r="U260" s="192"/>
      <c r="V260" s="192"/>
      <c r="W260" s="192">
        <v>966130.26380515995</v>
      </c>
      <c r="X260" s="192">
        <v>3469879.9490862298</v>
      </c>
      <c r="Y260" s="192">
        <v>201771.65962655001</v>
      </c>
      <c r="Z260" s="192">
        <v>21.568017241545</v>
      </c>
      <c r="AA260" s="349">
        <v>51571.644331166499</v>
      </c>
      <c r="AB260" s="349">
        <f t="shared" si="82"/>
        <v>10264938.528950661</v>
      </c>
      <c r="AC260"/>
    </row>
    <row r="261" spans="1:29" x14ac:dyDescent="0.15">
      <c r="A261" s="28" t="s">
        <v>1041</v>
      </c>
      <c r="B261" s="28">
        <v>52629.552706300201</v>
      </c>
      <c r="C261" s="192">
        <v>156758.360074481</v>
      </c>
      <c r="D261" s="192">
        <v>177873.10230835501</v>
      </c>
      <c r="E261" s="192">
        <v>33521.753076759102</v>
      </c>
      <c r="F261" s="192"/>
      <c r="G261" s="192">
        <v>120249.338473892</v>
      </c>
      <c r="H261" s="192">
        <v>10303.967334737001</v>
      </c>
      <c r="I261" s="192">
        <v>20.771357688121402</v>
      </c>
      <c r="J261" s="192">
        <v>1.5898415166884601</v>
      </c>
      <c r="K261" s="192"/>
      <c r="L261" s="192">
        <v>25.257304098456999</v>
      </c>
      <c r="M261" s="192">
        <v>39516.114515351997</v>
      </c>
      <c r="N261" s="192">
        <v>27488.23231191</v>
      </c>
      <c r="O261" s="192">
        <v>1209.9799937671</v>
      </c>
      <c r="P261" s="192">
        <v>1393.16237097419</v>
      </c>
      <c r="Q261" s="192">
        <v>32541.2753031635</v>
      </c>
      <c r="R261" s="192">
        <v>24.889916616491899</v>
      </c>
      <c r="S261" s="192">
        <v>48.106991830281899</v>
      </c>
      <c r="T261" s="192">
        <v>7035.1853047749</v>
      </c>
      <c r="U261" s="192">
        <v>156924.37398879</v>
      </c>
      <c r="V261" s="192">
        <v>74.393399336375197</v>
      </c>
      <c r="W261" s="192">
        <v>24.673201834782901</v>
      </c>
      <c r="X261" s="192">
        <v>14.5987600693479</v>
      </c>
      <c r="Y261" s="192">
        <v>1254786.6860159801</v>
      </c>
      <c r="Z261" s="192">
        <v>44.135213721543501</v>
      </c>
      <c r="AA261" s="349">
        <v>788.53954661451201</v>
      </c>
      <c r="AB261" s="349">
        <f t="shared" si="82"/>
        <v>2073298.0393125624</v>
      </c>
      <c r="AC261" s="72"/>
    </row>
    <row r="262" spans="1:29" ht="14" x14ac:dyDescent="0.15">
      <c r="A262" s="35" t="s">
        <v>106</v>
      </c>
      <c r="B262" s="513">
        <f>SUM(B256:B261)</f>
        <v>1198212.8748225453</v>
      </c>
      <c r="C262" s="513">
        <f>SUM(C256:C261)</f>
        <v>632086.1064544674</v>
      </c>
      <c r="D262" s="513">
        <f t="shared" ref="D262:AA262" si="83">SUM(D256:D261)</f>
        <v>80263678.87247771</v>
      </c>
      <c r="E262" s="513">
        <f t="shared" si="83"/>
        <v>505667.26117231022</v>
      </c>
      <c r="F262" s="513">
        <f t="shared" si="83"/>
        <v>842.26095028128395</v>
      </c>
      <c r="G262" s="513">
        <f t="shared" si="83"/>
        <v>6534808.2531338613</v>
      </c>
      <c r="H262" s="513">
        <f t="shared" si="83"/>
        <v>6981645.3725127866</v>
      </c>
      <c r="I262" s="513">
        <f t="shared" si="83"/>
        <v>119.73747553303818</v>
      </c>
      <c r="J262" s="513">
        <f t="shared" si="83"/>
        <v>30707.001127569907</v>
      </c>
      <c r="K262" s="513">
        <f t="shared" si="83"/>
        <v>3623474.5103056212</v>
      </c>
      <c r="L262" s="513">
        <f t="shared" si="83"/>
        <v>1308.1502388091731</v>
      </c>
      <c r="M262" s="513">
        <f t="shared" si="83"/>
        <v>4254087.9616907341</v>
      </c>
      <c r="N262" s="513">
        <f t="shared" si="83"/>
        <v>4185699.2652797755</v>
      </c>
      <c r="O262" s="513">
        <f t="shared" si="83"/>
        <v>23150949.368560482</v>
      </c>
      <c r="P262" s="513">
        <f t="shared" si="83"/>
        <v>11647646.702410458</v>
      </c>
      <c r="Q262" s="513">
        <f t="shared" si="83"/>
        <v>4359932.9734321795</v>
      </c>
      <c r="R262" s="513">
        <f t="shared" si="83"/>
        <v>8483482.1500037778</v>
      </c>
      <c r="S262" s="513">
        <f t="shared" si="83"/>
        <v>5430.4403663929515</v>
      </c>
      <c r="T262" s="513">
        <f t="shared" si="83"/>
        <v>7035.1853047749</v>
      </c>
      <c r="U262" s="513">
        <f t="shared" si="83"/>
        <v>1609409.2725690459</v>
      </c>
      <c r="V262" s="513">
        <f t="shared" si="83"/>
        <v>74326.209038193309</v>
      </c>
      <c r="W262" s="513">
        <f t="shared" si="83"/>
        <v>1424368.5873562712</v>
      </c>
      <c r="X262" s="513">
        <f t="shared" si="83"/>
        <v>3496064.8736078287</v>
      </c>
      <c r="Y262" s="513">
        <f t="shared" si="83"/>
        <v>3300273.7975204894</v>
      </c>
      <c r="Z262" s="513">
        <f t="shared" si="83"/>
        <v>77.734344529919198</v>
      </c>
      <c r="AA262" s="513">
        <f t="shared" si="83"/>
        <v>52360.183877781012</v>
      </c>
      <c r="AB262" s="349">
        <f>SUM(AB256:AB261)</f>
        <v>165823695.10603425</v>
      </c>
      <c r="AC262" s="72"/>
    </row>
    <row r="263" spans="1:29" x14ac:dyDescent="0.15">
      <c r="A263" s="984" t="s">
        <v>114</v>
      </c>
      <c r="B263" s="983"/>
      <c r="C263" s="983"/>
      <c r="D263" s="983"/>
      <c r="E263" s="983"/>
      <c r="F263" s="983"/>
    </row>
    <row r="264" spans="1:29" x14ac:dyDescent="0.15">
      <c r="B264" s="294"/>
      <c r="C264" s="294"/>
      <c r="D264" s="294"/>
      <c r="E264" s="294"/>
      <c r="F264" s="294"/>
      <c r="G264" s="294"/>
      <c r="H264" s="294">
        <f>(H262+I262)/1024</f>
        <v>6818.1299902229684</v>
      </c>
      <c r="I264" s="294"/>
      <c r="J264" s="294">
        <f>J262/1024</f>
        <v>29.987305788642487</v>
      </c>
      <c r="K264" s="294">
        <f>K262/1024</f>
        <v>3538.5493264703332</v>
      </c>
      <c r="L264" s="294"/>
      <c r="M264" s="294"/>
      <c r="N264" s="294"/>
      <c r="O264" s="294">
        <f>O262/1024</f>
        <v>22608.348992734846</v>
      </c>
      <c r="P264" s="294"/>
      <c r="Q264" s="294"/>
      <c r="R264" s="294">
        <f>R262/1024</f>
        <v>8284.6505371130643</v>
      </c>
      <c r="S264" s="294"/>
      <c r="T264" s="294"/>
      <c r="V264" s="294">
        <f>V262/1024</f>
        <v>72.584188513860653</v>
      </c>
      <c r="X264" s="294">
        <f t="shared" ref="X264:Y264" si="84">X262/1024</f>
        <v>3414.1258531326453</v>
      </c>
      <c r="Y264" s="294">
        <f t="shared" si="84"/>
        <v>3222.923630391103</v>
      </c>
      <c r="AB264" s="72">
        <f>SUM(B264:AA265)</f>
        <v>127541.92848384037</v>
      </c>
    </row>
    <row r="265" spans="1:29" x14ac:dyDescent="0.15">
      <c r="B265" s="295">
        <f>B262/1024</f>
        <v>1170.1297605688919</v>
      </c>
      <c r="D265" s="295">
        <f>D262/1024</f>
        <v>78382.498898904014</v>
      </c>
      <c r="W265" s="295"/>
    </row>
  </sheetData>
  <mergeCells count="8">
    <mergeCell ref="A263:F263"/>
    <mergeCell ref="A1:H1"/>
    <mergeCell ref="A13:D13"/>
    <mergeCell ref="A156:D156"/>
    <mergeCell ref="A200:D200"/>
    <mergeCell ref="A226:F226"/>
    <mergeCell ref="A236:D236"/>
    <mergeCell ref="A2:H2"/>
  </mergeCells>
  <printOptions horizontalCentered="1"/>
  <pageMargins left="0.75" right="0.75" top="1" bottom="1" header="0.5" footer="0.5"/>
  <pageSetup scale="75" orientation="landscape" horizontalDpi="4294967292" verticalDpi="4294967292" r:id="rId1"/>
  <headerFooter alignWithMargins="0"/>
  <rowBreaks count="2" manualBreakCount="2">
    <brk id="143" max="16383" man="1"/>
    <brk id="211"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EC552-E255-B844-8CD5-AF151BD85E94}">
  <dimension ref="A1:O92"/>
  <sheetViews>
    <sheetView zoomScale="88" zoomScaleNormal="88" workbookViewId="0">
      <selection activeCell="T52" sqref="T52"/>
    </sheetView>
  </sheetViews>
  <sheetFormatPr baseColWidth="10" defaultColWidth="8.83203125" defaultRowHeight="13" x14ac:dyDescent="0.15"/>
  <cols>
    <col min="1" max="1" width="25.6640625" style="296" customWidth="1"/>
    <col min="2" max="2" width="19" style="296" customWidth="1"/>
    <col min="3" max="3" width="23.5" style="296" customWidth="1"/>
    <col min="4" max="4" width="19" style="297" customWidth="1"/>
    <col min="10" max="10" width="26.33203125" bestFit="1" customWidth="1"/>
    <col min="11" max="11" width="12.5" bestFit="1" customWidth="1"/>
    <col min="12" max="12" width="24.5" customWidth="1"/>
    <col min="13" max="13" width="13.33203125" customWidth="1"/>
  </cols>
  <sheetData>
    <row r="1" spans="1:15" s="9" customFormat="1" ht="45.75" customHeight="1" x14ac:dyDescent="0.15">
      <c r="A1" s="987" t="s">
        <v>720</v>
      </c>
      <c r="B1" s="987"/>
      <c r="C1" s="987"/>
      <c r="D1" s="987"/>
      <c r="E1" s="987"/>
      <c r="J1"/>
      <c r="K1"/>
      <c r="L1"/>
      <c r="M1"/>
      <c r="N1"/>
      <c r="O1"/>
    </row>
    <row r="3" spans="1:15" ht="18" x14ac:dyDescent="0.2">
      <c r="A3" s="426" t="s">
        <v>218</v>
      </c>
      <c r="B3" s="426" t="s">
        <v>757</v>
      </c>
      <c r="C3" s="426" t="s">
        <v>219</v>
      </c>
      <c r="D3" s="250" t="s">
        <v>220</v>
      </c>
    </row>
    <row r="4" spans="1:15" ht="18" x14ac:dyDescent="0.2">
      <c r="A4" s="427" t="s">
        <v>758</v>
      </c>
      <c r="B4" s="573">
        <v>312358</v>
      </c>
      <c r="C4" s="574">
        <v>456713.94</v>
      </c>
      <c r="D4" s="575">
        <v>23593.426893859527</v>
      </c>
    </row>
    <row r="5" spans="1:15" ht="16" x14ac:dyDescent="0.2">
      <c r="A5" s="427" t="s">
        <v>185</v>
      </c>
      <c r="B5" s="576">
        <v>195528</v>
      </c>
      <c r="C5" s="577">
        <v>120785.48299999999</v>
      </c>
      <c r="D5" s="575">
        <v>3249.3208726031444</v>
      </c>
    </row>
    <row r="6" spans="1:15" ht="18" x14ac:dyDescent="0.2">
      <c r="A6" s="427" t="s">
        <v>759</v>
      </c>
      <c r="B6" s="576">
        <v>135667</v>
      </c>
      <c r="C6" s="578">
        <v>1047492.361</v>
      </c>
      <c r="D6" s="578">
        <v>28965.0229317458</v>
      </c>
      <c r="F6" s="48"/>
      <c r="G6" s="48"/>
      <c r="H6" s="48"/>
    </row>
    <row r="7" spans="1:15" ht="16" x14ac:dyDescent="0.2">
      <c r="A7" s="427" t="s">
        <v>182</v>
      </c>
      <c r="B7" s="573">
        <v>40596</v>
      </c>
      <c r="C7" s="578">
        <v>107686.70299999999</v>
      </c>
      <c r="D7" s="578">
        <v>1883.6512517657031</v>
      </c>
    </row>
    <row r="8" spans="1:15" ht="16" x14ac:dyDescent="0.2">
      <c r="A8" s="427" t="s">
        <v>184</v>
      </c>
      <c r="B8" s="573">
        <v>489661</v>
      </c>
      <c r="C8" s="578">
        <v>194021.641</v>
      </c>
      <c r="D8" s="578">
        <v>5292.1320139167574</v>
      </c>
    </row>
    <row r="9" spans="1:15" ht="16" x14ac:dyDescent="0.2">
      <c r="A9" s="427" t="s">
        <v>221</v>
      </c>
      <c r="B9" s="573">
        <v>1065965</v>
      </c>
      <c r="C9" s="573">
        <v>676697.72199999983</v>
      </c>
      <c r="D9" s="573">
        <v>10950.983115959454</v>
      </c>
    </row>
    <row r="10" spans="1:15" ht="18" x14ac:dyDescent="0.2">
      <c r="A10" s="427" t="s">
        <v>760</v>
      </c>
      <c r="B10" s="576">
        <v>21304</v>
      </c>
      <c r="C10" s="577">
        <v>775.46799999999996</v>
      </c>
      <c r="D10" s="578">
        <v>7.5348515877994924</v>
      </c>
    </row>
    <row r="11" spans="1:15" x14ac:dyDescent="0.15">
      <c r="A11" s="136" t="s">
        <v>55</v>
      </c>
      <c r="B11" s="579">
        <f>SUM(B4:B10)</f>
        <v>2261079</v>
      </c>
      <c r="C11" s="580">
        <f>SUM(C4:C10)</f>
        <v>2604173.3179999995</v>
      </c>
      <c r="D11" s="580">
        <f>SUM(D4:D10)</f>
        <v>73942.071931438186</v>
      </c>
    </row>
    <row r="12" spans="1:15" x14ac:dyDescent="0.15">
      <c r="A12" s="296" t="s">
        <v>979</v>
      </c>
    </row>
    <row r="13" spans="1:15" x14ac:dyDescent="0.15">
      <c r="A13" s="296" t="s">
        <v>980</v>
      </c>
    </row>
    <row r="14" spans="1:15" x14ac:dyDescent="0.15">
      <c r="A14" s="296" t="s">
        <v>222</v>
      </c>
    </row>
    <row r="15" spans="1:15" x14ac:dyDescent="0.15">
      <c r="A15" s="296" t="s">
        <v>223</v>
      </c>
    </row>
    <row r="36" spans="1:11" x14ac:dyDescent="0.15">
      <c r="A36" s="298" t="s">
        <v>772</v>
      </c>
    </row>
    <row r="37" spans="1:11" ht="16" x14ac:dyDescent="0.15">
      <c r="A37" s="314" t="s">
        <v>774</v>
      </c>
    </row>
    <row r="38" spans="1:11" ht="16" x14ac:dyDescent="0.15">
      <c r="A38" s="314" t="s">
        <v>775</v>
      </c>
    </row>
    <row r="39" spans="1:11" ht="16" x14ac:dyDescent="0.15">
      <c r="A39" s="314" t="s">
        <v>776</v>
      </c>
    </row>
    <row r="40" spans="1:11" ht="16" x14ac:dyDescent="0.15">
      <c r="A40" s="314" t="s">
        <v>584</v>
      </c>
    </row>
    <row r="41" spans="1:11" ht="16" x14ac:dyDescent="0.15">
      <c r="A41" s="314" t="s">
        <v>288</v>
      </c>
    </row>
    <row r="42" spans="1:11" ht="16" x14ac:dyDescent="0.15">
      <c r="A42" s="314" t="s">
        <v>777</v>
      </c>
    </row>
    <row r="43" spans="1:11" ht="16" x14ac:dyDescent="0.15">
      <c r="A43" s="314" t="s">
        <v>778</v>
      </c>
    </row>
    <row r="44" spans="1:11" ht="16" x14ac:dyDescent="0.15">
      <c r="A44" s="314" t="s">
        <v>779</v>
      </c>
      <c r="B44" s="299"/>
    </row>
    <row r="45" spans="1:11" ht="16" x14ac:dyDescent="0.15">
      <c r="A45" s="314" t="s">
        <v>585</v>
      </c>
      <c r="B45" s="299"/>
      <c r="K45" s="90"/>
    </row>
    <row r="46" spans="1:11" ht="16" x14ac:dyDescent="0.15">
      <c r="A46" s="314" t="s">
        <v>780</v>
      </c>
      <c r="B46" s="299"/>
    </row>
    <row r="47" spans="1:11" ht="16" x14ac:dyDescent="0.15">
      <c r="A47" s="314" t="s">
        <v>586</v>
      </c>
      <c r="B47" s="299"/>
    </row>
    <row r="48" spans="1:11" ht="16" x14ac:dyDescent="0.15">
      <c r="A48" s="314" t="s">
        <v>773</v>
      </c>
      <c r="B48" s="299"/>
    </row>
    <row r="49" spans="1:2" ht="16" x14ac:dyDescent="0.15">
      <c r="A49" s="314" t="s">
        <v>867</v>
      </c>
      <c r="B49" s="299"/>
    </row>
    <row r="50" spans="1:2" ht="16" x14ac:dyDescent="0.15">
      <c r="A50" s="314" t="s">
        <v>186</v>
      </c>
      <c r="B50" s="299"/>
    </row>
    <row r="51" spans="1:2" ht="16" x14ac:dyDescent="0.15">
      <c r="A51" s="314" t="s">
        <v>587</v>
      </c>
      <c r="B51" s="299"/>
    </row>
    <row r="52" spans="1:2" ht="16" x14ac:dyDescent="0.15">
      <c r="A52" s="314" t="s">
        <v>781</v>
      </c>
      <c r="B52" s="299"/>
    </row>
    <row r="53" spans="1:2" ht="16" x14ac:dyDescent="0.15">
      <c r="A53" s="314" t="s">
        <v>782</v>
      </c>
      <c r="B53" s="299"/>
    </row>
    <row r="54" spans="1:2" ht="16" x14ac:dyDescent="0.15">
      <c r="A54" s="314" t="s">
        <v>227</v>
      </c>
      <c r="B54" s="299"/>
    </row>
    <row r="55" spans="1:2" ht="16" x14ac:dyDescent="0.15">
      <c r="A55" s="314" t="s">
        <v>213</v>
      </c>
      <c r="B55" s="299"/>
    </row>
    <row r="56" spans="1:2" ht="16" x14ac:dyDescent="0.15">
      <c r="A56" s="314" t="s">
        <v>783</v>
      </c>
      <c r="B56" s="299"/>
    </row>
    <row r="57" spans="1:2" ht="16" x14ac:dyDescent="0.15">
      <c r="A57" s="314" t="s">
        <v>784</v>
      </c>
      <c r="B57" s="299"/>
    </row>
    <row r="58" spans="1:2" ht="16" x14ac:dyDescent="0.15">
      <c r="A58" s="314" t="s">
        <v>189</v>
      </c>
      <c r="B58" s="299"/>
    </row>
    <row r="59" spans="1:2" ht="16" x14ac:dyDescent="0.15">
      <c r="A59" s="314" t="s">
        <v>785</v>
      </c>
      <c r="B59" s="299"/>
    </row>
    <row r="60" spans="1:2" ht="16" x14ac:dyDescent="0.15">
      <c r="A60" s="314" t="s">
        <v>229</v>
      </c>
      <c r="B60" s="299"/>
    </row>
    <row r="61" spans="1:2" ht="16" x14ac:dyDescent="0.15">
      <c r="A61" s="314" t="s">
        <v>786</v>
      </c>
      <c r="B61" s="299"/>
    </row>
    <row r="62" spans="1:2" ht="16" x14ac:dyDescent="0.15">
      <c r="A62" s="314" t="s">
        <v>787</v>
      </c>
      <c r="B62" s="298"/>
    </row>
    <row r="63" spans="1:2" ht="16" x14ac:dyDescent="0.15">
      <c r="A63" s="314" t="s">
        <v>588</v>
      </c>
      <c r="B63" s="298"/>
    </row>
    <row r="64" spans="1:2" ht="16" x14ac:dyDescent="0.15">
      <c r="A64" s="314" t="s">
        <v>289</v>
      </c>
      <c r="B64" s="298"/>
    </row>
    <row r="65" spans="1:2" ht="16" x14ac:dyDescent="0.15">
      <c r="A65" s="314" t="s">
        <v>788</v>
      </c>
      <c r="B65" s="298"/>
    </row>
    <row r="66" spans="1:2" ht="16" x14ac:dyDescent="0.15">
      <c r="A66" s="314" t="s">
        <v>187</v>
      </c>
      <c r="B66" s="298"/>
    </row>
    <row r="67" spans="1:2" ht="16" x14ac:dyDescent="0.15">
      <c r="A67" s="314" t="s">
        <v>789</v>
      </c>
      <c r="B67" s="298"/>
    </row>
    <row r="68" spans="1:2" ht="16" x14ac:dyDescent="0.15">
      <c r="A68" s="314" t="s">
        <v>589</v>
      </c>
      <c r="B68" s="298"/>
    </row>
    <row r="69" spans="1:2" ht="16" x14ac:dyDescent="0.15">
      <c r="A69" s="314" t="s">
        <v>590</v>
      </c>
      <c r="B69" s="298"/>
    </row>
    <row r="70" spans="1:2" ht="16" x14ac:dyDescent="0.15">
      <c r="A70" s="314" t="s">
        <v>591</v>
      </c>
      <c r="B70" s="298"/>
    </row>
    <row r="71" spans="1:2" ht="16" x14ac:dyDescent="0.15">
      <c r="A71" s="314" t="s">
        <v>592</v>
      </c>
      <c r="B71" s="298"/>
    </row>
    <row r="72" spans="1:2" ht="16" x14ac:dyDescent="0.15">
      <c r="A72" s="314" t="s">
        <v>790</v>
      </c>
      <c r="B72" s="298"/>
    </row>
    <row r="73" spans="1:2" ht="16" x14ac:dyDescent="0.15">
      <c r="A73" s="314" t="s">
        <v>791</v>
      </c>
      <c r="B73" s="298"/>
    </row>
    <row r="74" spans="1:2" ht="16" x14ac:dyDescent="0.15">
      <c r="A74" s="314" t="s">
        <v>792</v>
      </c>
    </row>
    <row r="75" spans="1:2" ht="16" x14ac:dyDescent="0.15">
      <c r="A75" s="314" t="s">
        <v>215</v>
      </c>
    </row>
    <row r="76" spans="1:2" ht="16" x14ac:dyDescent="0.15">
      <c r="A76" s="314" t="s">
        <v>793</v>
      </c>
    </row>
    <row r="77" spans="1:2" ht="16" x14ac:dyDescent="0.15">
      <c r="A77" s="314" t="s">
        <v>230</v>
      </c>
    </row>
    <row r="78" spans="1:2" ht="16" x14ac:dyDescent="0.15">
      <c r="A78" s="314" t="s">
        <v>234</v>
      </c>
    </row>
    <row r="79" spans="1:2" ht="16" x14ac:dyDescent="0.15">
      <c r="A79" s="314" t="s">
        <v>794</v>
      </c>
    </row>
    <row r="80" spans="1:2" ht="16" x14ac:dyDescent="0.15">
      <c r="A80" s="314" t="s">
        <v>235</v>
      </c>
    </row>
    <row r="81" spans="1:1" ht="16" x14ac:dyDescent="0.15">
      <c r="A81" s="314" t="s">
        <v>795</v>
      </c>
    </row>
    <row r="82" spans="1:1" ht="16" x14ac:dyDescent="0.15">
      <c r="A82" s="314" t="s">
        <v>796</v>
      </c>
    </row>
    <row r="83" spans="1:1" ht="16" x14ac:dyDescent="0.15">
      <c r="A83" s="314" t="s">
        <v>593</v>
      </c>
    </row>
    <row r="84" spans="1:1" ht="16" x14ac:dyDescent="0.15">
      <c r="A84" s="314" t="s">
        <v>594</v>
      </c>
    </row>
    <row r="85" spans="1:1" ht="16" x14ac:dyDescent="0.15">
      <c r="A85" s="314" t="s">
        <v>188</v>
      </c>
    </row>
    <row r="86" spans="1:1" ht="16" x14ac:dyDescent="0.15">
      <c r="A86" s="314" t="s">
        <v>595</v>
      </c>
    </row>
    <row r="87" spans="1:1" ht="16" x14ac:dyDescent="0.15">
      <c r="A87" s="314" t="s">
        <v>797</v>
      </c>
    </row>
    <row r="88" spans="1:1" x14ac:dyDescent="0.15">
      <c r="A88" s="300"/>
    </row>
    <row r="89" spans="1:1" x14ac:dyDescent="0.15">
      <c r="A89" s="300"/>
    </row>
    <row r="90" spans="1:1" x14ac:dyDescent="0.15">
      <c r="A90" s="300"/>
    </row>
    <row r="91" spans="1:1" x14ac:dyDescent="0.15">
      <c r="A91" s="301"/>
    </row>
    <row r="92" spans="1:1" x14ac:dyDescent="0.15">
      <c r="A92" s="301"/>
    </row>
  </sheetData>
  <mergeCells count="1">
    <mergeCell ref="A1:E1"/>
  </mergeCells>
  <printOptions horizontalCentered="1"/>
  <pageMargins left="0.75" right="0.75" top="1" bottom="1" header="0.5" footer="0.5"/>
  <pageSetup scale="75"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C4AC4-9947-6440-BCD2-85C962606C70}">
  <dimension ref="A1:X52"/>
  <sheetViews>
    <sheetView zoomScaleNormal="100" workbookViewId="0">
      <selection activeCell="T52" sqref="T52"/>
    </sheetView>
  </sheetViews>
  <sheetFormatPr baseColWidth="10" defaultColWidth="11.5" defaultRowHeight="28" customHeight="1" x14ac:dyDescent="0.15"/>
  <cols>
    <col min="1" max="1" width="11.5" style="9"/>
    <col min="2" max="2" width="17.6640625" style="9" customWidth="1"/>
    <col min="3" max="3" width="24" style="9" customWidth="1"/>
    <col min="4" max="4" width="13.83203125" style="9" customWidth="1"/>
    <col min="5" max="5" width="1.6640625" style="9" customWidth="1"/>
    <col min="6" max="6" width="11.5" style="9" customWidth="1"/>
    <col min="7" max="7" width="17.5" style="9" customWidth="1"/>
    <col min="8" max="8" width="14.5" style="9" customWidth="1"/>
    <col min="9" max="9" width="15.5" style="9" customWidth="1"/>
    <col min="10" max="11" width="11.5" style="9"/>
    <col min="13" max="13" width="16.5" bestFit="1" customWidth="1"/>
    <col min="14" max="14" width="14.83203125" customWidth="1"/>
    <col min="15" max="15" width="16.1640625" customWidth="1"/>
    <col min="18" max="16384" width="11.5" style="9"/>
  </cols>
  <sheetData>
    <row r="1" spans="1:24" s="15" customFormat="1" ht="28" customHeight="1" x14ac:dyDescent="0.15">
      <c r="A1" s="939" t="s">
        <v>719</v>
      </c>
      <c r="B1" s="939"/>
      <c r="C1" s="939"/>
      <c r="D1" s="939"/>
      <c r="E1" s="9"/>
      <c r="F1" s="9"/>
      <c r="G1" s="9"/>
      <c r="H1" s="9"/>
      <c r="I1" s="9"/>
      <c r="J1" s="9"/>
      <c r="K1" s="9"/>
      <c r="L1"/>
      <c r="M1"/>
      <c r="N1"/>
      <c r="O1"/>
      <c r="P1"/>
      <c r="Q1"/>
      <c r="R1" s="9"/>
      <c r="S1" s="9"/>
      <c r="T1" s="9"/>
      <c r="U1" s="9"/>
      <c r="V1" s="9"/>
      <c r="W1" s="9"/>
      <c r="X1" s="9"/>
    </row>
    <row r="2" spans="1:24" s="15" customFormat="1" ht="16" x14ac:dyDescent="0.15">
      <c r="A2" s="284" t="s">
        <v>673</v>
      </c>
      <c r="B2" s="202"/>
      <c r="C2" s="202"/>
      <c r="D2" s="202"/>
      <c r="E2" s="9"/>
      <c r="F2" s="9"/>
      <c r="G2" s="9"/>
      <c r="H2" s="9"/>
      <c r="I2" s="9"/>
      <c r="J2" s="9"/>
      <c r="K2" s="9"/>
      <c r="L2"/>
      <c r="M2"/>
      <c r="N2"/>
      <c r="O2"/>
      <c r="P2"/>
      <c r="Q2"/>
      <c r="R2" s="9"/>
      <c r="S2" s="9"/>
      <c r="T2" s="9"/>
      <c r="U2" s="9"/>
      <c r="V2" s="9"/>
      <c r="W2" s="9"/>
      <c r="X2" s="9"/>
    </row>
    <row r="3" spans="1:24" s="15" customFormat="1" ht="28" customHeight="1" x14ac:dyDescent="0.15">
      <c r="A3" s="71"/>
      <c r="B3" s="9"/>
      <c r="C3" s="9"/>
      <c r="D3" s="9"/>
      <c r="E3" s="9"/>
      <c r="F3" s="9"/>
      <c r="G3" s="9"/>
      <c r="H3" s="9"/>
      <c r="I3" s="9"/>
      <c r="J3" s="9"/>
      <c r="K3" s="9"/>
      <c r="L3"/>
      <c r="M3"/>
      <c r="N3"/>
      <c r="O3"/>
      <c r="P3"/>
      <c r="Q3"/>
      <c r="R3" s="9"/>
      <c r="S3" s="9"/>
      <c r="T3" s="9"/>
      <c r="U3" s="9"/>
      <c r="V3" s="9"/>
      <c r="W3" s="9"/>
      <c r="X3" s="9"/>
    </row>
    <row r="4" spans="1:24" s="15" customFormat="1" ht="17.25" customHeight="1" x14ac:dyDescent="0.15">
      <c r="A4" s="988" t="s">
        <v>633</v>
      </c>
      <c r="B4" s="989"/>
      <c r="C4" s="989"/>
      <c r="D4" s="990"/>
      <c r="F4" s="988" t="s">
        <v>1054</v>
      </c>
      <c r="G4" s="989"/>
      <c r="H4" s="989"/>
      <c r="I4" s="990"/>
      <c r="J4" s="9"/>
      <c r="L4"/>
      <c r="M4"/>
      <c r="N4"/>
      <c r="O4"/>
      <c r="P4"/>
      <c r="Q4"/>
      <c r="R4" s="9"/>
      <c r="S4" s="9"/>
      <c r="T4" s="9"/>
      <c r="U4" s="9"/>
      <c r="V4" s="9"/>
      <c r="W4" s="9"/>
      <c r="X4" s="9"/>
    </row>
    <row r="5" spans="1:24" s="1" customFormat="1" ht="14" customHeight="1" x14ac:dyDescent="0.15">
      <c r="A5" s="231" t="s">
        <v>180</v>
      </c>
      <c r="B5" s="231" t="s">
        <v>634</v>
      </c>
      <c r="C5" s="231" t="s">
        <v>286</v>
      </c>
      <c r="D5" s="241" t="s">
        <v>287</v>
      </c>
      <c r="F5" s="231" t="s">
        <v>180</v>
      </c>
      <c r="G5" s="241" t="s">
        <v>634</v>
      </c>
      <c r="H5" s="241" t="s">
        <v>287</v>
      </c>
      <c r="I5" s="231" t="s">
        <v>286</v>
      </c>
      <c r="J5" s="190"/>
      <c r="L5"/>
      <c r="M5"/>
      <c r="N5"/>
      <c r="O5"/>
      <c r="P5"/>
      <c r="Q5"/>
      <c r="R5" s="190"/>
      <c r="S5" s="190"/>
      <c r="T5" s="190"/>
      <c r="U5" s="190"/>
      <c r="V5" s="190"/>
      <c r="W5" s="190"/>
      <c r="X5" s="190"/>
    </row>
    <row r="6" spans="1:24" s="15" customFormat="1" ht="14" customHeight="1" x14ac:dyDescent="0.2">
      <c r="A6" s="245">
        <v>1</v>
      </c>
      <c r="B6" s="274" t="s">
        <v>1055</v>
      </c>
      <c r="C6" s="581">
        <v>90070058.575918302</v>
      </c>
      <c r="D6" s="428">
        <v>1856394043</v>
      </c>
      <c r="F6" s="582">
        <v>1</v>
      </c>
      <c r="G6" s="274" t="s">
        <v>1055</v>
      </c>
      <c r="H6" s="428">
        <v>1856394043</v>
      </c>
      <c r="I6" s="429">
        <v>90070058.575918302</v>
      </c>
      <c r="J6" s="9"/>
      <c r="L6"/>
      <c r="M6"/>
      <c r="N6"/>
      <c r="O6"/>
      <c r="P6"/>
      <c r="Q6"/>
      <c r="R6" s="9"/>
      <c r="S6" s="9"/>
      <c r="T6" s="9"/>
      <c r="U6" s="9"/>
      <c r="V6" s="9"/>
    </row>
    <row r="7" spans="1:24" s="15" customFormat="1" ht="14" customHeight="1" x14ac:dyDescent="0.2">
      <c r="A7" s="245">
        <v>2</v>
      </c>
      <c r="B7" s="274" t="s">
        <v>1056</v>
      </c>
      <c r="C7" s="581">
        <v>29660183.482107699</v>
      </c>
      <c r="D7" s="428">
        <v>1047492361</v>
      </c>
      <c r="F7" s="582">
        <v>2</v>
      </c>
      <c r="G7" s="274" t="s">
        <v>1056</v>
      </c>
      <c r="H7" s="428">
        <v>1047492361</v>
      </c>
      <c r="I7" s="429">
        <v>29660183.482107699</v>
      </c>
      <c r="J7" s="9"/>
      <c r="L7"/>
      <c r="M7"/>
      <c r="N7"/>
      <c r="O7"/>
      <c r="P7"/>
      <c r="Q7"/>
      <c r="R7" s="9"/>
      <c r="S7" s="9"/>
      <c r="T7" s="9"/>
      <c r="U7" s="9"/>
      <c r="V7" s="9"/>
    </row>
    <row r="8" spans="1:24" s="15" customFormat="1" ht="14" customHeight="1" x14ac:dyDescent="0.2">
      <c r="A8" s="245">
        <v>3</v>
      </c>
      <c r="B8" s="274" t="s">
        <v>1057</v>
      </c>
      <c r="C8" s="429">
        <v>9127347.6593114994</v>
      </c>
      <c r="D8" s="428">
        <v>109552976</v>
      </c>
      <c r="F8" s="582">
        <v>3</v>
      </c>
      <c r="G8" s="274" t="s">
        <v>1058</v>
      </c>
      <c r="H8" s="428">
        <v>194021641</v>
      </c>
      <c r="I8" s="583">
        <v>5419143.1822507596</v>
      </c>
      <c r="J8" s="9"/>
      <c r="L8"/>
      <c r="M8"/>
      <c r="N8"/>
      <c r="O8"/>
      <c r="P8"/>
      <c r="Q8"/>
      <c r="R8" s="9"/>
      <c r="S8" s="9"/>
      <c r="T8" s="9"/>
      <c r="U8" s="9"/>
      <c r="V8" s="9"/>
    </row>
    <row r="9" spans="1:24" s="15" customFormat="1" ht="14" customHeight="1" x14ac:dyDescent="0.2">
      <c r="A9" s="245">
        <v>4</v>
      </c>
      <c r="B9" s="274" t="s">
        <v>1058</v>
      </c>
      <c r="C9" s="429">
        <v>5419143.1822507596</v>
      </c>
      <c r="D9" s="428">
        <v>194021641</v>
      </c>
      <c r="F9" s="582">
        <v>4</v>
      </c>
      <c r="G9" s="274" t="s">
        <v>1059</v>
      </c>
      <c r="H9" s="428">
        <v>134561332</v>
      </c>
      <c r="I9" s="429">
        <v>3161915.5119320801</v>
      </c>
      <c r="J9" s="9"/>
      <c r="L9"/>
      <c r="M9"/>
      <c r="N9"/>
      <c r="O9"/>
      <c r="P9"/>
      <c r="Q9"/>
      <c r="R9" s="9"/>
      <c r="S9" s="9"/>
      <c r="T9" s="9"/>
      <c r="U9" s="9"/>
      <c r="V9" s="9"/>
    </row>
    <row r="10" spans="1:24" s="15" customFormat="1" ht="14" customHeight="1" x14ac:dyDescent="0.2">
      <c r="A10" s="245">
        <v>5</v>
      </c>
      <c r="B10" s="274" t="s">
        <v>1060</v>
      </c>
      <c r="C10" s="429">
        <v>4097145.56787764</v>
      </c>
      <c r="D10" s="428">
        <v>37282626</v>
      </c>
      <c r="F10" s="582">
        <v>5</v>
      </c>
      <c r="G10" s="274" t="s">
        <v>1061</v>
      </c>
      <c r="H10" s="428">
        <v>120785483</v>
      </c>
      <c r="I10" s="429">
        <v>3327304.5735456198</v>
      </c>
      <c r="J10" s="9"/>
      <c r="L10"/>
      <c r="M10"/>
      <c r="N10"/>
      <c r="O10"/>
      <c r="P10"/>
      <c r="Q10"/>
      <c r="R10" s="9"/>
      <c r="S10" s="9"/>
      <c r="T10" s="9"/>
      <c r="U10" s="9"/>
      <c r="V10" s="9"/>
    </row>
    <row r="11" spans="1:24" s="15" customFormat="1" ht="14" customHeight="1" x14ac:dyDescent="0.2">
      <c r="A11" s="245">
        <v>6</v>
      </c>
      <c r="B11" s="274" t="s">
        <v>1061</v>
      </c>
      <c r="C11" s="429">
        <v>3327304.5735456198</v>
      </c>
      <c r="D11" s="428">
        <v>120785483</v>
      </c>
      <c r="F11" s="582">
        <v>6</v>
      </c>
      <c r="G11" s="274" t="s">
        <v>1057</v>
      </c>
      <c r="H11" s="428">
        <v>109552976</v>
      </c>
      <c r="I11" s="429">
        <v>9127347.6593114994</v>
      </c>
      <c r="J11" s="9"/>
      <c r="L11"/>
      <c r="M11"/>
      <c r="N11"/>
      <c r="O11"/>
      <c r="P11"/>
      <c r="Q11"/>
      <c r="R11" s="430"/>
      <c r="S11" s="430"/>
      <c r="T11" s="430"/>
      <c r="U11" s="430"/>
      <c r="V11" s="430"/>
    </row>
    <row r="12" spans="1:24" s="15" customFormat="1" ht="14" customHeight="1" x14ac:dyDescent="0.2">
      <c r="A12" s="245">
        <v>7</v>
      </c>
      <c r="B12" s="274" t="s">
        <v>1059</v>
      </c>
      <c r="C12" s="429">
        <v>3161915.5119320801</v>
      </c>
      <c r="D12" s="428">
        <v>134561332</v>
      </c>
      <c r="F12" s="582">
        <v>7</v>
      </c>
      <c r="G12" s="274" t="s">
        <v>1062</v>
      </c>
      <c r="H12" s="428">
        <v>108189503</v>
      </c>
      <c r="I12" s="429">
        <v>471888.808798894</v>
      </c>
      <c r="J12" s="9"/>
      <c r="L12"/>
      <c r="M12"/>
      <c r="N12"/>
      <c r="O12"/>
      <c r="P12"/>
      <c r="Q12"/>
      <c r="R12" s="9"/>
      <c r="S12" s="9"/>
      <c r="T12" s="9"/>
      <c r="U12" s="9"/>
      <c r="V12" s="9"/>
    </row>
    <row r="13" spans="1:24" s="15" customFormat="1" ht="14" customHeight="1" x14ac:dyDescent="0.2">
      <c r="A13" s="245">
        <v>8</v>
      </c>
      <c r="B13" s="274" t="s">
        <v>1063</v>
      </c>
      <c r="C13" s="429">
        <v>2090179.10029436</v>
      </c>
      <c r="D13" s="428">
        <v>33243179</v>
      </c>
      <c r="F13" s="582">
        <v>8</v>
      </c>
      <c r="G13" s="274" t="s">
        <v>1064</v>
      </c>
      <c r="H13" s="428">
        <v>107686703</v>
      </c>
      <c r="I13" s="429">
        <v>1928858.88180808</v>
      </c>
      <c r="J13" s="9"/>
      <c r="L13"/>
      <c r="M13"/>
      <c r="N13"/>
      <c r="O13"/>
      <c r="P13"/>
      <c r="Q13"/>
      <c r="R13" s="9"/>
      <c r="S13" s="9"/>
      <c r="T13" s="9"/>
      <c r="U13" s="9"/>
      <c r="V13" s="9"/>
    </row>
    <row r="14" spans="1:24" s="15" customFormat="1" ht="14" customHeight="1" x14ac:dyDescent="0.2">
      <c r="A14" s="245">
        <v>9</v>
      </c>
      <c r="B14" s="274" t="s">
        <v>1064</v>
      </c>
      <c r="C14" s="429">
        <v>1928858.88180808</v>
      </c>
      <c r="D14" s="428">
        <v>107686703</v>
      </c>
      <c r="F14" s="582">
        <v>9</v>
      </c>
      <c r="G14" s="274" t="s">
        <v>1065</v>
      </c>
      <c r="H14" s="428">
        <v>71427996</v>
      </c>
      <c r="I14" s="429">
        <v>564929.40861972899</v>
      </c>
      <c r="J14" s="9"/>
      <c r="L14"/>
      <c r="M14"/>
      <c r="N14"/>
      <c r="O14"/>
      <c r="P14"/>
      <c r="Q14"/>
      <c r="R14" s="9"/>
      <c r="S14" s="9"/>
      <c r="T14" s="9"/>
      <c r="U14" s="9"/>
      <c r="V14" s="9"/>
    </row>
    <row r="15" spans="1:24" s="15" customFormat="1" ht="14" customHeight="1" x14ac:dyDescent="0.2">
      <c r="A15" s="245">
        <v>10</v>
      </c>
      <c r="B15" s="584" t="s">
        <v>1066</v>
      </c>
      <c r="C15" s="429">
        <v>1728594.3430802999</v>
      </c>
      <c r="D15" s="428">
        <v>51910167</v>
      </c>
      <c r="F15" s="582">
        <v>10</v>
      </c>
      <c r="G15" s="274" t="s">
        <v>1067</v>
      </c>
      <c r="H15" s="428">
        <v>65560513</v>
      </c>
      <c r="I15" s="429">
        <v>1659631.5584291399</v>
      </c>
      <c r="J15" s="9"/>
      <c r="L15"/>
      <c r="M15"/>
      <c r="N15"/>
      <c r="O15"/>
      <c r="P15"/>
      <c r="Q15"/>
      <c r="R15" s="9"/>
      <c r="S15" s="9"/>
      <c r="T15" s="9"/>
      <c r="U15" s="9"/>
      <c r="V15" s="9"/>
    </row>
    <row r="16" spans="1:24" s="15" customFormat="1" ht="14" customHeight="1" x14ac:dyDescent="0.2">
      <c r="A16" s="245">
        <v>11</v>
      </c>
      <c r="B16" s="274" t="s">
        <v>1067</v>
      </c>
      <c r="C16" s="429">
        <v>1659631.5584291399</v>
      </c>
      <c r="D16" s="428">
        <v>65560513</v>
      </c>
      <c r="F16" s="582">
        <v>11</v>
      </c>
      <c r="G16" s="584" t="s">
        <v>1068</v>
      </c>
      <c r="H16" s="428">
        <v>51971578</v>
      </c>
      <c r="I16" s="429">
        <v>95919.110208323196</v>
      </c>
      <c r="J16" s="9"/>
      <c r="L16"/>
      <c r="M16"/>
      <c r="N16"/>
      <c r="O16"/>
      <c r="P16"/>
      <c r="Q16"/>
      <c r="R16" s="9"/>
      <c r="S16" s="9"/>
      <c r="T16" s="9"/>
      <c r="U16" s="9"/>
      <c r="V16" s="9"/>
    </row>
    <row r="17" spans="1:24" s="15" customFormat="1" ht="14" customHeight="1" x14ac:dyDescent="0.2">
      <c r="A17" s="245">
        <v>12</v>
      </c>
      <c r="B17" s="274" t="s">
        <v>1069</v>
      </c>
      <c r="C17" s="429">
        <v>1330546.4423058699</v>
      </c>
      <c r="D17" s="428">
        <v>51801544</v>
      </c>
      <c r="F17" s="582">
        <v>12</v>
      </c>
      <c r="G17" s="584" t="s">
        <v>1066</v>
      </c>
      <c r="H17" s="428">
        <v>51910167</v>
      </c>
      <c r="I17" s="429">
        <v>1728594.3430802999</v>
      </c>
      <c r="J17" s="9"/>
      <c r="L17"/>
      <c r="M17"/>
      <c r="N17"/>
      <c r="O17"/>
      <c r="P17"/>
      <c r="Q17"/>
      <c r="R17" s="9"/>
      <c r="S17" s="9"/>
      <c r="T17" s="9"/>
      <c r="U17" s="9"/>
      <c r="V17" s="9"/>
    </row>
    <row r="18" spans="1:24" s="15" customFormat="1" ht="14" customHeight="1" x14ac:dyDescent="0.2">
      <c r="A18" s="245">
        <v>13</v>
      </c>
      <c r="B18" s="584" t="s">
        <v>1070</v>
      </c>
      <c r="C18" s="429">
        <v>939609.22030279995</v>
      </c>
      <c r="D18" s="428">
        <v>12561873</v>
      </c>
      <c r="F18" s="582">
        <v>13</v>
      </c>
      <c r="G18" s="584" t="s">
        <v>1069</v>
      </c>
      <c r="H18" s="428">
        <v>51801544</v>
      </c>
      <c r="I18" s="429">
        <v>1330546.4423058699</v>
      </c>
      <c r="J18" s="9"/>
      <c r="L18"/>
      <c r="M18"/>
      <c r="N18"/>
      <c r="O18"/>
      <c r="P18"/>
      <c r="Q18"/>
      <c r="R18" s="9"/>
      <c r="S18" s="9"/>
      <c r="T18" s="9"/>
      <c r="U18" s="9"/>
      <c r="V18" s="9"/>
    </row>
    <row r="19" spans="1:24" s="15" customFormat="1" ht="14" customHeight="1" x14ac:dyDescent="0.2">
      <c r="A19" s="245">
        <v>14</v>
      </c>
      <c r="B19" s="584" t="s">
        <v>1071</v>
      </c>
      <c r="C19" s="429">
        <v>860594.11916510505</v>
      </c>
      <c r="D19" s="428">
        <v>25151604</v>
      </c>
      <c r="F19" s="582">
        <v>14</v>
      </c>
      <c r="G19" s="584" t="s">
        <v>1072</v>
      </c>
      <c r="H19" s="428">
        <v>47959644</v>
      </c>
      <c r="I19" s="429">
        <v>769462.639758565</v>
      </c>
      <c r="J19" s="9"/>
      <c r="L19"/>
      <c r="M19"/>
      <c r="N19"/>
      <c r="O19"/>
      <c r="P19"/>
      <c r="Q19"/>
      <c r="R19" s="9"/>
      <c r="S19" s="9"/>
      <c r="T19" s="9"/>
      <c r="U19" s="9"/>
      <c r="V19" s="9"/>
    </row>
    <row r="20" spans="1:24" s="15" customFormat="1" ht="14" customHeight="1" x14ac:dyDescent="0.2">
      <c r="A20" s="245">
        <v>15</v>
      </c>
      <c r="B20" s="584" t="s">
        <v>1072</v>
      </c>
      <c r="C20" s="429">
        <v>769462.639758565</v>
      </c>
      <c r="D20" s="428">
        <v>47959644</v>
      </c>
      <c r="F20" s="582">
        <v>15</v>
      </c>
      <c r="G20" s="274" t="s">
        <v>1060</v>
      </c>
      <c r="H20" s="428">
        <v>37282626</v>
      </c>
      <c r="I20" s="429">
        <v>4097145.56787764</v>
      </c>
      <c r="J20" s="9"/>
      <c r="L20"/>
      <c r="M20"/>
      <c r="N20"/>
      <c r="O20"/>
      <c r="P20"/>
      <c r="Q20"/>
      <c r="R20" s="9"/>
      <c r="S20" s="9"/>
      <c r="T20" s="9"/>
      <c r="U20" s="9"/>
      <c r="V20" s="9"/>
    </row>
    <row r="21" spans="1:24" s="15" customFormat="1" ht="14" customHeight="1" x14ac:dyDescent="0.2">
      <c r="A21" s="245">
        <v>16</v>
      </c>
      <c r="B21" s="274" t="s">
        <v>1073</v>
      </c>
      <c r="C21" s="429">
        <v>691696.07947562204</v>
      </c>
      <c r="D21" s="428">
        <v>16748281</v>
      </c>
      <c r="F21" s="582">
        <v>16</v>
      </c>
      <c r="G21" s="585" t="s">
        <v>1074</v>
      </c>
      <c r="H21" s="428">
        <v>35274101</v>
      </c>
      <c r="I21" s="429">
        <v>164921.926246649</v>
      </c>
      <c r="J21" s="9"/>
      <c r="L21"/>
      <c r="M21"/>
      <c r="N21"/>
      <c r="O21"/>
      <c r="P21"/>
      <c r="Q21"/>
      <c r="R21" s="9"/>
      <c r="S21" s="9"/>
      <c r="T21" s="9"/>
      <c r="U21" s="9"/>
      <c r="V21" s="9"/>
    </row>
    <row r="22" spans="1:24" s="15" customFormat="1" ht="14" customHeight="1" x14ac:dyDescent="0.2">
      <c r="A22" s="245">
        <v>17</v>
      </c>
      <c r="B22" s="274" t="s">
        <v>1075</v>
      </c>
      <c r="C22" s="429">
        <v>638889.70190713299</v>
      </c>
      <c r="D22" s="428">
        <v>33941616</v>
      </c>
      <c r="F22" s="582">
        <v>17</v>
      </c>
      <c r="G22" s="584" t="s">
        <v>1075</v>
      </c>
      <c r="H22" s="428">
        <v>33941616</v>
      </c>
      <c r="I22" s="429">
        <v>638889.70190713299</v>
      </c>
      <c r="J22" s="9"/>
      <c r="L22"/>
      <c r="M22"/>
      <c r="N22"/>
      <c r="O22"/>
      <c r="P22"/>
      <c r="Q22"/>
      <c r="R22" s="9"/>
      <c r="S22" s="9"/>
      <c r="T22" s="9"/>
      <c r="U22" s="9"/>
      <c r="V22" s="9"/>
    </row>
    <row r="23" spans="1:24" s="15" customFormat="1" ht="14" customHeight="1" x14ac:dyDescent="0.2">
      <c r="A23" s="245">
        <v>18</v>
      </c>
      <c r="B23" s="274" t="s">
        <v>1065</v>
      </c>
      <c r="C23" s="429">
        <v>564929.40861972899</v>
      </c>
      <c r="D23" s="428">
        <v>71427996</v>
      </c>
      <c r="F23" s="582">
        <v>18</v>
      </c>
      <c r="G23" s="584" t="s">
        <v>1063</v>
      </c>
      <c r="H23" s="428">
        <v>33243179</v>
      </c>
      <c r="I23" s="429">
        <v>2090179.10029436</v>
      </c>
      <c r="J23" s="9"/>
      <c r="L23"/>
      <c r="M23"/>
      <c r="N23"/>
      <c r="O23"/>
      <c r="P23"/>
      <c r="Q23"/>
      <c r="R23" s="9"/>
      <c r="S23" s="9"/>
      <c r="T23" s="9"/>
      <c r="U23" s="9"/>
      <c r="V23" s="9"/>
    </row>
    <row r="24" spans="1:24" s="15" customFormat="1" ht="14" customHeight="1" x14ac:dyDescent="0.2">
      <c r="A24" s="245">
        <v>19</v>
      </c>
      <c r="B24" s="274" t="s">
        <v>1076</v>
      </c>
      <c r="C24" s="429">
        <v>508440.487503535</v>
      </c>
      <c r="D24" s="428">
        <v>1322753</v>
      </c>
      <c r="F24" s="582">
        <v>19</v>
      </c>
      <c r="G24" s="584" t="s">
        <v>1077</v>
      </c>
      <c r="H24" s="428">
        <v>28322802</v>
      </c>
      <c r="I24" s="429">
        <v>364708.27306539897</v>
      </c>
      <c r="J24" s="9"/>
      <c r="L24"/>
      <c r="M24"/>
      <c r="N24"/>
      <c r="O24"/>
      <c r="P24"/>
      <c r="Q24"/>
      <c r="R24" s="9"/>
      <c r="S24" s="9"/>
      <c r="T24" s="9"/>
      <c r="U24" s="9"/>
      <c r="V24" s="9"/>
    </row>
    <row r="25" spans="1:24" s="15" customFormat="1" ht="14" customHeight="1" thickBot="1" x14ac:dyDescent="0.25">
      <c r="A25" s="245">
        <v>20</v>
      </c>
      <c r="B25" s="585" t="s">
        <v>1062</v>
      </c>
      <c r="C25" s="497">
        <v>471888.808798894</v>
      </c>
      <c r="D25" s="498">
        <v>108189503</v>
      </c>
      <c r="F25" s="586">
        <v>20</v>
      </c>
      <c r="G25" s="587" t="s">
        <v>1071</v>
      </c>
      <c r="H25" s="498">
        <v>25151604</v>
      </c>
      <c r="I25" s="497">
        <v>860594.11916510505</v>
      </c>
      <c r="J25" s="9"/>
      <c r="L25"/>
      <c r="M25"/>
      <c r="N25"/>
      <c r="O25"/>
      <c r="P25"/>
      <c r="Q25"/>
      <c r="R25" s="9"/>
      <c r="S25" s="9"/>
      <c r="T25" s="9"/>
      <c r="U25" s="9"/>
      <c r="V25" s="9"/>
    </row>
    <row r="26" spans="1:24" s="15" customFormat="1" ht="14" customHeight="1" thickBot="1" x14ac:dyDescent="0.2">
      <c r="A26" s="9"/>
      <c r="B26" s="588" t="s">
        <v>55</v>
      </c>
      <c r="C26" s="589">
        <f>SUM(C6:C25)</f>
        <v>159046419.34439266</v>
      </c>
      <c r="D26" s="590">
        <f>SUM(D6:D25)</f>
        <v>4127595838</v>
      </c>
      <c r="E26" s="499"/>
      <c r="F26" s="588"/>
      <c r="G26" s="588" t="s">
        <v>55</v>
      </c>
      <c r="H26" s="590">
        <f>SUM(H6:H25)</f>
        <v>4212531412</v>
      </c>
      <c r="I26" s="591">
        <f>SUM(I6:I25)</f>
        <v>157532222.86663109</v>
      </c>
      <c r="J26" s="58"/>
      <c r="K26" s="499"/>
      <c r="L26"/>
      <c r="M26"/>
      <c r="N26"/>
      <c r="O26"/>
      <c r="P26"/>
      <c r="Q26"/>
      <c r="R26" s="9"/>
      <c r="S26" s="9"/>
      <c r="T26" s="9"/>
      <c r="U26" s="9"/>
      <c r="V26" s="9"/>
      <c r="W26" s="9"/>
    </row>
    <row r="27" spans="1:24" s="15" customFormat="1" ht="41" customHeight="1" thickBot="1" x14ac:dyDescent="0.2">
      <c r="A27" s="9"/>
      <c r="B27" s="9"/>
      <c r="C27" s="537" t="s">
        <v>1078</v>
      </c>
      <c r="D27" s="537" t="s">
        <v>1079</v>
      </c>
      <c r="E27" s="496"/>
      <c r="F27" s="496"/>
      <c r="G27" s="496"/>
      <c r="H27" s="537" t="s">
        <v>1080</v>
      </c>
      <c r="I27" s="537" t="s">
        <v>1081</v>
      </c>
      <c r="J27" s="58"/>
      <c r="K27" s="496"/>
      <c r="L27"/>
      <c r="M27"/>
      <c r="N27"/>
      <c r="O27"/>
      <c r="P27"/>
      <c r="Q27"/>
      <c r="R27" s="9"/>
      <c r="S27" s="9"/>
      <c r="T27" s="9"/>
      <c r="U27" s="9"/>
      <c r="V27" s="9"/>
      <c r="W27" s="9"/>
    </row>
    <row r="28" spans="1:24" s="15" customFormat="1" ht="27" customHeight="1" x14ac:dyDescent="0.15">
      <c r="A28" s="9"/>
      <c r="B28" s="9"/>
      <c r="C28" s="431"/>
      <c r="D28" s="72"/>
      <c r="E28" s="9"/>
      <c r="F28" s="9"/>
      <c r="G28" s="9"/>
      <c r="H28" s="431"/>
      <c r="I28" s="64"/>
      <c r="J28" s="58"/>
      <c r="K28" s="9"/>
      <c r="L28"/>
      <c r="M28"/>
      <c r="N28"/>
      <c r="O28"/>
      <c r="P28"/>
      <c r="Q28"/>
      <c r="R28" s="9"/>
      <c r="S28" s="9"/>
      <c r="T28" s="9"/>
      <c r="U28" s="9"/>
      <c r="V28" s="9"/>
      <c r="W28" s="9"/>
    </row>
    <row r="29" spans="1:24" s="15" customFormat="1" ht="14" customHeight="1" x14ac:dyDescent="0.15">
      <c r="A29" s="432"/>
      <c r="B29" s="86" t="s">
        <v>574</v>
      </c>
      <c r="C29" s="323">
        <v>7715.6880259066802</v>
      </c>
      <c r="D29" s="325">
        <v>775468</v>
      </c>
      <c r="E29" s="9"/>
      <c r="F29" s="9"/>
      <c r="G29" s="100" t="s">
        <v>290</v>
      </c>
      <c r="H29" s="325">
        <v>775468</v>
      </c>
      <c r="I29" s="323">
        <v>7715.6880259066802</v>
      </c>
      <c r="J29" s="9"/>
      <c r="K29" s="9"/>
      <c r="L29"/>
      <c r="M29"/>
      <c r="N29"/>
      <c r="O29"/>
      <c r="P29"/>
      <c r="Q29"/>
      <c r="R29" s="9"/>
      <c r="S29" s="9"/>
      <c r="T29" s="9"/>
      <c r="U29" s="9"/>
      <c r="V29" s="9"/>
      <c r="W29" s="9"/>
      <c r="X29" s="9"/>
    </row>
    <row r="30" spans="1:24" s="15" customFormat="1" ht="13" x14ac:dyDescent="0.15">
      <c r="B30" s="991" t="s">
        <v>575</v>
      </c>
      <c r="C30" s="991"/>
      <c r="D30" s="991"/>
      <c r="E30" s="9"/>
      <c r="F30" s="9"/>
      <c r="G30" s="9"/>
      <c r="H30" s="9"/>
      <c r="I30" s="9"/>
      <c r="J30" s="9"/>
      <c r="K30" s="9"/>
      <c r="L30"/>
      <c r="M30"/>
      <c r="N30"/>
      <c r="O30"/>
      <c r="P30"/>
      <c r="Q30"/>
      <c r="R30" s="9"/>
      <c r="S30" s="9"/>
      <c r="T30" s="9"/>
      <c r="U30" s="9"/>
    </row>
    <row r="31" spans="1:24" s="15" customFormat="1" ht="13" x14ac:dyDescent="0.15">
      <c r="B31" s="433"/>
      <c r="C31" s="309"/>
      <c r="D31" s="309"/>
      <c r="E31" s="9"/>
      <c r="F31" s="9"/>
      <c r="G31" s="9"/>
      <c r="H31" s="9"/>
      <c r="I31" s="9"/>
      <c r="J31" s="9"/>
      <c r="K31"/>
      <c r="L31"/>
      <c r="M31"/>
      <c r="N31"/>
      <c r="O31"/>
      <c r="P31"/>
      <c r="Q31"/>
      <c r="R31" s="9"/>
      <c r="S31" s="9"/>
      <c r="T31" s="9"/>
      <c r="U31" s="9"/>
    </row>
    <row r="32" spans="1:24" ht="13" x14ac:dyDescent="0.15">
      <c r="B32" s="434" t="s">
        <v>291</v>
      </c>
      <c r="K32"/>
    </row>
    <row r="33" spans="2:11" ht="13" x14ac:dyDescent="0.15">
      <c r="B33" s="433" t="s">
        <v>292</v>
      </c>
      <c r="K33"/>
    </row>
    <row r="34" spans="2:11" ht="28" customHeight="1" x14ac:dyDescent="0.15">
      <c r="K34"/>
    </row>
    <row r="35" spans="2:11" ht="28" customHeight="1" x14ac:dyDescent="0.15">
      <c r="K35"/>
    </row>
    <row r="36" spans="2:11" ht="28" customHeight="1" x14ac:dyDescent="0.15">
      <c r="K36"/>
    </row>
    <row r="37" spans="2:11" ht="28" customHeight="1" x14ac:dyDescent="0.15">
      <c r="K37"/>
    </row>
    <row r="38" spans="2:11" ht="28" customHeight="1" x14ac:dyDescent="0.15">
      <c r="K38"/>
    </row>
    <row r="39" spans="2:11" ht="28" customHeight="1" x14ac:dyDescent="0.15">
      <c r="K39"/>
    </row>
    <row r="40" spans="2:11" ht="28" customHeight="1" x14ac:dyDescent="0.15">
      <c r="K40"/>
    </row>
    <row r="41" spans="2:11" ht="28" customHeight="1" x14ac:dyDescent="0.15">
      <c r="K41"/>
    </row>
    <row r="42" spans="2:11" ht="28" customHeight="1" x14ac:dyDescent="0.15">
      <c r="K42"/>
    </row>
    <row r="43" spans="2:11" ht="28" customHeight="1" x14ac:dyDescent="0.15">
      <c r="K43"/>
    </row>
    <row r="44" spans="2:11" ht="28" customHeight="1" x14ac:dyDescent="0.15">
      <c r="K44"/>
    </row>
    <row r="45" spans="2:11" ht="28" customHeight="1" x14ac:dyDescent="0.15">
      <c r="K45"/>
    </row>
    <row r="46" spans="2:11" ht="28" customHeight="1" x14ac:dyDescent="0.15">
      <c r="K46"/>
    </row>
    <row r="47" spans="2:11" ht="28" customHeight="1" x14ac:dyDescent="0.15">
      <c r="K47"/>
    </row>
    <row r="48" spans="2:11" ht="28" customHeight="1" x14ac:dyDescent="0.15">
      <c r="K48"/>
    </row>
    <row r="49" spans="11:11" ht="28" customHeight="1" x14ac:dyDescent="0.15">
      <c r="K49"/>
    </row>
    <row r="50" spans="11:11" ht="28" customHeight="1" x14ac:dyDescent="0.15">
      <c r="K50"/>
    </row>
    <row r="51" spans="11:11" ht="28" customHeight="1" x14ac:dyDescent="0.15">
      <c r="K51"/>
    </row>
    <row r="52" spans="11:11" ht="28" customHeight="1" x14ac:dyDescent="0.15">
      <c r="K52"/>
    </row>
  </sheetData>
  <mergeCells count="4">
    <mergeCell ref="A1:D1"/>
    <mergeCell ref="A4:D4"/>
    <mergeCell ref="F4:I4"/>
    <mergeCell ref="B30:D30"/>
  </mergeCells>
  <printOptions horizontalCentered="1"/>
  <pageMargins left="0.75" right="0.75" top="1" bottom="1" header="0.5" footer="0.5"/>
  <pageSetup scale="75"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E00D1-FDA5-5947-9690-927324A31C14}">
  <dimension ref="A1:AO138"/>
  <sheetViews>
    <sheetView topLeftCell="A59" zoomScaleNormal="100" workbookViewId="0">
      <selection activeCell="T52" sqref="T52"/>
    </sheetView>
  </sheetViews>
  <sheetFormatPr baseColWidth="10" defaultColWidth="8.83203125" defaultRowHeight="13" x14ac:dyDescent="0.15"/>
  <cols>
    <col min="1" max="1" width="18.33203125" style="15" customWidth="1"/>
    <col min="2" max="2" width="17.33203125" style="15" customWidth="1"/>
    <col min="3" max="8" width="13.5" style="15" customWidth="1"/>
    <col min="9" max="9" width="12.33203125" style="15" customWidth="1"/>
    <col min="10" max="14" width="13.5" style="15" customWidth="1"/>
    <col min="15" max="15" width="13.83203125" style="439" customWidth="1"/>
    <col min="16" max="21" width="13.5" style="15" customWidth="1"/>
    <col min="22" max="22" width="9" style="15" bestFit="1" customWidth="1"/>
    <col min="23" max="23" width="9.1640625" style="15" bestFit="1" customWidth="1"/>
    <col min="24" max="24" width="10.1640625" style="15" bestFit="1" customWidth="1"/>
    <col min="25" max="27" width="8.83203125" style="15"/>
    <col min="28" max="28" width="10.83203125" style="15" customWidth="1"/>
    <col min="29" max="16384" width="8.83203125" style="15"/>
  </cols>
  <sheetData>
    <row r="1" spans="1:28" ht="33.75" customHeight="1" x14ac:dyDescent="0.15">
      <c r="A1" s="982" t="s">
        <v>1083</v>
      </c>
      <c r="B1" s="981"/>
      <c r="C1" s="981"/>
      <c r="D1" s="981"/>
      <c r="E1" s="981"/>
      <c r="F1" s="981"/>
      <c r="G1" s="981"/>
      <c r="H1" s="981"/>
      <c r="I1" s="981"/>
      <c r="J1" s="981"/>
      <c r="K1" s="981"/>
      <c r="L1" s="981"/>
      <c r="M1" s="981"/>
      <c r="N1" s="981"/>
      <c r="O1" s="981"/>
      <c r="P1" s="981"/>
    </row>
    <row r="2" spans="1:28" ht="85" customHeight="1" x14ac:dyDescent="0.15">
      <c r="A2" s="196"/>
      <c r="B2" s="196"/>
      <c r="C2" s="196"/>
      <c r="D2" s="196"/>
      <c r="E2" s="196"/>
      <c r="F2" s="196"/>
      <c r="G2" s="196"/>
      <c r="H2" s="196"/>
      <c r="I2" s="196"/>
      <c r="J2" s="196"/>
      <c r="K2" s="196"/>
      <c r="L2" s="196"/>
      <c r="M2" s="196"/>
      <c r="N2" s="196"/>
      <c r="O2" s="85"/>
      <c r="P2" s="196"/>
    </row>
    <row r="3" spans="1:28" ht="54" customHeight="1" x14ac:dyDescent="0.15">
      <c r="A3" s="981"/>
      <c r="B3" s="995"/>
      <c r="C3" s="995"/>
      <c r="M3" s="435"/>
      <c r="N3" s="435"/>
      <c r="O3" s="85"/>
      <c r="P3" s="435"/>
    </row>
    <row r="4" spans="1:28" ht="58" customHeight="1" x14ac:dyDescent="0.15">
      <c r="A4" s="436"/>
      <c r="B4" s="436"/>
      <c r="C4" s="436"/>
      <c r="M4" s="435"/>
      <c r="N4" s="435"/>
      <c r="O4" s="85"/>
      <c r="P4" s="435"/>
    </row>
    <row r="5" spans="1:28" ht="34" x14ac:dyDescent="0.15">
      <c r="A5" s="437" t="s">
        <v>200</v>
      </c>
      <c r="M5" s="435"/>
      <c r="N5" s="435"/>
      <c r="O5" s="85"/>
      <c r="P5" s="435"/>
    </row>
    <row r="6" spans="1:28" ht="16" x14ac:dyDescent="0.15">
      <c r="A6" s="437"/>
      <c r="M6" s="435"/>
      <c r="N6" s="435"/>
      <c r="O6" s="85"/>
      <c r="P6" s="435"/>
    </row>
    <row r="7" spans="1:28" ht="14" x14ac:dyDescent="0.15">
      <c r="A7" s="39" t="s">
        <v>68</v>
      </c>
      <c r="M7" s="435"/>
      <c r="N7" s="435"/>
      <c r="O7" s="85"/>
      <c r="P7" s="435"/>
    </row>
    <row r="8" spans="1:28" ht="14" x14ac:dyDescent="0.15">
      <c r="A8" s="194" t="s">
        <v>200</v>
      </c>
      <c r="B8" s="28" t="s">
        <v>44</v>
      </c>
      <c r="C8" s="28" t="s">
        <v>45</v>
      </c>
      <c r="D8" s="28" t="s">
        <v>46</v>
      </c>
      <c r="E8" s="28" t="s">
        <v>965</v>
      </c>
      <c r="F8" s="28" t="s">
        <v>201</v>
      </c>
      <c r="G8" s="28" t="s">
        <v>48</v>
      </c>
      <c r="H8" s="21" t="s">
        <v>749</v>
      </c>
      <c r="I8" s="21" t="s">
        <v>84</v>
      </c>
      <c r="J8" s="28" t="s">
        <v>51</v>
      </c>
      <c r="K8" s="28" t="s">
        <v>571</v>
      </c>
      <c r="L8" s="28" t="s">
        <v>52</v>
      </c>
      <c r="M8" s="28" t="s">
        <v>81</v>
      </c>
      <c r="N8" s="28" t="s">
        <v>54</v>
      </c>
      <c r="O8" s="67" t="s">
        <v>55</v>
      </c>
      <c r="P8" s="85"/>
      <c r="Q8" s="435"/>
      <c r="R8" s="435"/>
      <c r="S8" s="435"/>
    </row>
    <row r="9" spans="1:28" ht="28" x14ac:dyDescent="0.15">
      <c r="A9" s="18" t="s">
        <v>202</v>
      </c>
      <c r="B9" s="73">
        <f t="shared" ref="B9:N9" si="0">B23</f>
        <v>6461</v>
      </c>
      <c r="C9" s="73">
        <f t="shared" si="0"/>
        <v>468601</v>
      </c>
      <c r="D9" s="73">
        <f t="shared" si="0"/>
        <v>187985</v>
      </c>
      <c r="E9" s="73">
        <f t="shared" si="0"/>
        <v>29</v>
      </c>
      <c r="F9" s="73">
        <f t="shared" si="0"/>
        <v>2446480</v>
      </c>
      <c r="G9" s="73">
        <f t="shared" si="0"/>
        <v>2351</v>
      </c>
      <c r="H9" s="73">
        <f t="shared" si="0"/>
        <v>44015</v>
      </c>
      <c r="I9" s="73">
        <f t="shared" si="0"/>
        <v>241970</v>
      </c>
      <c r="J9" s="73">
        <f t="shared" si="0"/>
        <v>36642</v>
      </c>
      <c r="K9" s="73">
        <f t="shared" si="0"/>
        <v>14291</v>
      </c>
      <c r="L9" s="73">
        <f t="shared" si="0"/>
        <v>328149</v>
      </c>
      <c r="M9" s="73">
        <f t="shared" si="0"/>
        <v>17142</v>
      </c>
      <c r="N9" s="73">
        <f t="shared" si="0"/>
        <v>194150</v>
      </c>
      <c r="O9" s="73">
        <f>SUM(B9:N9)</f>
        <v>3988266</v>
      </c>
      <c r="P9" s="996" t="s">
        <v>203</v>
      </c>
      <c r="Q9" s="969"/>
      <c r="R9" s="969"/>
      <c r="S9" s="997"/>
      <c r="T9" s="997"/>
      <c r="U9" s="997"/>
    </row>
    <row r="10" spans="1:28" ht="24.75" customHeight="1" x14ac:dyDescent="0.15">
      <c r="A10" s="39"/>
      <c r="B10" s="58"/>
      <c r="C10" s="58"/>
      <c r="D10" s="58"/>
      <c r="E10" s="58"/>
      <c r="F10" s="58"/>
      <c r="G10" s="58"/>
      <c r="H10" s="58"/>
      <c r="I10" s="58"/>
      <c r="J10" s="58"/>
      <c r="K10" s="58"/>
      <c r="L10" s="58"/>
      <c r="M10" s="58"/>
      <c r="N10" s="58"/>
      <c r="O10" s="592"/>
      <c r="P10" s="969"/>
      <c r="Q10" s="998"/>
      <c r="R10" s="998"/>
      <c r="S10" s="997"/>
      <c r="T10" s="997"/>
    </row>
    <row r="11" spans="1:28" ht="69" customHeight="1" x14ac:dyDescent="0.15">
      <c r="A11" s="18" t="s">
        <v>202</v>
      </c>
      <c r="B11" s="593">
        <v>6340</v>
      </c>
      <c r="C11" s="593">
        <v>386121</v>
      </c>
      <c r="D11" s="593">
        <v>187929</v>
      </c>
      <c r="E11" s="593">
        <v>20</v>
      </c>
      <c r="F11" s="593">
        <v>2427882</v>
      </c>
      <c r="G11" s="593">
        <v>2351</v>
      </c>
      <c r="H11" s="593">
        <v>43444</v>
      </c>
      <c r="I11" s="593">
        <v>224956</v>
      </c>
      <c r="J11" s="593">
        <v>33278</v>
      </c>
      <c r="K11" s="593">
        <v>14243</v>
      </c>
      <c r="L11" s="593">
        <v>325977</v>
      </c>
      <c r="M11" s="593">
        <v>17140</v>
      </c>
      <c r="N11" s="593">
        <v>193695</v>
      </c>
      <c r="O11" s="73">
        <f>SUM(B11:N11)</f>
        <v>3863376</v>
      </c>
      <c r="P11" s="996" t="s">
        <v>204</v>
      </c>
      <c r="Q11" s="969"/>
      <c r="R11" s="969"/>
    </row>
    <row r="12" spans="1:28" x14ac:dyDescent="0.15">
      <c r="A12" s="39"/>
      <c r="N12" s="435"/>
      <c r="O12" s="85"/>
      <c r="P12" s="435"/>
      <c r="Q12" s="435"/>
    </row>
    <row r="13" spans="1:28" x14ac:dyDescent="0.15">
      <c r="A13" s="39"/>
      <c r="N13" s="435"/>
      <c r="O13" s="85"/>
      <c r="P13" s="435"/>
      <c r="Q13" s="435"/>
    </row>
    <row r="14" spans="1:28" ht="14" x14ac:dyDescent="0.15">
      <c r="A14" s="39" t="s">
        <v>57</v>
      </c>
      <c r="N14" s="435"/>
      <c r="O14" s="85"/>
      <c r="P14"/>
      <c r="Q14"/>
      <c r="R14"/>
      <c r="S14"/>
      <c r="T14"/>
      <c r="U14"/>
      <c r="V14"/>
      <c r="W14"/>
      <c r="X14"/>
      <c r="Y14"/>
      <c r="Z14"/>
      <c r="AA14"/>
      <c r="AB14"/>
    </row>
    <row r="15" spans="1:28" ht="35.5" customHeight="1" x14ac:dyDescent="0.15">
      <c r="A15" s="234" t="s">
        <v>205</v>
      </c>
      <c r="B15" s="225" t="s">
        <v>44</v>
      </c>
      <c r="C15" s="225" t="s">
        <v>45</v>
      </c>
      <c r="D15" s="225" t="s">
        <v>46</v>
      </c>
      <c r="E15" s="225" t="s">
        <v>965</v>
      </c>
      <c r="F15" s="225" t="s">
        <v>201</v>
      </c>
      <c r="G15" s="225" t="s">
        <v>48</v>
      </c>
      <c r="H15" s="231" t="s">
        <v>749</v>
      </c>
      <c r="I15" s="231" t="s">
        <v>84</v>
      </c>
      <c r="J15" s="225" t="s">
        <v>51</v>
      </c>
      <c r="K15" s="225" t="s">
        <v>571</v>
      </c>
      <c r="L15" s="225" t="s">
        <v>52</v>
      </c>
      <c r="M15" s="225" t="s">
        <v>81</v>
      </c>
      <c r="N15" s="225" t="s">
        <v>54</v>
      </c>
      <c r="O15" s="231" t="s">
        <v>55</v>
      </c>
      <c r="P15"/>
      <c r="Q15"/>
      <c r="R15"/>
      <c r="S15"/>
      <c r="T15"/>
      <c r="U15"/>
      <c r="V15"/>
      <c r="W15"/>
      <c r="X15"/>
      <c r="Y15"/>
      <c r="Z15"/>
      <c r="AA15"/>
      <c r="AB15"/>
    </row>
    <row r="16" spans="1:28" ht="17" x14ac:dyDescent="0.15">
      <c r="A16" s="242" t="s">
        <v>98</v>
      </c>
      <c r="B16" s="438">
        <f>B30+L30+M30</f>
        <v>4226</v>
      </c>
      <c r="C16" s="438">
        <f t="shared" ref="C16:C22" si="1">C30+D30</f>
        <v>384868</v>
      </c>
      <c r="D16" s="438">
        <f t="shared" ref="D16:E22" si="2">E30</f>
        <v>104360</v>
      </c>
      <c r="E16" s="438">
        <f t="shared" si="2"/>
        <v>2</v>
      </c>
      <c r="F16" s="438">
        <f t="shared" ref="F16:F22" si="3">G30+H30+I30</f>
        <v>1571444</v>
      </c>
      <c r="G16" s="438">
        <f>J30</f>
        <v>1153</v>
      </c>
      <c r="H16" s="438">
        <f>K30+P30</f>
        <v>31019</v>
      </c>
      <c r="I16" s="438">
        <f>N30+O30</f>
        <v>185994</v>
      </c>
      <c r="J16" s="438">
        <f t="shared" ref="J16:J22" si="4">Q30+R30+S30+T30</f>
        <v>26240</v>
      </c>
      <c r="K16" s="438">
        <f>U30+V30</f>
        <v>11061</v>
      </c>
      <c r="L16" s="438">
        <f t="shared" ref="L16:L22" si="5">W30+X30</f>
        <v>57502</v>
      </c>
      <c r="M16" s="438">
        <f t="shared" ref="M16:M22" si="6">Y30+Z30</f>
        <v>10888</v>
      </c>
      <c r="N16" s="438">
        <f t="shared" ref="N16:N22" si="7">AA30</f>
        <v>74642</v>
      </c>
      <c r="O16" s="438">
        <f t="shared" ref="O16:O22" si="8">SUM(B16:N16)</f>
        <v>2463399</v>
      </c>
      <c r="P16" s="85"/>
      <c r="Q16" s="435"/>
      <c r="R16" s="435"/>
      <c r="S16" s="435"/>
    </row>
    <row r="17" spans="1:28" ht="17" x14ac:dyDescent="0.15">
      <c r="A17" s="242" t="s">
        <v>99</v>
      </c>
      <c r="B17" s="438">
        <f t="shared" ref="B17:B22" si="9">B31+L31+M31</f>
        <v>159</v>
      </c>
      <c r="C17" s="438">
        <f t="shared" si="1"/>
        <v>65856</v>
      </c>
      <c r="D17" s="438">
        <f t="shared" si="2"/>
        <v>62264</v>
      </c>
      <c r="E17" s="438">
        <f t="shared" si="2"/>
        <v>5</v>
      </c>
      <c r="F17" s="438">
        <f t="shared" si="3"/>
        <v>736371</v>
      </c>
      <c r="G17" s="438">
        <f t="shared" ref="G17:G22" si="10">J31</f>
        <v>813</v>
      </c>
      <c r="H17" s="438">
        <f t="shared" ref="H17:H22" si="11">K31+P31</f>
        <v>2480</v>
      </c>
      <c r="I17" s="438">
        <f t="shared" ref="I17:I22" si="12">N31+O31</f>
        <v>18838</v>
      </c>
      <c r="J17" s="438">
        <f t="shared" si="4"/>
        <v>2804</v>
      </c>
      <c r="K17" s="438">
        <f t="shared" ref="K17:K22" si="13">U31+V31</f>
        <v>1126</v>
      </c>
      <c r="L17" s="438">
        <f t="shared" si="5"/>
        <v>215806</v>
      </c>
      <c r="M17" s="438">
        <f t="shared" si="6"/>
        <v>2547</v>
      </c>
      <c r="N17" s="438">
        <f t="shared" si="7"/>
        <v>100210</v>
      </c>
      <c r="O17" s="438">
        <f t="shared" si="8"/>
        <v>1209279</v>
      </c>
      <c r="P17" s="85"/>
      <c r="Q17" s="435"/>
      <c r="R17" s="435"/>
      <c r="S17" s="435"/>
    </row>
    <row r="18" spans="1:28" ht="17" x14ac:dyDescent="0.15">
      <c r="A18" s="242" t="s">
        <v>100</v>
      </c>
      <c r="B18" s="438">
        <f t="shared" si="9"/>
        <v>1283</v>
      </c>
      <c r="C18" s="438">
        <f t="shared" si="1"/>
        <v>4340</v>
      </c>
      <c r="D18" s="438">
        <f t="shared" si="2"/>
        <v>2229</v>
      </c>
      <c r="E18" s="438">
        <f t="shared" si="2"/>
        <v>8</v>
      </c>
      <c r="F18" s="438">
        <f t="shared" si="3"/>
        <v>6087</v>
      </c>
      <c r="G18" s="438">
        <f t="shared" si="10"/>
        <v>274</v>
      </c>
      <c r="H18" s="438">
        <f t="shared" si="11"/>
        <v>1652</v>
      </c>
      <c r="I18" s="438">
        <f t="shared" si="12"/>
        <v>10094</v>
      </c>
      <c r="J18" s="438">
        <f t="shared" si="4"/>
        <v>3357</v>
      </c>
      <c r="K18" s="438">
        <f t="shared" si="13"/>
        <v>1219</v>
      </c>
      <c r="L18" s="438">
        <f t="shared" si="5"/>
        <v>4837</v>
      </c>
      <c r="M18" s="438">
        <f t="shared" si="6"/>
        <v>2397</v>
      </c>
      <c r="N18" s="438">
        <f t="shared" si="7"/>
        <v>5426</v>
      </c>
      <c r="O18" s="438">
        <f t="shared" si="8"/>
        <v>43203</v>
      </c>
      <c r="P18" s="85"/>
      <c r="Q18" s="435"/>
      <c r="R18" s="435"/>
      <c r="S18" s="435"/>
    </row>
    <row r="19" spans="1:28" ht="17" x14ac:dyDescent="0.15">
      <c r="A19" s="242" t="s">
        <v>101</v>
      </c>
      <c r="B19" s="438">
        <f t="shared" si="9"/>
        <v>614</v>
      </c>
      <c r="C19" s="438">
        <f t="shared" si="1"/>
        <v>852</v>
      </c>
      <c r="D19" s="438">
        <f t="shared" si="2"/>
        <v>1237</v>
      </c>
      <c r="E19" s="438">
        <f t="shared" si="2"/>
        <v>9</v>
      </c>
      <c r="F19" s="438">
        <f t="shared" si="3"/>
        <v>2369</v>
      </c>
      <c r="G19" s="438">
        <f t="shared" si="10"/>
        <v>65</v>
      </c>
      <c r="H19" s="438">
        <f t="shared" si="11"/>
        <v>510</v>
      </c>
      <c r="I19" s="438">
        <f t="shared" si="12"/>
        <v>1999</v>
      </c>
      <c r="J19" s="438">
        <f t="shared" si="4"/>
        <v>767</v>
      </c>
      <c r="K19" s="438">
        <f t="shared" si="13"/>
        <v>317</v>
      </c>
      <c r="L19" s="438">
        <f t="shared" si="5"/>
        <v>918</v>
      </c>
      <c r="M19" s="438">
        <f t="shared" si="6"/>
        <v>515</v>
      </c>
      <c r="N19" s="438">
        <f t="shared" si="7"/>
        <v>585</v>
      </c>
      <c r="O19" s="438">
        <f t="shared" si="8"/>
        <v>10757</v>
      </c>
      <c r="P19" s="85"/>
      <c r="Q19" s="435"/>
      <c r="R19" s="435"/>
      <c r="S19" s="435"/>
    </row>
    <row r="20" spans="1:28" ht="17" x14ac:dyDescent="0.15">
      <c r="A20" s="242" t="s">
        <v>102</v>
      </c>
      <c r="B20" s="438">
        <f t="shared" si="9"/>
        <v>108</v>
      </c>
      <c r="C20" s="438">
        <f t="shared" si="1"/>
        <v>476</v>
      </c>
      <c r="D20" s="438">
        <f t="shared" si="2"/>
        <v>633</v>
      </c>
      <c r="E20" s="438">
        <f t="shared" si="2"/>
        <v>0</v>
      </c>
      <c r="F20" s="438">
        <f t="shared" si="3"/>
        <v>701</v>
      </c>
      <c r="G20" s="438">
        <f t="shared" si="10"/>
        <v>24</v>
      </c>
      <c r="H20" s="438">
        <f t="shared" si="11"/>
        <v>160</v>
      </c>
      <c r="I20" s="438">
        <f t="shared" si="12"/>
        <v>996</v>
      </c>
      <c r="J20" s="438">
        <f t="shared" si="4"/>
        <v>184</v>
      </c>
      <c r="K20" s="438">
        <f t="shared" si="13"/>
        <v>56</v>
      </c>
      <c r="L20" s="438">
        <f t="shared" si="5"/>
        <v>389</v>
      </c>
      <c r="M20" s="438">
        <f t="shared" si="6"/>
        <v>167</v>
      </c>
      <c r="N20" s="438">
        <f t="shared" si="7"/>
        <v>472</v>
      </c>
      <c r="O20" s="438">
        <f t="shared" si="8"/>
        <v>4366</v>
      </c>
      <c r="P20" s="85"/>
      <c r="Q20" s="435"/>
      <c r="R20" s="435"/>
      <c r="S20" s="435"/>
    </row>
    <row r="21" spans="1:28" ht="17" x14ac:dyDescent="0.15">
      <c r="A21" s="242" t="s">
        <v>103</v>
      </c>
      <c r="B21" s="438">
        <f t="shared" si="9"/>
        <v>51</v>
      </c>
      <c r="C21" s="438">
        <f t="shared" si="1"/>
        <v>10228</v>
      </c>
      <c r="D21" s="438">
        <f t="shared" si="2"/>
        <v>17018</v>
      </c>
      <c r="E21" s="438">
        <f t="shared" si="2"/>
        <v>4</v>
      </c>
      <c r="F21" s="438">
        <f t="shared" si="3"/>
        <v>113351</v>
      </c>
      <c r="G21" s="438">
        <f t="shared" si="10"/>
        <v>15</v>
      </c>
      <c r="H21" s="438">
        <f t="shared" si="11"/>
        <v>7298</v>
      </c>
      <c r="I21" s="438">
        <f t="shared" si="12"/>
        <v>23096</v>
      </c>
      <c r="J21" s="438">
        <f t="shared" si="4"/>
        <v>3138</v>
      </c>
      <c r="K21" s="438">
        <f t="shared" si="13"/>
        <v>500</v>
      </c>
      <c r="L21" s="438">
        <f t="shared" si="5"/>
        <v>48369</v>
      </c>
      <c r="M21" s="438">
        <f t="shared" si="6"/>
        <v>613</v>
      </c>
      <c r="N21" s="438">
        <f t="shared" si="7"/>
        <v>11180</v>
      </c>
      <c r="O21" s="438">
        <f t="shared" si="8"/>
        <v>234861</v>
      </c>
      <c r="P21" s="439"/>
    </row>
    <row r="22" spans="1:28" ht="17" x14ac:dyDescent="0.15">
      <c r="A22" s="242" t="s">
        <v>104</v>
      </c>
      <c r="B22" s="438">
        <f t="shared" si="9"/>
        <v>20</v>
      </c>
      <c r="C22" s="438">
        <f t="shared" si="1"/>
        <v>1981</v>
      </c>
      <c r="D22" s="438">
        <f t="shared" si="2"/>
        <v>244</v>
      </c>
      <c r="E22" s="438">
        <f t="shared" si="2"/>
        <v>1</v>
      </c>
      <c r="F22" s="438">
        <f t="shared" si="3"/>
        <v>16157</v>
      </c>
      <c r="G22" s="438">
        <f t="shared" si="10"/>
        <v>7</v>
      </c>
      <c r="H22" s="438">
        <f t="shared" si="11"/>
        <v>896</v>
      </c>
      <c r="I22" s="438">
        <f t="shared" si="12"/>
        <v>953</v>
      </c>
      <c r="J22" s="438">
        <f t="shared" si="4"/>
        <v>152</v>
      </c>
      <c r="K22" s="438">
        <f t="shared" si="13"/>
        <v>12</v>
      </c>
      <c r="L22" s="438">
        <f t="shared" si="5"/>
        <v>328</v>
      </c>
      <c r="M22" s="438">
        <f t="shared" si="6"/>
        <v>15</v>
      </c>
      <c r="N22" s="438">
        <f t="shared" si="7"/>
        <v>1635</v>
      </c>
      <c r="O22" s="438">
        <f t="shared" si="8"/>
        <v>22401</v>
      </c>
      <c r="P22" s="439"/>
    </row>
    <row r="23" spans="1:28" ht="34" x14ac:dyDescent="0.15">
      <c r="A23" s="234" t="s">
        <v>202</v>
      </c>
      <c r="B23" s="438">
        <f>SUM(B16:B22)</f>
        <v>6461</v>
      </c>
      <c r="C23" s="438">
        <f>SUM(C16:C22)</f>
        <v>468601</v>
      </c>
      <c r="D23" s="438">
        <f t="shared" ref="D23:N23" si="14">SUM(D16:D22)</f>
        <v>187985</v>
      </c>
      <c r="E23" s="438">
        <f t="shared" si="14"/>
        <v>29</v>
      </c>
      <c r="F23" s="438">
        <f t="shared" si="14"/>
        <v>2446480</v>
      </c>
      <c r="G23" s="438">
        <f t="shared" si="14"/>
        <v>2351</v>
      </c>
      <c r="H23" s="438">
        <f t="shared" si="14"/>
        <v>44015</v>
      </c>
      <c r="I23" s="438">
        <f t="shared" si="14"/>
        <v>241970</v>
      </c>
      <c r="J23" s="438">
        <f t="shared" si="14"/>
        <v>36642</v>
      </c>
      <c r="K23" s="438">
        <f t="shared" si="14"/>
        <v>14291</v>
      </c>
      <c r="L23" s="438">
        <f t="shared" si="14"/>
        <v>328149</v>
      </c>
      <c r="M23" s="438">
        <f t="shared" si="14"/>
        <v>17142</v>
      </c>
      <c r="N23" s="438">
        <f t="shared" si="14"/>
        <v>194150</v>
      </c>
      <c r="O23" s="438">
        <f>SUM(O16:O22)</f>
        <v>3988266</v>
      </c>
      <c r="P23" s="440"/>
    </row>
    <row r="24" spans="1:28" x14ac:dyDescent="0.15">
      <c r="A24" s="39"/>
    </row>
    <row r="25" spans="1:28" x14ac:dyDescent="0.15">
      <c r="A25" s="39"/>
    </row>
    <row r="26" spans="1:28" x14ac:dyDescent="0.15">
      <c r="A26" s="39"/>
    </row>
    <row r="27" spans="1:28" x14ac:dyDescent="0.15">
      <c r="A27" s="39"/>
    </row>
    <row r="28" spans="1:28" ht="14" x14ac:dyDescent="0.15">
      <c r="A28" s="39" t="s">
        <v>62</v>
      </c>
    </row>
    <row r="29" spans="1:28" ht="41" customHeight="1" x14ac:dyDescent="0.15">
      <c r="A29" s="16" t="s">
        <v>205</v>
      </c>
      <c r="B29" s="594" t="s">
        <v>1035</v>
      </c>
      <c r="C29" s="595" t="s">
        <v>45</v>
      </c>
      <c r="D29" s="596" t="s">
        <v>859</v>
      </c>
      <c r="E29" s="595" t="s">
        <v>46</v>
      </c>
      <c r="F29" s="595" t="s">
        <v>965</v>
      </c>
      <c r="G29" s="595" t="s">
        <v>47</v>
      </c>
      <c r="H29" s="595" t="s">
        <v>860</v>
      </c>
      <c r="I29" s="16" t="s">
        <v>945</v>
      </c>
      <c r="J29" s="595" t="s">
        <v>817</v>
      </c>
      <c r="K29" s="595" t="s">
        <v>977</v>
      </c>
      <c r="L29" s="595" t="s">
        <v>66</v>
      </c>
      <c r="M29" s="595" t="s">
        <v>206</v>
      </c>
      <c r="N29" s="597" t="s">
        <v>49</v>
      </c>
      <c r="O29" s="595" t="s">
        <v>818</v>
      </c>
      <c r="P29" s="595" t="s">
        <v>50</v>
      </c>
      <c r="Q29" s="595" t="s">
        <v>51</v>
      </c>
      <c r="R29" s="597" t="s">
        <v>861</v>
      </c>
      <c r="S29" s="595" t="s">
        <v>763</v>
      </c>
      <c r="T29" s="598" t="s">
        <v>77</v>
      </c>
      <c r="U29" s="598" t="s">
        <v>611</v>
      </c>
      <c r="V29" s="598" t="s">
        <v>1036</v>
      </c>
      <c r="W29" s="598" t="s">
        <v>52</v>
      </c>
      <c r="X29" s="598" t="s">
        <v>862</v>
      </c>
      <c r="Y29" s="598" t="s">
        <v>863</v>
      </c>
      <c r="Z29" s="598" t="s">
        <v>67</v>
      </c>
      <c r="AA29" s="598" t="s">
        <v>54</v>
      </c>
      <c r="AB29" s="17" t="s">
        <v>737</v>
      </c>
    </row>
    <row r="30" spans="1:28" ht="14" x14ac:dyDescent="0.15">
      <c r="A30" s="86" t="s">
        <v>735</v>
      </c>
      <c r="B30" s="86">
        <v>179</v>
      </c>
      <c r="C30" s="33">
        <v>219745</v>
      </c>
      <c r="D30" s="33">
        <v>165123</v>
      </c>
      <c r="E30" s="33">
        <v>104360</v>
      </c>
      <c r="F30" s="33">
        <v>2</v>
      </c>
      <c r="G30" s="33">
        <v>1553120</v>
      </c>
      <c r="H30" s="33">
        <v>18320</v>
      </c>
      <c r="I30" s="33">
        <v>4</v>
      </c>
      <c r="J30" s="33">
        <v>1153</v>
      </c>
      <c r="K30" s="33">
        <v>383</v>
      </c>
      <c r="L30" s="33">
        <v>1</v>
      </c>
      <c r="M30" s="33">
        <v>4046</v>
      </c>
      <c r="N30" s="33">
        <v>129238</v>
      </c>
      <c r="O30" s="33">
        <v>56756</v>
      </c>
      <c r="P30" s="33">
        <v>30636</v>
      </c>
      <c r="Q30" s="33">
        <v>19929</v>
      </c>
      <c r="R30" s="33">
        <v>3176</v>
      </c>
      <c r="S30" s="33">
        <v>494</v>
      </c>
      <c r="T30" s="33">
        <v>2641</v>
      </c>
      <c r="U30" s="33">
        <v>10745</v>
      </c>
      <c r="V30" s="33">
        <v>316</v>
      </c>
      <c r="W30" s="33">
        <v>53645</v>
      </c>
      <c r="X30" s="33">
        <v>3857</v>
      </c>
      <c r="Y30" s="33">
        <v>10888</v>
      </c>
      <c r="Z30" s="33"/>
      <c r="AA30" s="33">
        <v>74642</v>
      </c>
      <c r="AB30" s="17">
        <v>2463399</v>
      </c>
    </row>
    <row r="31" spans="1:28" ht="14" x14ac:dyDescent="0.15">
      <c r="A31" s="86" t="s">
        <v>99</v>
      </c>
      <c r="B31" s="86">
        <v>29</v>
      </c>
      <c r="C31" s="33">
        <v>61680</v>
      </c>
      <c r="D31" s="33">
        <v>4176</v>
      </c>
      <c r="E31" s="33">
        <v>62264</v>
      </c>
      <c r="F31" s="33">
        <v>5</v>
      </c>
      <c r="G31" s="33">
        <v>735706</v>
      </c>
      <c r="H31" s="33">
        <v>662</v>
      </c>
      <c r="I31" s="33">
        <v>3</v>
      </c>
      <c r="J31" s="33">
        <v>813</v>
      </c>
      <c r="K31" s="33">
        <v>21</v>
      </c>
      <c r="L31" s="33"/>
      <c r="M31" s="33">
        <v>130</v>
      </c>
      <c r="N31" s="33">
        <v>15826</v>
      </c>
      <c r="O31" s="33">
        <v>3012</v>
      </c>
      <c r="P31" s="33">
        <v>2459</v>
      </c>
      <c r="Q31" s="33">
        <v>1420</v>
      </c>
      <c r="R31" s="33">
        <v>870</v>
      </c>
      <c r="S31" s="33">
        <v>41</v>
      </c>
      <c r="T31" s="33">
        <v>473</v>
      </c>
      <c r="U31" s="33">
        <v>784</v>
      </c>
      <c r="V31" s="33">
        <v>342</v>
      </c>
      <c r="W31" s="33">
        <v>214676</v>
      </c>
      <c r="X31" s="33">
        <v>1130</v>
      </c>
      <c r="Y31" s="33">
        <v>2544</v>
      </c>
      <c r="Z31" s="33">
        <v>3</v>
      </c>
      <c r="AA31" s="33">
        <v>100210</v>
      </c>
      <c r="AB31" s="17">
        <v>1209279</v>
      </c>
    </row>
    <row r="32" spans="1:28" ht="14" x14ac:dyDescent="0.15">
      <c r="A32" s="86" t="s">
        <v>504</v>
      </c>
      <c r="B32" s="86">
        <v>227</v>
      </c>
      <c r="C32" s="33">
        <v>1479</v>
      </c>
      <c r="D32" s="33">
        <v>2861</v>
      </c>
      <c r="E32" s="33">
        <v>2229</v>
      </c>
      <c r="F32" s="33">
        <v>8</v>
      </c>
      <c r="G32" s="33">
        <v>3921</v>
      </c>
      <c r="H32" s="33">
        <v>2163</v>
      </c>
      <c r="I32" s="33">
        <v>3</v>
      </c>
      <c r="J32" s="33">
        <v>274</v>
      </c>
      <c r="K32" s="33">
        <v>60</v>
      </c>
      <c r="L32" s="33">
        <v>3</v>
      </c>
      <c r="M32" s="33">
        <v>1053</v>
      </c>
      <c r="N32" s="33">
        <v>5908</v>
      </c>
      <c r="O32" s="33">
        <v>4186</v>
      </c>
      <c r="P32" s="33">
        <v>1592</v>
      </c>
      <c r="Q32" s="33">
        <v>2492</v>
      </c>
      <c r="R32" s="33">
        <v>368</v>
      </c>
      <c r="S32" s="33">
        <v>56</v>
      </c>
      <c r="T32" s="33">
        <v>441</v>
      </c>
      <c r="U32" s="33">
        <v>1136</v>
      </c>
      <c r="V32" s="33">
        <v>83</v>
      </c>
      <c r="W32" s="33">
        <v>4142</v>
      </c>
      <c r="X32" s="33">
        <v>695</v>
      </c>
      <c r="Y32" s="33">
        <v>2396</v>
      </c>
      <c r="Z32" s="33">
        <v>1</v>
      </c>
      <c r="AA32" s="33">
        <v>5426</v>
      </c>
      <c r="AB32" s="17">
        <v>43203</v>
      </c>
    </row>
    <row r="33" spans="1:41" ht="14" x14ac:dyDescent="0.15">
      <c r="A33" s="86" t="s">
        <v>505</v>
      </c>
      <c r="B33" s="86">
        <v>160</v>
      </c>
      <c r="C33" s="33">
        <v>268</v>
      </c>
      <c r="D33" s="33">
        <v>584</v>
      </c>
      <c r="E33" s="33">
        <v>1237</v>
      </c>
      <c r="F33" s="33">
        <v>9</v>
      </c>
      <c r="G33" s="33">
        <v>1821</v>
      </c>
      <c r="H33" s="33">
        <v>528</v>
      </c>
      <c r="I33" s="33">
        <v>20</v>
      </c>
      <c r="J33" s="33">
        <v>65</v>
      </c>
      <c r="K33" s="33">
        <v>32</v>
      </c>
      <c r="L33" s="33">
        <v>1</v>
      </c>
      <c r="M33" s="33">
        <v>453</v>
      </c>
      <c r="N33" s="33">
        <v>1058</v>
      </c>
      <c r="O33" s="33">
        <v>941</v>
      </c>
      <c r="P33" s="33">
        <v>478</v>
      </c>
      <c r="Q33" s="33">
        <v>556</v>
      </c>
      <c r="R33" s="33">
        <v>138</v>
      </c>
      <c r="S33" s="33">
        <v>28</v>
      </c>
      <c r="T33" s="33">
        <v>45</v>
      </c>
      <c r="U33" s="33">
        <v>245</v>
      </c>
      <c r="V33" s="33">
        <v>72</v>
      </c>
      <c r="W33" s="33">
        <v>790</v>
      </c>
      <c r="X33" s="33">
        <v>128</v>
      </c>
      <c r="Y33" s="33">
        <v>513</v>
      </c>
      <c r="Z33" s="33">
        <v>2</v>
      </c>
      <c r="AA33" s="33">
        <v>585</v>
      </c>
      <c r="AB33" s="17">
        <v>10757</v>
      </c>
      <c r="AD33" s="15" t="s">
        <v>70</v>
      </c>
    </row>
    <row r="34" spans="1:41" ht="14" x14ac:dyDescent="0.15">
      <c r="A34" s="86" t="s">
        <v>506</v>
      </c>
      <c r="B34" s="86">
        <v>29</v>
      </c>
      <c r="C34" s="33">
        <v>195</v>
      </c>
      <c r="D34" s="33">
        <v>281</v>
      </c>
      <c r="E34" s="33">
        <v>633</v>
      </c>
      <c r="F34" s="33"/>
      <c r="G34" s="33">
        <v>555</v>
      </c>
      <c r="H34" s="33">
        <v>146</v>
      </c>
      <c r="I34" s="33"/>
      <c r="J34" s="33">
        <v>24</v>
      </c>
      <c r="K34" s="73">
        <v>5</v>
      </c>
      <c r="L34" s="33"/>
      <c r="M34" s="33">
        <v>79</v>
      </c>
      <c r="N34" s="33">
        <v>679</v>
      </c>
      <c r="O34" s="33">
        <v>317</v>
      </c>
      <c r="P34" s="33">
        <v>155</v>
      </c>
      <c r="Q34" s="33">
        <v>139</v>
      </c>
      <c r="R34" s="73">
        <v>20</v>
      </c>
      <c r="S34" s="73">
        <v>6</v>
      </c>
      <c r="T34" s="33">
        <v>19</v>
      </c>
      <c r="U34" s="33">
        <v>50</v>
      </c>
      <c r="V34" s="33">
        <v>6</v>
      </c>
      <c r="W34" s="33">
        <v>342</v>
      </c>
      <c r="X34" s="33">
        <v>47</v>
      </c>
      <c r="Y34" s="33">
        <v>167</v>
      </c>
      <c r="Z34" s="33"/>
      <c r="AA34" s="33">
        <v>472</v>
      </c>
      <c r="AB34" s="17">
        <v>4366</v>
      </c>
    </row>
    <row r="35" spans="1:41" ht="14" x14ac:dyDescent="0.15">
      <c r="A35" s="86" t="s">
        <v>736</v>
      </c>
      <c r="B35" s="86">
        <v>15</v>
      </c>
      <c r="C35" s="33">
        <v>5306</v>
      </c>
      <c r="D35" s="33">
        <v>4922</v>
      </c>
      <c r="E35" s="33">
        <v>17018</v>
      </c>
      <c r="F35" s="33">
        <v>4</v>
      </c>
      <c r="G35" s="33">
        <v>113071</v>
      </c>
      <c r="H35" s="33">
        <v>278</v>
      </c>
      <c r="I35" s="33">
        <v>2</v>
      </c>
      <c r="J35" s="33">
        <v>15</v>
      </c>
      <c r="K35" s="73">
        <v>142</v>
      </c>
      <c r="L35" s="33"/>
      <c r="M35" s="33">
        <v>36</v>
      </c>
      <c r="N35" s="33">
        <v>20481</v>
      </c>
      <c r="O35" s="33">
        <v>2615</v>
      </c>
      <c r="P35" s="33">
        <v>7156</v>
      </c>
      <c r="Q35" s="33">
        <v>2301</v>
      </c>
      <c r="R35" s="73">
        <v>648</v>
      </c>
      <c r="S35" s="73">
        <v>30</v>
      </c>
      <c r="T35" s="33">
        <v>159</v>
      </c>
      <c r="U35" s="33">
        <v>162</v>
      </c>
      <c r="V35" s="33">
        <v>338</v>
      </c>
      <c r="W35" s="33">
        <v>45229</v>
      </c>
      <c r="X35" s="33">
        <v>3140</v>
      </c>
      <c r="Y35" s="33">
        <v>612</v>
      </c>
      <c r="Z35" s="33">
        <v>1</v>
      </c>
      <c r="AA35" s="33">
        <v>11180</v>
      </c>
      <c r="AB35" s="17">
        <v>234861</v>
      </c>
    </row>
    <row r="36" spans="1:41" ht="14" x14ac:dyDescent="0.15">
      <c r="A36" s="86" t="s">
        <v>738</v>
      </c>
      <c r="B36" s="86"/>
      <c r="C36" s="33">
        <v>1190</v>
      </c>
      <c r="D36" s="33">
        <v>791</v>
      </c>
      <c r="E36" s="33">
        <v>244</v>
      </c>
      <c r="F36" s="33">
        <v>1</v>
      </c>
      <c r="G36" s="33">
        <v>16020</v>
      </c>
      <c r="H36" s="73">
        <v>137</v>
      </c>
      <c r="I36" s="73"/>
      <c r="J36" s="73">
        <v>7</v>
      </c>
      <c r="K36" s="73"/>
      <c r="L36" s="33"/>
      <c r="M36" s="33">
        <v>20</v>
      </c>
      <c r="N36" s="33">
        <v>931</v>
      </c>
      <c r="O36" s="33">
        <v>22</v>
      </c>
      <c r="P36" s="33">
        <v>896</v>
      </c>
      <c r="Q36" s="33">
        <v>125</v>
      </c>
      <c r="R36" s="73">
        <v>25</v>
      </c>
      <c r="S36" s="73">
        <v>2</v>
      </c>
      <c r="T36" s="17"/>
      <c r="U36" s="33">
        <v>10</v>
      </c>
      <c r="V36" s="33">
        <v>2</v>
      </c>
      <c r="W36" s="33">
        <v>296</v>
      </c>
      <c r="X36" s="33">
        <v>32</v>
      </c>
      <c r="Y36" s="17">
        <v>15</v>
      </c>
      <c r="Z36" s="33"/>
      <c r="AA36" s="33">
        <v>1635</v>
      </c>
      <c r="AB36" s="17">
        <v>22401</v>
      </c>
    </row>
    <row r="37" spans="1:41" ht="19" customHeight="1" x14ac:dyDescent="0.15">
      <c r="A37" s="16" t="s">
        <v>737</v>
      </c>
      <c r="B37" s="73">
        <f>SUM(B30:B36)</f>
        <v>639</v>
      </c>
      <c r="C37" s="73">
        <f>SUM(C30:C36)</f>
        <v>289863</v>
      </c>
      <c r="D37" s="73">
        <f t="shared" ref="D37:AB37" si="15">SUM(D30:D36)</f>
        <v>178738</v>
      </c>
      <c r="E37" s="73">
        <f t="shared" si="15"/>
        <v>187985</v>
      </c>
      <c r="F37" s="73">
        <f t="shared" si="15"/>
        <v>29</v>
      </c>
      <c r="G37" s="73">
        <f t="shared" si="15"/>
        <v>2424214</v>
      </c>
      <c r="H37" s="73">
        <f t="shared" si="15"/>
        <v>22234</v>
      </c>
      <c r="I37" s="73">
        <f t="shared" si="15"/>
        <v>32</v>
      </c>
      <c r="J37" s="73">
        <f t="shared" si="15"/>
        <v>2351</v>
      </c>
      <c r="K37" s="73">
        <f t="shared" si="15"/>
        <v>643</v>
      </c>
      <c r="L37" s="73">
        <f t="shared" si="15"/>
        <v>5</v>
      </c>
      <c r="M37" s="73">
        <f t="shared" si="15"/>
        <v>5817</v>
      </c>
      <c r="N37" s="73">
        <f t="shared" si="15"/>
        <v>174121</v>
      </c>
      <c r="O37" s="73">
        <f t="shared" si="15"/>
        <v>67849</v>
      </c>
      <c r="P37" s="73">
        <f t="shared" si="15"/>
        <v>43372</v>
      </c>
      <c r="Q37" s="73">
        <f t="shared" si="15"/>
        <v>26962</v>
      </c>
      <c r="R37" s="73">
        <f t="shared" si="15"/>
        <v>5245</v>
      </c>
      <c r="S37" s="73">
        <f t="shared" si="15"/>
        <v>657</v>
      </c>
      <c r="T37" s="73">
        <f t="shared" si="15"/>
        <v>3778</v>
      </c>
      <c r="U37" s="73">
        <f t="shared" si="15"/>
        <v>13132</v>
      </c>
      <c r="V37" s="73">
        <f t="shared" si="15"/>
        <v>1159</v>
      </c>
      <c r="W37" s="73">
        <f t="shared" si="15"/>
        <v>319120</v>
      </c>
      <c r="X37" s="73">
        <f t="shared" si="15"/>
        <v>9029</v>
      </c>
      <c r="Y37" s="73">
        <f t="shared" si="15"/>
        <v>17135</v>
      </c>
      <c r="Z37" s="73">
        <f t="shared" si="15"/>
        <v>7</v>
      </c>
      <c r="AA37" s="73">
        <f t="shared" si="15"/>
        <v>194150</v>
      </c>
      <c r="AB37" s="73">
        <f t="shared" si="15"/>
        <v>3988266</v>
      </c>
    </row>
    <row r="38" spans="1:41" ht="27.75" customHeight="1" x14ac:dyDescent="0.15">
      <c r="A38" s="71"/>
      <c r="B38" s="70">
        <f>B37+D37+H37+I37+J37+K37+O37+R37+V37+X37+Y37</f>
        <v>305054</v>
      </c>
      <c r="C38" s="70"/>
      <c r="D38" s="70"/>
      <c r="E38" s="70"/>
      <c r="F38" s="70"/>
      <c r="G38" s="70"/>
      <c r="H38" s="70"/>
      <c r="I38" s="70"/>
      <c r="J38" s="70"/>
      <c r="K38" s="70"/>
      <c r="L38" s="70"/>
      <c r="M38" s="70"/>
      <c r="N38" s="70"/>
      <c r="O38" s="87"/>
      <c r="P38" s="70"/>
    </row>
    <row r="39" spans="1:41" ht="27.75" customHeight="1" x14ac:dyDescent="0.15">
      <c r="A39" s="71"/>
      <c r="B39" s="70"/>
      <c r="C39" s="70"/>
      <c r="D39" s="70"/>
      <c r="E39" s="70"/>
      <c r="F39" s="70"/>
      <c r="G39" s="70"/>
      <c r="H39" s="70"/>
      <c r="I39" s="70"/>
      <c r="J39" s="70"/>
      <c r="K39" s="70"/>
      <c r="L39" s="70"/>
      <c r="M39" s="70"/>
      <c r="N39" s="70"/>
      <c r="O39" s="87"/>
      <c r="P39"/>
      <c r="Q39"/>
      <c r="R39"/>
      <c r="S39"/>
      <c r="T39"/>
      <c r="U39"/>
      <c r="V39"/>
      <c r="W39"/>
      <c r="X39"/>
      <c r="Y39"/>
      <c r="Z39"/>
      <c r="AA39"/>
      <c r="AB39"/>
      <c r="AC39"/>
      <c r="AD39"/>
      <c r="AE39"/>
      <c r="AF39"/>
      <c r="AG39"/>
      <c r="AH39"/>
      <c r="AI39"/>
      <c r="AJ39"/>
      <c r="AK39"/>
      <c r="AL39"/>
      <c r="AM39"/>
      <c r="AN39"/>
      <c r="AO39"/>
    </row>
    <row r="40" spans="1:41" ht="27.75" customHeight="1" x14ac:dyDescent="0.15">
      <c r="A40" s="71"/>
      <c r="B40" s="70"/>
      <c r="C40" s="70"/>
      <c r="D40" s="70"/>
      <c r="E40" s="70"/>
      <c r="F40" s="70"/>
      <c r="G40" s="70"/>
      <c r="H40" s="70"/>
      <c r="I40" s="70"/>
      <c r="J40" s="70"/>
      <c r="K40" s="70"/>
      <c r="L40" s="70"/>
      <c r="M40" s="70"/>
      <c r="N40" s="70"/>
      <c r="O40" s="87"/>
      <c r="P40"/>
      <c r="Q40"/>
      <c r="R40"/>
      <c r="S40"/>
      <c r="T40"/>
      <c r="U40"/>
      <c r="V40"/>
      <c r="W40"/>
      <c r="X40"/>
      <c r="Y40"/>
      <c r="Z40"/>
      <c r="AA40"/>
      <c r="AB40"/>
      <c r="AC40"/>
      <c r="AD40"/>
      <c r="AE40"/>
      <c r="AF40"/>
      <c r="AG40"/>
      <c r="AH40"/>
      <c r="AI40"/>
      <c r="AJ40"/>
      <c r="AK40"/>
      <c r="AL40"/>
      <c r="AM40"/>
      <c r="AN40"/>
      <c r="AO40"/>
    </row>
    <row r="41" spans="1:41" ht="27.75" customHeight="1" x14ac:dyDescent="0.15">
      <c r="A41" s="71"/>
      <c r="B41" s="70"/>
      <c r="C41" s="70"/>
      <c r="D41" s="70"/>
      <c r="E41" s="70"/>
      <c r="F41" s="70"/>
      <c r="G41" s="70"/>
      <c r="H41" s="70"/>
      <c r="I41" s="70"/>
      <c r="J41" s="70"/>
      <c r="K41" s="70"/>
      <c r="L41" s="70"/>
      <c r="M41" s="70"/>
      <c r="N41" s="70"/>
      <c r="O41" s="87"/>
      <c r="P41"/>
      <c r="Q41"/>
      <c r="R41"/>
      <c r="S41"/>
      <c r="T41"/>
      <c r="U41"/>
      <c r="V41"/>
      <c r="W41"/>
      <c r="X41"/>
      <c r="Y41"/>
      <c r="Z41"/>
      <c r="AA41"/>
      <c r="AB41"/>
      <c r="AC41"/>
      <c r="AD41"/>
      <c r="AE41"/>
      <c r="AF41"/>
      <c r="AG41"/>
      <c r="AH41"/>
      <c r="AI41"/>
      <c r="AJ41"/>
      <c r="AK41"/>
      <c r="AL41"/>
      <c r="AM41"/>
      <c r="AN41"/>
      <c r="AO41"/>
    </row>
    <row r="42" spans="1:41" ht="99" customHeight="1" x14ac:dyDescent="0.15">
      <c r="A42" s="71"/>
      <c r="B42" s="70"/>
      <c r="C42" s="70"/>
      <c r="D42" s="70"/>
      <c r="E42" s="70"/>
      <c r="F42" s="70"/>
      <c r="G42" s="70"/>
      <c r="H42" s="70"/>
      <c r="I42" s="70"/>
      <c r="J42" s="70"/>
      <c r="K42" s="70"/>
      <c r="L42" s="70"/>
      <c r="M42" s="70"/>
      <c r="N42" s="70"/>
      <c r="O42" s="87"/>
      <c r="P42"/>
      <c r="Q42"/>
      <c r="R42"/>
      <c r="S42"/>
      <c r="T42"/>
      <c r="U42"/>
      <c r="V42"/>
      <c r="W42"/>
      <c r="X42"/>
      <c r="Y42"/>
      <c r="Z42"/>
      <c r="AA42"/>
      <c r="AB42"/>
      <c r="AC42"/>
      <c r="AD42"/>
      <c r="AE42"/>
      <c r="AF42"/>
      <c r="AG42"/>
      <c r="AH42"/>
      <c r="AI42"/>
      <c r="AJ42"/>
      <c r="AK42"/>
      <c r="AL42"/>
      <c r="AM42"/>
      <c r="AN42"/>
      <c r="AO42"/>
    </row>
    <row r="43" spans="1:41" ht="27.75" customHeight="1" x14ac:dyDescent="0.15">
      <c r="A43" s="71"/>
      <c r="B43" s="70"/>
      <c r="C43" s="70"/>
      <c r="D43" s="70"/>
      <c r="E43" s="70"/>
      <c r="F43" s="70"/>
      <c r="G43" s="70"/>
      <c r="H43" s="70"/>
      <c r="I43" s="70"/>
      <c r="J43" s="70"/>
      <c r="K43" s="70"/>
      <c r="L43" s="70"/>
      <c r="M43" s="70"/>
      <c r="N43" s="70"/>
      <c r="O43" s="87"/>
      <c r="P43"/>
      <c r="Q43"/>
      <c r="R43"/>
      <c r="S43"/>
      <c r="T43"/>
      <c r="U43"/>
      <c r="V43"/>
      <c r="W43"/>
      <c r="X43"/>
      <c r="Y43"/>
      <c r="Z43"/>
      <c r="AA43"/>
      <c r="AB43"/>
      <c r="AC43"/>
      <c r="AD43"/>
      <c r="AE43"/>
      <c r="AF43"/>
      <c r="AG43"/>
      <c r="AH43"/>
      <c r="AI43"/>
      <c r="AJ43"/>
      <c r="AK43"/>
      <c r="AL43"/>
      <c r="AM43"/>
      <c r="AN43"/>
      <c r="AO43"/>
    </row>
    <row r="44" spans="1:41" ht="12.75" customHeight="1" x14ac:dyDescent="0.15">
      <c r="A44" s="981"/>
      <c r="B44" s="981"/>
      <c r="C44" s="981"/>
      <c r="D44" s="981"/>
      <c r="E44" s="981"/>
      <c r="F44" s="9"/>
      <c r="G44" s="9"/>
      <c r="H44" s="9"/>
      <c r="I44" s="9"/>
      <c r="J44" s="9"/>
      <c r="K44" s="9"/>
      <c r="L44" s="9"/>
      <c r="M44" s="9"/>
      <c r="N44" s="9"/>
      <c r="O44" s="332"/>
      <c r="P44"/>
      <c r="Q44"/>
      <c r="R44"/>
      <c r="S44"/>
      <c r="T44"/>
      <c r="U44"/>
      <c r="V44"/>
      <c r="W44"/>
      <c r="X44"/>
      <c r="Y44"/>
      <c r="Z44"/>
      <c r="AA44"/>
      <c r="AB44"/>
      <c r="AC44"/>
      <c r="AD44"/>
      <c r="AE44"/>
      <c r="AF44"/>
      <c r="AG44"/>
      <c r="AH44"/>
      <c r="AI44"/>
      <c r="AJ44"/>
      <c r="AK44"/>
      <c r="AL44"/>
      <c r="AM44"/>
      <c r="AN44"/>
      <c r="AO44"/>
    </row>
    <row r="45" spans="1:41" x14ac:dyDescent="0.15">
      <c r="A45" s="71"/>
      <c r="B45" s="9"/>
      <c r="C45" s="9"/>
      <c r="D45" s="9"/>
      <c r="E45" s="9"/>
      <c r="F45" s="9"/>
      <c r="G45" s="9"/>
      <c r="H45" s="9"/>
      <c r="I45" s="9"/>
      <c r="J45" s="9"/>
      <c r="K45" s="9"/>
      <c r="L45" s="9"/>
      <c r="M45" s="9"/>
      <c r="N45" s="9"/>
      <c r="O45" s="332"/>
      <c r="P45"/>
      <c r="Q45"/>
      <c r="R45"/>
      <c r="S45"/>
      <c r="T45"/>
      <c r="U45"/>
      <c r="V45"/>
      <c r="W45"/>
      <c r="X45"/>
      <c r="Y45"/>
      <c r="Z45"/>
      <c r="AA45"/>
      <c r="AB45"/>
      <c r="AC45"/>
      <c r="AD45"/>
      <c r="AE45"/>
      <c r="AF45"/>
      <c r="AG45"/>
      <c r="AH45"/>
      <c r="AI45"/>
      <c r="AJ45"/>
      <c r="AK45"/>
      <c r="AL45"/>
      <c r="AM45"/>
      <c r="AN45"/>
      <c r="AO45"/>
    </row>
    <row r="46" spans="1:41" ht="34" x14ac:dyDescent="0.15">
      <c r="A46" s="441" t="s">
        <v>207</v>
      </c>
      <c r="B46" s="58"/>
      <c r="C46" s="72"/>
      <c r="D46" s="72"/>
      <c r="E46" s="72"/>
      <c r="F46" s="72"/>
      <c r="G46" s="72"/>
      <c r="H46" s="72"/>
      <c r="I46" s="72"/>
      <c r="J46" s="72"/>
      <c r="K46" s="72"/>
      <c r="L46" s="72"/>
      <c r="N46" s="72"/>
      <c r="O46" s="85"/>
      <c r="P46"/>
      <c r="Q46"/>
      <c r="R46"/>
      <c r="S46"/>
      <c r="T46"/>
      <c r="U46"/>
      <c r="V46"/>
      <c r="W46"/>
      <c r="X46"/>
      <c r="Y46"/>
      <c r="Z46"/>
      <c r="AA46"/>
      <c r="AB46"/>
      <c r="AC46"/>
      <c r="AD46"/>
      <c r="AE46"/>
      <c r="AF46"/>
      <c r="AG46"/>
      <c r="AH46"/>
      <c r="AI46"/>
      <c r="AJ46"/>
      <c r="AK46"/>
      <c r="AL46"/>
      <c r="AM46"/>
      <c r="AN46"/>
      <c r="AO46"/>
    </row>
    <row r="47" spans="1:41" ht="16" x14ac:dyDescent="0.15">
      <c r="A47" s="441"/>
      <c r="B47" s="72"/>
      <c r="C47" s="72"/>
      <c r="D47" s="72"/>
      <c r="E47" s="72"/>
      <c r="F47" s="72"/>
      <c r="G47" s="72"/>
      <c r="H47" s="72"/>
      <c r="I47" s="72"/>
      <c r="J47" s="72"/>
      <c r="K47" s="72"/>
      <c r="L47" s="72"/>
      <c r="N47" s="72"/>
      <c r="O47" s="85"/>
      <c r="P47"/>
      <c r="Q47"/>
      <c r="R47"/>
      <c r="S47"/>
      <c r="T47"/>
      <c r="U47"/>
      <c r="V47"/>
      <c r="W47"/>
      <c r="X47"/>
      <c r="Y47"/>
      <c r="Z47"/>
      <c r="AA47"/>
      <c r="AB47"/>
      <c r="AC47"/>
      <c r="AD47"/>
      <c r="AE47"/>
      <c r="AF47"/>
      <c r="AG47"/>
      <c r="AH47"/>
      <c r="AI47"/>
      <c r="AJ47"/>
      <c r="AK47"/>
      <c r="AL47"/>
      <c r="AM47"/>
      <c r="AN47"/>
      <c r="AO47"/>
    </row>
    <row r="48" spans="1:41" ht="14" x14ac:dyDescent="0.15">
      <c r="A48" s="71" t="s">
        <v>68</v>
      </c>
      <c r="B48" s="72"/>
      <c r="C48" s="72"/>
      <c r="D48" s="72"/>
      <c r="E48" s="72"/>
      <c r="F48" s="72"/>
      <c r="G48" s="72"/>
      <c r="H48" s="72"/>
      <c r="I48" s="72"/>
      <c r="J48" s="72"/>
      <c r="K48" s="72"/>
      <c r="L48" s="72"/>
      <c r="N48" s="72"/>
      <c r="O48" s="85"/>
      <c r="P48" s="435"/>
    </row>
    <row r="49" spans="1:19" ht="36" customHeight="1" x14ac:dyDescent="0.15">
      <c r="A49" s="86" t="s">
        <v>208</v>
      </c>
      <c r="B49" s="28" t="s">
        <v>44</v>
      </c>
      <c r="C49" s="28" t="s">
        <v>45</v>
      </c>
      <c r="D49" s="28" t="s">
        <v>46</v>
      </c>
      <c r="E49" s="28" t="s">
        <v>965</v>
      </c>
      <c r="F49" s="28" t="s">
        <v>201</v>
      </c>
      <c r="G49" s="28" t="s">
        <v>48</v>
      </c>
      <c r="H49" s="21" t="s">
        <v>749</v>
      </c>
      <c r="I49" s="21" t="s">
        <v>84</v>
      </c>
      <c r="J49" s="28" t="s">
        <v>51</v>
      </c>
      <c r="K49" s="28" t="s">
        <v>571</v>
      </c>
      <c r="L49" s="28" t="s">
        <v>52</v>
      </c>
      <c r="M49" s="28" t="s">
        <v>81</v>
      </c>
      <c r="N49" s="28" t="s">
        <v>54</v>
      </c>
      <c r="O49" s="67" t="s">
        <v>55</v>
      </c>
      <c r="P49" s="439"/>
      <c r="R49" s="435"/>
      <c r="S49" s="435"/>
    </row>
    <row r="50" spans="1:19" ht="25.5" customHeight="1" x14ac:dyDescent="0.15">
      <c r="A50" s="442" t="s">
        <v>209</v>
      </c>
      <c r="B50" s="73">
        <f t="shared" ref="B50:O50" si="16">B64</f>
        <v>2609</v>
      </c>
      <c r="C50" s="73">
        <f t="shared" si="16"/>
        <v>129895</v>
      </c>
      <c r="D50" s="73">
        <f t="shared" si="16"/>
        <v>44406</v>
      </c>
      <c r="E50" s="73">
        <f t="shared" si="16"/>
        <v>21</v>
      </c>
      <c r="F50" s="73">
        <f t="shared" si="16"/>
        <v>765886</v>
      </c>
      <c r="G50" s="73">
        <f t="shared" si="16"/>
        <v>669</v>
      </c>
      <c r="H50" s="73">
        <f t="shared" si="16"/>
        <v>14288</v>
      </c>
      <c r="I50" s="73">
        <f t="shared" si="16"/>
        <v>78637</v>
      </c>
      <c r="J50" s="73">
        <f t="shared" si="16"/>
        <v>11158</v>
      </c>
      <c r="K50" s="73">
        <f t="shared" si="16"/>
        <v>6057</v>
      </c>
      <c r="L50" s="73">
        <f t="shared" si="16"/>
        <v>131544</v>
      </c>
      <c r="M50" s="73">
        <f t="shared" si="16"/>
        <v>5884</v>
      </c>
      <c r="N50" s="73">
        <f t="shared" si="16"/>
        <v>56752</v>
      </c>
      <c r="O50" s="73">
        <f t="shared" si="16"/>
        <v>1247806</v>
      </c>
      <c r="P50" s="332"/>
      <c r="Q50" s="9"/>
      <c r="R50" s="435"/>
      <c r="S50" s="435"/>
    </row>
    <row r="51" spans="1:19" x14ac:dyDescent="0.15">
      <c r="A51" s="71"/>
      <c r="B51" s="9"/>
      <c r="C51" s="9"/>
      <c r="D51" s="9"/>
      <c r="E51" s="9"/>
      <c r="F51" s="9"/>
      <c r="G51" s="9"/>
      <c r="H51" s="9"/>
      <c r="I51" s="9"/>
      <c r="J51" s="9"/>
      <c r="K51" s="9"/>
      <c r="L51" s="9"/>
      <c r="M51" s="9"/>
      <c r="N51" s="9"/>
      <c r="O51" s="332"/>
      <c r="P51" s="435"/>
      <c r="Q51" s="435"/>
    </row>
    <row r="52" spans="1:19" x14ac:dyDescent="0.15">
      <c r="A52" s="71"/>
      <c r="B52" s="9"/>
      <c r="C52" s="9"/>
      <c r="D52" s="9"/>
      <c r="E52" s="9"/>
      <c r="F52" s="9"/>
      <c r="G52" s="9"/>
      <c r="H52" s="9"/>
      <c r="I52" s="9"/>
      <c r="J52" s="9"/>
      <c r="K52" s="9"/>
      <c r="L52" s="9"/>
      <c r="M52" s="9"/>
      <c r="N52" s="9"/>
      <c r="O52" s="332"/>
      <c r="P52" s="435"/>
      <c r="Q52" s="435"/>
    </row>
    <row r="53" spans="1:19" x14ac:dyDescent="0.15">
      <c r="A53" s="71"/>
      <c r="B53" s="9"/>
      <c r="C53" s="9"/>
      <c r="D53" s="9"/>
      <c r="E53" s="9"/>
      <c r="F53" s="9"/>
      <c r="G53" s="9"/>
      <c r="H53" s="9"/>
      <c r="I53" s="9"/>
      <c r="J53" s="9"/>
      <c r="K53" s="9"/>
      <c r="L53" s="9"/>
      <c r="M53" s="9"/>
      <c r="N53" s="9"/>
      <c r="O53" s="332"/>
      <c r="P53" s="435"/>
      <c r="Q53" s="435"/>
    </row>
    <row r="54" spans="1:19" x14ac:dyDescent="0.15">
      <c r="A54" s="71"/>
      <c r="B54" s="9"/>
      <c r="C54" s="9"/>
      <c r="D54" s="9"/>
      <c r="E54" s="9"/>
      <c r="F54" s="9"/>
      <c r="G54" s="9"/>
      <c r="H54" s="9"/>
      <c r="I54" s="9"/>
      <c r="J54" s="9"/>
      <c r="K54" s="9"/>
      <c r="L54" s="9"/>
      <c r="M54" s="9"/>
      <c r="N54" s="9"/>
      <c r="O54" s="332"/>
      <c r="P54" s="435"/>
      <c r="Q54" s="435"/>
    </row>
    <row r="55" spans="1:19" ht="14" x14ac:dyDescent="0.15">
      <c r="A55" s="71" t="s">
        <v>57</v>
      </c>
      <c r="B55" s="72"/>
      <c r="C55" s="72"/>
      <c r="D55" s="72"/>
      <c r="E55" s="72"/>
      <c r="F55" s="72"/>
      <c r="G55" s="72"/>
      <c r="H55" s="72"/>
      <c r="I55" s="72"/>
      <c r="J55" s="72"/>
      <c r="K55" s="72"/>
      <c r="L55" s="72"/>
      <c r="M55" s="72"/>
      <c r="O55" s="440"/>
      <c r="P55" s="435"/>
      <c r="Q55" s="435"/>
    </row>
    <row r="56" spans="1:19" ht="34" x14ac:dyDescent="0.15">
      <c r="A56" s="242" t="s">
        <v>208</v>
      </c>
      <c r="B56" s="225" t="s">
        <v>44</v>
      </c>
      <c r="C56" s="225" t="s">
        <v>45</v>
      </c>
      <c r="D56" s="225" t="s">
        <v>46</v>
      </c>
      <c r="E56" s="225" t="s">
        <v>965</v>
      </c>
      <c r="F56" s="225" t="s">
        <v>201</v>
      </c>
      <c r="G56" s="225" t="s">
        <v>48</v>
      </c>
      <c r="H56" s="231" t="s">
        <v>749</v>
      </c>
      <c r="I56" s="231" t="s">
        <v>84</v>
      </c>
      <c r="J56" s="225" t="s">
        <v>51</v>
      </c>
      <c r="K56" s="225" t="s">
        <v>571</v>
      </c>
      <c r="L56" s="225" t="s">
        <v>52</v>
      </c>
      <c r="M56" s="225" t="s">
        <v>81</v>
      </c>
      <c r="N56" s="225" t="s">
        <v>54</v>
      </c>
      <c r="O56" s="231" t="s">
        <v>55</v>
      </c>
      <c r="P56" s="439"/>
      <c r="R56" s="435"/>
      <c r="S56" s="435"/>
    </row>
    <row r="57" spans="1:19" ht="16" x14ac:dyDescent="0.15">
      <c r="A57" s="438" t="s">
        <v>98</v>
      </c>
      <c r="B57" s="438">
        <f>B71+L71+M71</f>
        <v>1623</v>
      </c>
      <c r="C57" s="438">
        <f>C71+D71</f>
        <v>117508</v>
      </c>
      <c r="D57" s="438">
        <f>E71</f>
        <v>30158</v>
      </c>
      <c r="E57" s="438">
        <f>F71</f>
        <v>1</v>
      </c>
      <c r="F57" s="438">
        <f>G71+H71+I71</f>
        <v>528078</v>
      </c>
      <c r="G57" s="438">
        <f>J71</f>
        <v>295</v>
      </c>
      <c r="H57" s="438">
        <f>K71+P71</f>
        <v>11481</v>
      </c>
      <c r="I57" s="438">
        <f>N71+O71</f>
        <v>59960</v>
      </c>
      <c r="J57" s="438">
        <f>Q71+R71+S71+T71</f>
        <v>7849</v>
      </c>
      <c r="K57" s="438">
        <f>U71+V71</f>
        <v>4980</v>
      </c>
      <c r="L57" s="438">
        <f>W71+X71</f>
        <v>9092</v>
      </c>
      <c r="M57" s="438">
        <f>Y71+Z71</f>
        <v>3700</v>
      </c>
      <c r="N57" s="438">
        <f>AA71</f>
        <v>13278</v>
      </c>
      <c r="O57" s="438">
        <f t="shared" ref="O57:O63" si="17">SUM(B57:N57)</f>
        <v>788003</v>
      </c>
      <c r="P57" s="439"/>
      <c r="R57" s="435"/>
      <c r="S57" s="435"/>
    </row>
    <row r="58" spans="1:19" ht="17" x14ac:dyDescent="0.15">
      <c r="A58" s="242" t="s">
        <v>99</v>
      </c>
      <c r="B58" s="438">
        <f t="shared" ref="B58:B63" si="18">B72+L72+M72</f>
        <v>59</v>
      </c>
      <c r="C58" s="438">
        <f t="shared" ref="C58:C63" si="19">C72+D72</f>
        <v>6937</v>
      </c>
      <c r="D58" s="438">
        <f t="shared" ref="D58:E63" si="20">E72</f>
        <v>3179</v>
      </c>
      <c r="E58" s="438">
        <f t="shared" si="20"/>
        <v>4</v>
      </c>
      <c r="F58" s="438">
        <f t="shared" ref="F58:F63" si="21">G72+H72+I72</f>
        <v>194442</v>
      </c>
      <c r="G58" s="438">
        <f t="shared" ref="G58:G63" si="22">J72</f>
        <v>229</v>
      </c>
      <c r="H58" s="438">
        <f t="shared" ref="H58:H63" si="23">K72+P72</f>
        <v>1044</v>
      </c>
      <c r="I58" s="438">
        <f t="shared" ref="I58:I63" si="24">N72+O72</f>
        <v>9042</v>
      </c>
      <c r="J58" s="438">
        <f t="shared" ref="J58:J63" si="25">Q72+R72+S72+T72</f>
        <v>919</v>
      </c>
      <c r="K58" s="438">
        <f t="shared" ref="K58:K63" si="26">U72+V72</f>
        <v>232</v>
      </c>
      <c r="L58" s="438">
        <f t="shared" ref="L58:L63" si="27">W72+X72</f>
        <v>101098</v>
      </c>
      <c r="M58" s="438">
        <f t="shared" ref="M58:M63" si="28">Y72+Z72</f>
        <v>896</v>
      </c>
      <c r="N58" s="438">
        <f t="shared" ref="N58:N63" si="29">AA72</f>
        <v>39723</v>
      </c>
      <c r="O58" s="438">
        <f t="shared" si="17"/>
        <v>357804</v>
      </c>
      <c r="P58" s="439"/>
      <c r="R58" s="435"/>
      <c r="S58" s="435"/>
    </row>
    <row r="59" spans="1:19" ht="17" x14ac:dyDescent="0.15">
      <c r="A59" s="242" t="s">
        <v>100</v>
      </c>
      <c r="B59" s="438">
        <f t="shared" si="18"/>
        <v>564</v>
      </c>
      <c r="C59" s="438">
        <f t="shared" si="19"/>
        <v>1807</v>
      </c>
      <c r="D59" s="438">
        <f t="shared" si="20"/>
        <v>1336</v>
      </c>
      <c r="E59" s="438">
        <f t="shared" si="20"/>
        <v>6</v>
      </c>
      <c r="F59" s="438">
        <f t="shared" si="21"/>
        <v>2779</v>
      </c>
      <c r="G59" s="438">
        <f t="shared" si="22"/>
        <v>103</v>
      </c>
      <c r="H59" s="438">
        <f t="shared" si="23"/>
        <v>793</v>
      </c>
      <c r="I59" s="438">
        <f t="shared" si="24"/>
        <v>3816</v>
      </c>
      <c r="J59" s="438">
        <f t="shared" si="25"/>
        <v>1362</v>
      </c>
      <c r="K59" s="438">
        <f t="shared" si="26"/>
        <v>577</v>
      </c>
      <c r="L59" s="438">
        <f t="shared" si="27"/>
        <v>1437</v>
      </c>
      <c r="M59" s="438">
        <f t="shared" si="28"/>
        <v>828</v>
      </c>
      <c r="N59" s="438">
        <f t="shared" si="29"/>
        <v>1213</v>
      </c>
      <c r="O59" s="438">
        <f t="shared" si="17"/>
        <v>16621</v>
      </c>
      <c r="P59" s="439"/>
      <c r="R59" s="435"/>
      <c r="S59" s="435"/>
    </row>
    <row r="60" spans="1:19" ht="17" x14ac:dyDescent="0.15">
      <c r="A60" s="242" t="s">
        <v>101</v>
      </c>
      <c r="B60" s="438">
        <f t="shared" si="18"/>
        <v>299</v>
      </c>
      <c r="C60" s="438">
        <f t="shared" si="19"/>
        <v>340</v>
      </c>
      <c r="D60" s="438">
        <f t="shared" si="20"/>
        <v>906</v>
      </c>
      <c r="E60" s="438">
        <f t="shared" si="20"/>
        <v>6</v>
      </c>
      <c r="F60" s="438">
        <f t="shared" si="21"/>
        <v>1001</v>
      </c>
      <c r="G60" s="438">
        <f t="shared" si="22"/>
        <v>32</v>
      </c>
      <c r="H60" s="438">
        <f t="shared" si="23"/>
        <v>290</v>
      </c>
      <c r="I60" s="438">
        <f t="shared" si="24"/>
        <v>705</v>
      </c>
      <c r="J60" s="438">
        <f t="shared" si="25"/>
        <v>282</v>
      </c>
      <c r="K60" s="438">
        <f t="shared" si="26"/>
        <v>174</v>
      </c>
      <c r="L60" s="438">
        <f t="shared" si="27"/>
        <v>334</v>
      </c>
      <c r="M60" s="438">
        <f t="shared" si="28"/>
        <v>284</v>
      </c>
      <c r="N60" s="438">
        <f t="shared" si="29"/>
        <v>154</v>
      </c>
      <c r="O60" s="438">
        <f t="shared" si="17"/>
        <v>4807</v>
      </c>
      <c r="P60" s="439"/>
      <c r="R60" s="435"/>
      <c r="S60" s="435"/>
    </row>
    <row r="61" spans="1:19" ht="17" x14ac:dyDescent="0.15">
      <c r="A61" s="242" t="s">
        <v>102</v>
      </c>
      <c r="B61" s="438">
        <f t="shared" si="18"/>
        <v>49</v>
      </c>
      <c r="C61" s="438">
        <f t="shared" si="19"/>
        <v>189</v>
      </c>
      <c r="D61" s="438">
        <f t="shared" si="20"/>
        <v>452</v>
      </c>
      <c r="E61" s="438">
        <f t="shared" si="20"/>
        <v>0</v>
      </c>
      <c r="F61" s="438">
        <f t="shared" si="21"/>
        <v>308</v>
      </c>
      <c r="G61" s="438">
        <f t="shared" si="22"/>
        <v>6</v>
      </c>
      <c r="H61" s="438">
        <f t="shared" si="23"/>
        <v>77</v>
      </c>
      <c r="I61" s="438">
        <f t="shared" si="24"/>
        <v>381</v>
      </c>
      <c r="J61" s="438">
        <f t="shared" si="25"/>
        <v>74</v>
      </c>
      <c r="K61" s="438">
        <f t="shared" si="26"/>
        <v>30</v>
      </c>
      <c r="L61" s="438">
        <f t="shared" si="27"/>
        <v>166</v>
      </c>
      <c r="M61" s="438">
        <f t="shared" si="28"/>
        <v>72</v>
      </c>
      <c r="N61" s="438">
        <f t="shared" si="29"/>
        <v>102</v>
      </c>
      <c r="O61" s="438">
        <f t="shared" si="17"/>
        <v>1906</v>
      </c>
      <c r="P61" s="439"/>
      <c r="R61" s="435"/>
      <c r="S61" s="435"/>
    </row>
    <row r="62" spans="1:19" ht="16" x14ac:dyDescent="0.15">
      <c r="A62" s="438" t="s">
        <v>103</v>
      </c>
      <c r="B62" s="438">
        <f t="shared" si="18"/>
        <v>11</v>
      </c>
      <c r="C62" s="438">
        <f t="shared" si="19"/>
        <v>2757</v>
      </c>
      <c r="D62" s="438">
        <f t="shared" si="20"/>
        <v>8360</v>
      </c>
      <c r="E62" s="438">
        <f t="shared" si="20"/>
        <v>3</v>
      </c>
      <c r="F62" s="438">
        <f t="shared" si="21"/>
        <v>35004</v>
      </c>
      <c r="G62" s="438">
        <f t="shared" si="22"/>
        <v>4</v>
      </c>
      <c r="H62" s="438">
        <f t="shared" si="23"/>
        <v>504</v>
      </c>
      <c r="I62" s="438">
        <f t="shared" si="24"/>
        <v>4154</v>
      </c>
      <c r="J62" s="438">
        <f t="shared" si="25"/>
        <v>646</v>
      </c>
      <c r="K62" s="438">
        <f t="shared" si="26"/>
        <v>63</v>
      </c>
      <c r="L62" s="438">
        <f t="shared" si="27"/>
        <v>19364</v>
      </c>
      <c r="M62" s="438">
        <f t="shared" si="28"/>
        <v>103</v>
      </c>
      <c r="N62" s="438">
        <f t="shared" si="29"/>
        <v>2072</v>
      </c>
      <c r="O62" s="438">
        <f t="shared" si="17"/>
        <v>73045</v>
      </c>
      <c r="P62" s="439"/>
      <c r="R62" s="435"/>
      <c r="S62" s="435"/>
    </row>
    <row r="63" spans="1:19" ht="17" x14ac:dyDescent="0.15">
      <c r="A63" s="242" t="s">
        <v>104</v>
      </c>
      <c r="B63" s="438">
        <f t="shared" si="18"/>
        <v>4</v>
      </c>
      <c r="C63" s="438">
        <f t="shared" si="19"/>
        <v>357</v>
      </c>
      <c r="D63" s="438">
        <f t="shared" si="20"/>
        <v>15</v>
      </c>
      <c r="E63" s="438">
        <f t="shared" si="20"/>
        <v>1</v>
      </c>
      <c r="F63" s="438">
        <f t="shared" si="21"/>
        <v>4274</v>
      </c>
      <c r="G63" s="438">
        <f t="shared" si="22"/>
        <v>0</v>
      </c>
      <c r="H63" s="438">
        <f t="shared" si="23"/>
        <v>99</v>
      </c>
      <c r="I63" s="438">
        <f t="shared" si="24"/>
        <v>579</v>
      </c>
      <c r="J63" s="438">
        <f t="shared" si="25"/>
        <v>26</v>
      </c>
      <c r="K63" s="438">
        <f t="shared" si="26"/>
        <v>1</v>
      </c>
      <c r="L63" s="438">
        <f t="shared" si="27"/>
        <v>53</v>
      </c>
      <c r="M63" s="438">
        <f t="shared" si="28"/>
        <v>1</v>
      </c>
      <c r="N63" s="438">
        <f t="shared" si="29"/>
        <v>210</v>
      </c>
      <c r="O63" s="438">
        <f t="shared" si="17"/>
        <v>5620</v>
      </c>
      <c r="P63" s="439"/>
    </row>
    <row r="64" spans="1:19" ht="34" x14ac:dyDescent="0.15">
      <c r="A64" s="249" t="s">
        <v>209</v>
      </c>
      <c r="B64" s="438">
        <f>SUM(B57:B63)</f>
        <v>2609</v>
      </c>
      <c r="C64" s="438">
        <f>SUM(C57:C63)</f>
        <v>129895</v>
      </c>
      <c r="D64" s="438">
        <f t="shared" ref="D64:O64" si="30">SUM(D57:D63)</f>
        <v>44406</v>
      </c>
      <c r="E64" s="438">
        <f t="shared" si="30"/>
        <v>21</v>
      </c>
      <c r="F64" s="438">
        <f t="shared" si="30"/>
        <v>765886</v>
      </c>
      <c r="G64" s="438">
        <f t="shared" si="30"/>
        <v>669</v>
      </c>
      <c r="H64" s="438">
        <f t="shared" si="30"/>
        <v>14288</v>
      </c>
      <c r="I64" s="438">
        <f t="shared" si="30"/>
        <v>78637</v>
      </c>
      <c r="J64" s="438">
        <f t="shared" si="30"/>
        <v>11158</v>
      </c>
      <c r="K64" s="438">
        <f t="shared" si="30"/>
        <v>6057</v>
      </c>
      <c r="L64" s="438">
        <f t="shared" si="30"/>
        <v>131544</v>
      </c>
      <c r="M64" s="438">
        <f t="shared" si="30"/>
        <v>5884</v>
      </c>
      <c r="N64" s="438">
        <f t="shared" si="30"/>
        <v>56752</v>
      </c>
      <c r="O64" s="438">
        <f t="shared" si="30"/>
        <v>1247806</v>
      </c>
      <c r="P64" s="439"/>
    </row>
    <row r="65" spans="1:28" x14ac:dyDescent="0.15">
      <c r="A65" s="71"/>
      <c r="B65" s="72"/>
      <c r="C65" s="72"/>
      <c r="D65" s="72"/>
      <c r="E65" s="72"/>
      <c r="F65" s="72"/>
      <c r="G65" s="72"/>
      <c r="H65" s="72"/>
      <c r="I65" s="72"/>
      <c r="J65" s="72"/>
      <c r="K65" s="72"/>
      <c r="L65" s="72"/>
      <c r="M65" s="72"/>
      <c r="O65" s="440"/>
    </row>
    <row r="66" spans="1:28" x14ac:dyDescent="0.15">
      <c r="A66" s="71"/>
      <c r="B66" s="72"/>
      <c r="C66" s="72"/>
      <c r="D66" s="72"/>
      <c r="E66" s="72"/>
      <c r="F66" s="72"/>
      <c r="G66" s="72"/>
      <c r="H66" s="72"/>
      <c r="I66" s="72"/>
      <c r="J66" s="72"/>
      <c r="K66" s="72"/>
      <c r="L66" s="72"/>
      <c r="M66" s="72"/>
      <c r="O66" s="440"/>
    </row>
    <row r="67" spans="1:28" x14ac:dyDescent="0.15">
      <c r="A67" s="71"/>
      <c r="B67" s="72"/>
      <c r="C67" s="72"/>
      <c r="D67" s="72"/>
      <c r="E67" s="72"/>
      <c r="F67" s="72"/>
      <c r="G67" s="72"/>
      <c r="H67" s="72"/>
      <c r="I67" s="72"/>
      <c r="J67" s="72"/>
      <c r="K67" s="72"/>
      <c r="L67" s="72"/>
      <c r="M67" s="72"/>
      <c r="O67" s="440"/>
    </row>
    <row r="68" spans="1:28" x14ac:dyDescent="0.15">
      <c r="A68" s="71"/>
      <c r="B68" s="72"/>
      <c r="C68" s="72"/>
      <c r="D68" s="72"/>
      <c r="E68" s="72"/>
      <c r="F68" s="72"/>
      <c r="G68" s="72"/>
      <c r="H68" s="72"/>
      <c r="I68" s="72"/>
      <c r="J68" s="72"/>
      <c r="K68" s="72"/>
      <c r="L68" s="72"/>
      <c r="M68" s="72"/>
      <c r="O68" s="440"/>
    </row>
    <row r="69" spans="1:28" ht="14" x14ac:dyDescent="0.15">
      <c r="A69" s="71" t="s">
        <v>62</v>
      </c>
      <c r="B69" s="72"/>
      <c r="C69" s="72"/>
      <c r="D69" s="72"/>
      <c r="E69" s="72"/>
      <c r="F69" s="72"/>
      <c r="G69" s="72"/>
      <c r="H69" s="72"/>
      <c r="I69" s="72"/>
      <c r="J69" s="72"/>
      <c r="K69" s="72"/>
      <c r="L69" s="72"/>
      <c r="M69" s="72"/>
      <c r="O69" s="440"/>
    </row>
    <row r="70" spans="1:28" ht="39.75" customHeight="1" x14ac:dyDescent="0.15">
      <c r="A70" s="86" t="s">
        <v>208</v>
      </c>
      <c r="B70" s="86" t="s">
        <v>1035</v>
      </c>
      <c r="C70" s="67" t="s">
        <v>45</v>
      </c>
      <c r="D70" s="21" t="s">
        <v>859</v>
      </c>
      <c r="E70" s="67" t="s">
        <v>46</v>
      </c>
      <c r="F70" s="67" t="s">
        <v>965</v>
      </c>
      <c r="G70" s="67" t="s">
        <v>47</v>
      </c>
      <c r="H70" s="67" t="s">
        <v>860</v>
      </c>
      <c r="I70" s="16" t="s">
        <v>945</v>
      </c>
      <c r="J70" s="67" t="s">
        <v>817</v>
      </c>
      <c r="K70" s="67" t="s">
        <v>977</v>
      </c>
      <c r="L70" s="67" t="s">
        <v>66</v>
      </c>
      <c r="M70" s="67" t="s">
        <v>206</v>
      </c>
      <c r="N70" s="67" t="s">
        <v>49</v>
      </c>
      <c r="O70" s="28" t="s">
        <v>818</v>
      </c>
      <c r="P70" s="67" t="s">
        <v>50</v>
      </c>
      <c r="Q70" s="67" t="s">
        <v>51</v>
      </c>
      <c r="R70" s="28" t="s">
        <v>861</v>
      </c>
      <c r="S70" s="67" t="s">
        <v>763</v>
      </c>
      <c r="T70" s="17" t="s">
        <v>77</v>
      </c>
      <c r="U70" s="17" t="s">
        <v>611</v>
      </c>
      <c r="V70" s="17" t="s">
        <v>1036</v>
      </c>
      <c r="W70" s="17" t="s">
        <v>52</v>
      </c>
      <c r="X70" s="17" t="s">
        <v>862</v>
      </c>
      <c r="Y70" s="17" t="s">
        <v>863</v>
      </c>
      <c r="Z70" s="17" t="s">
        <v>67</v>
      </c>
      <c r="AA70" s="17" t="s">
        <v>54</v>
      </c>
      <c r="AB70" s="17" t="s">
        <v>55</v>
      </c>
    </row>
    <row r="71" spans="1:28" ht="16" x14ac:dyDescent="0.2">
      <c r="A71" s="73" t="s">
        <v>735</v>
      </c>
      <c r="B71" s="73">
        <v>60</v>
      </c>
      <c r="C71" s="443">
        <v>70125</v>
      </c>
      <c r="D71" s="33">
        <v>47383</v>
      </c>
      <c r="E71" s="33">
        <v>30158</v>
      </c>
      <c r="F71" s="33">
        <v>1</v>
      </c>
      <c r="G71" s="33">
        <v>521109</v>
      </c>
      <c r="H71" s="33">
        <v>6968</v>
      </c>
      <c r="I71" s="33">
        <v>1</v>
      </c>
      <c r="J71" s="33">
        <v>295</v>
      </c>
      <c r="K71" s="33">
        <v>133</v>
      </c>
      <c r="L71" s="33">
        <v>1</v>
      </c>
      <c r="M71" s="33">
        <v>1562</v>
      </c>
      <c r="N71" s="33">
        <v>42881</v>
      </c>
      <c r="O71" s="33">
        <v>17079</v>
      </c>
      <c r="P71" s="33">
        <v>11348</v>
      </c>
      <c r="Q71" s="33">
        <v>6595</v>
      </c>
      <c r="R71" s="599">
        <v>613</v>
      </c>
      <c r="S71" s="33">
        <v>44</v>
      </c>
      <c r="T71" s="33">
        <v>597</v>
      </c>
      <c r="U71" s="33">
        <v>4896</v>
      </c>
      <c r="V71" s="33">
        <v>84</v>
      </c>
      <c r="W71" s="33">
        <v>8235</v>
      </c>
      <c r="X71" s="33">
        <v>857</v>
      </c>
      <c r="Y71" s="33">
        <v>3700</v>
      </c>
      <c r="Z71" s="33"/>
      <c r="AA71" s="33">
        <v>13278</v>
      </c>
      <c r="AB71" s="600">
        <v>788003</v>
      </c>
    </row>
    <row r="72" spans="1:28" ht="16" x14ac:dyDescent="0.2">
      <c r="A72" s="86" t="s">
        <v>99</v>
      </c>
      <c r="B72" s="86">
        <v>16</v>
      </c>
      <c r="C72" s="443">
        <v>5525</v>
      </c>
      <c r="D72" s="33">
        <v>1412</v>
      </c>
      <c r="E72" s="33">
        <v>3179</v>
      </c>
      <c r="F72" s="33">
        <v>4</v>
      </c>
      <c r="G72" s="33">
        <v>194250</v>
      </c>
      <c r="H72" s="33">
        <v>190</v>
      </c>
      <c r="I72" s="33">
        <v>2</v>
      </c>
      <c r="J72" s="33">
        <v>229</v>
      </c>
      <c r="K72" s="33">
        <v>13</v>
      </c>
      <c r="L72" s="33"/>
      <c r="M72" s="33">
        <v>43</v>
      </c>
      <c r="N72" s="33">
        <v>8246</v>
      </c>
      <c r="O72" s="33">
        <v>796</v>
      </c>
      <c r="P72" s="33">
        <v>1031</v>
      </c>
      <c r="Q72" s="33">
        <v>285</v>
      </c>
      <c r="R72" s="599">
        <v>329</v>
      </c>
      <c r="S72" s="33">
        <v>6</v>
      </c>
      <c r="T72" s="33">
        <v>299</v>
      </c>
      <c r="U72" s="33">
        <v>94</v>
      </c>
      <c r="V72" s="33">
        <v>138</v>
      </c>
      <c r="W72" s="33">
        <v>100714</v>
      </c>
      <c r="X72" s="33">
        <v>384</v>
      </c>
      <c r="Y72" s="33">
        <v>894</v>
      </c>
      <c r="Z72" s="33">
        <v>2</v>
      </c>
      <c r="AA72" s="33">
        <v>39723</v>
      </c>
      <c r="AB72" s="600">
        <v>357804</v>
      </c>
    </row>
    <row r="73" spans="1:28" ht="16" x14ac:dyDescent="0.2">
      <c r="A73" s="86" t="s">
        <v>504</v>
      </c>
      <c r="B73" s="86">
        <v>141</v>
      </c>
      <c r="C73" s="443">
        <v>498</v>
      </c>
      <c r="D73" s="33">
        <v>1309</v>
      </c>
      <c r="E73" s="33">
        <v>1336</v>
      </c>
      <c r="F73" s="33">
        <v>6</v>
      </c>
      <c r="G73" s="33">
        <v>1893</v>
      </c>
      <c r="H73" s="33">
        <v>886</v>
      </c>
      <c r="I73" s="33"/>
      <c r="J73" s="33">
        <v>103</v>
      </c>
      <c r="K73" s="33">
        <v>19</v>
      </c>
      <c r="L73" s="33">
        <v>3</v>
      </c>
      <c r="M73" s="33">
        <v>420</v>
      </c>
      <c r="N73" s="33">
        <v>2073</v>
      </c>
      <c r="O73" s="33">
        <v>1743</v>
      </c>
      <c r="P73" s="33">
        <v>774</v>
      </c>
      <c r="Q73" s="33">
        <v>1116</v>
      </c>
      <c r="R73" s="599">
        <v>139</v>
      </c>
      <c r="S73" s="33">
        <v>11</v>
      </c>
      <c r="T73" s="33">
        <v>96</v>
      </c>
      <c r="U73" s="33">
        <v>525</v>
      </c>
      <c r="V73" s="33">
        <v>52</v>
      </c>
      <c r="W73" s="33">
        <v>1296</v>
      </c>
      <c r="X73" s="33">
        <v>141</v>
      </c>
      <c r="Y73" s="33">
        <v>828</v>
      </c>
      <c r="Z73" s="33"/>
      <c r="AA73" s="33">
        <v>1213</v>
      </c>
      <c r="AB73" s="600">
        <v>16621</v>
      </c>
    </row>
    <row r="74" spans="1:28" ht="16" x14ac:dyDescent="0.2">
      <c r="A74" s="86" t="s">
        <v>505</v>
      </c>
      <c r="B74" s="86">
        <v>93</v>
      </c>
      <c r="C74" s="443">
        <v>92</v>
      </c>
      <c r="D74" s="33">
        <v>248</v>
      </c>
      <c r="E74" s="33">
        <v>906</v>
      </c>
      <c r="F74" s="33">
        <v>6</v>
      </c>
      <c r="G74" s="33">
        <v>713</v>
      </c>
      <c r="H74" s="33">
        <v>275</v>
      </c>
      <c r="I74" s="33">
        <v>13</v>
      </c>
      <c r="J74" s="33">
        <v>32</v>
      </c>
      <c r="K74" s="33">
        <v>14</v>
      </c>
      <c r="L74" s="33">
        <v>1</v>
      </c>
      <c r="M74" s="33">
        <v>205</v>
      </c>
      <c r="N74" s="33">
        <v>343</v>
      </c>
      <c r="O74" s="33">
        <v>362</v>
      </c>
      <c r="P74" s="33">
        <v>276</v>
      </c>
      <c r="Q74" s="33">
        <v>235</v>
      </c>
      <c r="R74" s="599">
        <v>31</v>
      </c>
      <c r="S74" s="33">
        <v>4</v>
      </c>
      <c r="T74" s="33">
        <v>12</v>
      </c>
      <c r="U74" s="33">
        <v>151</v>
      </c>
      <c r="V74" s="33">
        <v>23</v>
      </c>
      <c r="W74" s="33">
        <v>289</v>
      </c>
      <c r="X74" s="33">
        <v>45</v>
      </c>
      <c r="Y74" s="33">
        <v>282</v>
      </c>
      <c r="Z74" s="33">
        <v>2</v>
      </c>
      <c r="AA74" s="33">
        <v>154</v>
      </c>
      <c r="AB74" s="600">
        <v>4807</v>
      </c>
    </row>
    <row r="75" spans="1:28" ht="14" x14ac:dyDescent="0.15">
      <c r="A75" s="86" t="s">
        <v>506</v>
      </c>
      <c r="B75" s="86">
        <v>18</v>
      </c>
      <c r="C75" s="443">
        <v>75</v>
      </c>
      <c r="D75" s="33">
        <v>114</v>
      </c>
      <c r="E75" s="33">
        <v>452</v>
      </c>
      <c r="F75" s="33"/>
      <c r="G75" s="33">
        <v>261</v>
      </c>
      <c r="H75" s="33">
        <v>47</v>
      </c>
      <c r="I75" s="33"/>
      <c r="J75" s="33">
        <v>6</v>
      </c>
      <c r="K75" s="443">
        <v>1</v>
      </c>
      <c r="L75" s="33"/>
      <c r="M75" s="33">
        <v>31</v>
      </c>
      <c r="N75" s="33">
        <v>249</v>
      </c>
      <c r="O75" s="33">
        <v>132</v>
      </c>
      <c r="P75" s="33">
        <v>76</v>
      </c>
      <c r="Q75" s="33">
        <v>61</v>
      </c>
      <c r="R75" s="443">
        <v>8</v>
      </c>
      <c r="S75" s="73">
        <v>2</v>
      </c>
      <c r="T75" s="33">
        <v>3</v>
      </c>
      <c r="U75" s="33">
        <v>28</v>
      </c>
      <c r="V75" s="33">
        <v>2</v>
      </c>
      <c r="W75" s="33">
        <v>149</v>
      </c>
      <c r="X75" s="33">
        <v>17</v>
      </c>
      <c r="Y75" s="33">
        <v>72</v>
      </c>
      <c r="Z75" s="33"/>
      <c r="AA75" s="33">
        <v>102</v>
      </c>
      <c r="AB75" s="600">
        <v>1906</v>
      </c>
    </row>
    <row r="76" spans="1:28" x14ac:dyDescent="0.15">
      <c r="A76" s="73" t="s">
        <v>736</v>
      </c>
      <c r="B76" s="73">
        <v>5</v>
      </c>
      <c r="C76" s="443">
        <v>1588</v>
      </c>
      <c r="D76" s="33">
        <v>1169</v>
      </c>
      <c r="E76" s="33">
        <v>8360</v>
      </c>
      <c r="F76" s="33">
        <v>3</v>
      </c>
      <c r="G76" s="33">
        <v>34967</v>
      </c>
      <c r="H76" s="33">
        <v>36</v>
      </c>
      <c r="I76" s="33">
        <v>1</v>
      </c>
      <c r="J76" s="33">
        <v>4</v>
      </c>
      <c r="K76" s="443">
        <v>5</v>
      </c>
      <c r="L76" s="33"/>
      <c r="M76" s="33">
        <v>6</v>
      </c>
      <c r="N76" s="33">
        <v>3622</v>
      </c>
      <c r="O76" s="33">
        <v>532</v>
      </c>
      <c r="P76" s="33">
        <v>499</v>
      </c>
      <c r="Q76" s="33">
        <v>401</v>
      </c>
      <c r="R76" s="443">
        <v>224</v>
      </c>
      <c r="S76" s="73">
        <v>6</v>
      </c>
      <c r="T76" s="33">
        <v>15</v>
      </c>
      <c r="U76" s="33">
        <v>46</v>
      </c>
      <c r="V76" s="33">
        <v>17</v>
      </c>
      <c r="W76" s="33">
        <v>18602</v>
      </c>
      <c r="X76" s="33">
        <v>762</v>
      </c>
      <c r="Y76" s="33">
        <v>102</v>
      </c>
      <c r="Z76" s="33">
        <v>1</v>
      </c>
      <c r="AA76" s="33">
        <v>2072</v>
      </c>
      <c r="AB76" s="600">
        <v>73045</v>
      </c>
    </row>
    <row r="77" spans="1:28" ht="14" x14ac:dyDescent="0.15">
      <c r="A77" s="86" t="s">
        <v>1082</v>
      </c>
      <c r="B77" s="86"/>
      <c r="C77" s="443">
        <v>225</v>
      </c>
      <c r="D77" s="33">
        <v>132</v>
      </c>
      <c r="E77" s="33">
        <v>15</v>
      </c>
      <c r="F77" s="33">
        <v>1</v>
      </c>
      <c r="G77" s="33">
        <v>4224</v>
      </c>
      <c r="H77" s="443">
        <v>50</v>
      </c>
      <c r="I77" s="73"/>
      <c r="J77" s="443"/>
      <c r="K77" s="443"/>
      <c r="L77" s="444"/>
      <c r="M77" s="33">
        <v>4</v>
      </c>
      <c r="N77" s="443">
        <v>576</v>
      </c>
      <c r="O77" s="33">
        <v>3</v>
      </c>
      <c r="P77" s="33">
        <v>99</v>
      </c>
      <c r="Q77" s="443">
        <v>26</v>
      </c>
      <c r="R77" s="443"/>
      <c r="S77" s="73"/>
      <c r="T77" s="17"/>
      <c r="U77" s="33">
        <v>1</v>
      </c>
      <c r="V77" s="33"/>
      <c r="W77" s="33">
        <v>48</v>
      </c>
      <c r="X77" s="17">
        <v>5</v>
      </c>
      <c r="Y77" s="17">
        <v>1</v>
      </c>
      <c r="Z77" s="33"/>
      <c r="AA77" s="33">
        <v>210</v>
      </c>
      <c r="AB77" s="600">
        <v>5620</v>
      </c>
    </row>
    <row r="78" spans="1:28" ht="28" x14ac:dyDescent="0.15">
      <c r="A78" s="86" t="s">
        <v>209</v>
      </c>
      <c r="B78" s="600">
        <f t="shared" ref="B78:AA78" si="31">SUM(B71:B77)</f>
        <v>333</v>
      </c>
      <c r="C78" s="600">
        <f t="shared" si="31"/>
        <v>78128</v>
      </c>
      <c r="D78" s="600">
        <f t="shared" si="31"/>
        <v>51767</v>
      </c>
      <c r="E78" s="600">
        <f t="shared" si="31"/>
        <v>44406</v>
      </c>
      <c r="F78" s="600">
        <f t="shared" si="31"/>
        <v>21</v>
      </c>
      <c r="G78" s="600">
        <f t="shared" si="31"/>
        <v>757417</v>
      </c>
      <c r="H78" s="600">
        <f t="shared" si="31"/>
        <v>8452</v>
      </c>
      <c r="I78" s="600">
        <f t="shared" si="31"/>
        <v>17</v>
      </c>
      <c r="J78" s="600">
        <f t="shared" si="31"/>
        <v>669</v>
      </c>
      <c r="K78" s="600">
        <f t="shared" si="31"/>
        <v>185</v>
      </c>
      <c r="L78" s="600">
        <f t="shared" si="31"/>
        <v>5</v>
      </c>
      <c r="M78" s="600">
        <f t="shared" si="31"/>
        <v>2271</v>
      </c>
      <c r="N78" s="600">
        <f t="shared" si="31"/>
        <v>57990</v>
      </c>
      <c r="O78" s="600">
        <f t="shared" si="31"/>
        <v>20647</v>
      </c>
      <c r="P78" s="600">
        <f t="shared" si="31"/>
        <v>14103</v>
      </c>
      <c r="Q78" s="600">
        <f t="shared" si="31"/>
        <v>8719</v>
      </c>
      <c r="R78" s="600">
        <f t="shared" si="31"/>
        <v>1344</v>
      </c>
      <c r="S78" s="600">
        <f t="shared" si="31"/>
        <v>73</v>
      </c>
      <c r="T78" s="600">
        <f t="shared" si="31"/>
        <v>1022</v>
      </c>
      <c r="U78" s="600">
        <f t="shared" si="31"/>
        <v>5741</v>
      </c>
      <c r="V78" s="600">
        <f t="shared" si="31"/>
        <v>316</v>
      </c>
      <c r="W78" s="600">
        <f t="shared" si="31"/>
        <v>129333</v>
      </c>
      <c r="X78" s="600">
        <f t="shared" si="31"/>
        <v>2211</v>
      </c>
      <c r="Y78" s="600">
        <f t="shared" si="31"/>
        <v>5879</v>
      </c>
      <c r="Z78" s="600">
        <f t="shared" si="31"/>
        <v>5</v>
      </c>
      <c r="AA78" s="600">
        <f t="shared" si="31"/>
        <v>56752</v>
      </c>
      <c r="AB78" s="600">
        <f>SUM(AB71:AB77)</f>
        <v>1247806</v>
      </c>
    </row>
    <row r="79" spans="1:28" x14ac:dyDescent="0.15">
      <c r="A79" s="71"/>
      <c r="B79" s="72"/>
      <c r="C79" s="72"/>
      <c r="D79" s="72"/>
      <c r="E79" s="72"/>
      <c r="F79" s="72"/>
      <c r="G79" s="72"/>
      <c r="H79" s="72"/>
      <c r="I79" s="72"/>
      <c r="J79" s="72"/>
      <c r="K79" s="72"/>
      <c r="L79" s="72"/>
      <c r="N79" s="72"/>
    </row>
    <row r="80" spans="1:28" x14ac:dyDescent="0.15">
      <c r="A80" s="943"/>
      <c r="B80" s="943"/>
      <c r="C80" s="943"/>
      <c r="D80" s="943"/>
      <c r="E80" s="943"/>
      <c r="F80" s="72"/>
      <c r="G80" s="72"/>
      <c r="H80" s="72"/>
      <c r="I80" s="72"/>
      <c r="J80" s="72"/>
      <c r="K80" s="72"/>
      <c r="L80" s="72"/>
      <c r="N80" s="72"/>
    </row>
    <row r="81" spans="1:29" ht="14" customHeight="1" x14ac:dyDescent="0.15">
      <c r="A81" s="992" t="s">
        <v>210</v>
      </c>
      <c r="B81" s="993"/>
      <c r="C81" s="994"/>
      <c r="D81" s="72"/>
    </row>
    <row r="82" spans="1:29" ht="14" customHeight="1" x14ac:dyDescent="0.15">
      <c r="A82" s="231" t="s">
        <v>180</v>
      </c>
      <c r="B82" s="601" t="s">
        <v>179</v>
      </c>
      <c r="C82" s="231" t="s">
        <v>211</v>
      </c>
      <c r="D82"/>
      <c r="E82"/>
      <c r="F82"/>
      <c r="G82"/>
      <c r="H82"/>
      <c r="I82"/>
      <c r="J82"/>
      <c r="K82"/>
      <c r="L82"/>
      <c r="M82"/>
      <c r="N82"/>
      <c r="O82"/>
      <c r="P82"/>
      <c r="Q82"/>
      <c r="R82"/>
      <c r="S82"/>
      <c r="T82"/>
      <c r="U82"/>
      <c r="V82"/>
      <c r="W82"/>
      <c r="X82"/>
      <c r="Y82"/>
      <c r="Z82"/>
      <c r="AA82"/>
      <c r="AB82"/>
      <c r="AC82"/>
    </row>
    <row r="83" spans="1:29" ht="14" customHeight="1" x14ac:dyDescent="0.2">
      <c r="A83" s="245">
        <v>1</v>
      </c>
      <c r="B83" s="274" t="s">
        <v>181</v>
      </c>
      <c r="C83" s="503">
        <v>1416355</v>
      </c>
      <c r="D83"/>
      <c r="E83"/>
      <c r="F83"/>
      <c r="G83"/>
      <c r="H83"/>
      <c r="I83"/>
      <c r="J83"/>
      <c r="K83"/>
      <c r="L83"/>
      <c r="M83"/>
      <c r="N83"/>
      <c r="O83"/>
      <c r="P83"/>
      <c r="Q83"/>
      <c r="R83"/>
      <c r="S83"/>
      <c r="T83"/>
      <c r="U83"/>
      <c r="V83"/>
      <c r="W83"/>
      <c r="X83"/>
      <c r="Y83"/>
      <c r="Z83"/>
      <c r="AA83"/>
      <c r="AB83"/>
      <c r="AC83"/>
    </row>
    <row r="84" spans="1:29" ht="14" customHeight="1" x14ac:dyDescent="0.2">
      <c r="A84" s="602">
        <v>2</v>
      </c>
      <c r="B84" s="274" t="s">
        <v>184</v>
      </c>
      <c r="C84" s="503">
        <v>489661</v>
      </c>
      <c r="D84"/>
      <c r="E84"/>
      <c r="F84"/>
      <c r="G84"/>
      <c r="H84"/>
      <c r="I84"/>
      <c r="J84"/>
      <c r="K84"/>
      <c r="L84"/>
      <c r="M84"/>
      <c r="N84"/>
      <c r="O84"/>
      <c r="P84"/>
      <c r="Q84"/>
      <c r="R84"/>
      <c r="S84"/>
      <c r="T84"/>
      <c r="U84"/>
      <c r="V84"/>
      <c r="W84"/>
      <c r="X84"/>
      <c r="Y84"/>
      <c r="Z84"/>
      <c r="AA84"/>
      <c r="AB84"/>
      <c r="AC84"/>
    </row>
    <row r="85" spans="1:29" ht="16" x14ac:dyDescent="0.2">
      <c r="A85" s="602">
        <v>3</v>
      </c>
      <c r="B85" s="274" t="s">
        <v>1121</v>
      </c>
      <c r="C85" s="503">
        <v>202385</v>
      </c>
      <c r="D85"/>
      <c r="E85"/>
      <c r="F85"/>
      <c r="G85"/>
      <c r="H85"/>
      <c r="I85"/>
      <c r="J85"/>
      <c r="K85"/>
      <c r="L85"/>
      <c r="M85"/>
      <c r="N85"/>
      <c r="O85"/>
      <c r="P85"/>
      <c r="Q85"/>
      <c r="R85"/>
      <c r="S85"/>
      <c r="T85"/>
      <c r="U85"/>
      <c r="V85"/>
      <c r="W85"/>
      <c r="X85"/>
      <c r="Y85"/>
      <c r="Z85"/>
      <c r="AA85"/>
      <c r="AB85"/>
      <c r="AC85"/>
    </row>
    <row r="86" spans="1:29" ht="14" customHeight="1" x14ac:dyDescent="0.2">
      <c r="A86" s="602">
        <v>4</v>
      </c>
      <c r="B86" s="274" t="s">
        <v>185</v>
      </c>
      <c r="C86" s="503">
        <v>195528</v>
      </c>
      <c r="D86"/>
      <c r="E86"/>
      <c r="F86"/>
      <c r="G86"/>
      <c r="H86"/>
      <c r="I86"/>
      <c r="J86"/>
      <c r="K86"/>
      <c r="L86"/>
      <c r="M86"/>
      <c r="N86"/>
      <c r="O86"/>
      <c r="P86"/>
      <c r="Q86"/>
      <c r="R86"/>
      <c r="S86"/>
      <c r="T86"/>
      <c r="U86"/>
      <c r="V86"/>
      <c r="W86"/>
      <c r="X86"/>
      <c r="Y86"/>
      <c r="Z86"/>
      <c r="AA86"/>
      <c r="AB86"/>
      <c r="AC86"/>
    </row>
    <row r="87" spans="1:29" ht="14" customHeight="1" x14ac:dyDescent="0.2">
      <c r="A87" s="602">
        <v>5</v>
      </c>
      <c r="B87" s="274" t="s">
        <v>183</v>
      </c>
      <c r="C87" s="503">
        <v>135667</v>
      </c>
      <c r="D87"/>
      <c r="E87"/>
      <c r="F87"/>
      <c r="G87"/>
      <c r="H87"/>
      <c r="I87"/>
      <c r="J87"/>
      <c r="K87"/>
      <c r="L87"/>
      <c r="M87"/>
      <c r="N87"/>
      <c r="O87"/>
      <c r="P87"/>
      <c r="Q87"/>
      <c r="R87"/>
      <c r="S87"/>
      <c r="T87"/>
      <c r="U87"/>
      <c r="V87"/>
      <c r="W87"/>
      <c r="X87"/>
      <c r="Y87"/>
      <c r="Z87"/>
      <c r="AA87"/>
      <c r="AB87"/>
      <c r="AC87"/>
    </row>
    <row r="88" spans="1:29" ht="14" customHeight="1" x14ac:dyDescent="0.2">
      <c r="A88" s="602">
        <v>6</v>
      </c>
      <c r="B88" s="274" t="s">
        <v>289</v>
      </c>
      <c r="C88" s="503">
        <v>135613</v>
      </c>
      <c r="D88"/>
      <c r="E88"/>
      <c r="F88"/>
      <c r="G88"/>
      <c r="H88"/>
      <c r="I88"/>
      <c r="J88"/>
      <c r="K88"/>
      <c r="L88"/>
      <c r="M88"/>
      <c r="N88"/>
      <c r="O88"/>
      <c r="P88"/>
      <c r="Q88"/>
      <c r="R88"/>
      <c r="S88"/>
      <c r="T88"/>
      <c r="U88"/>
      <c r="V88"/>
      <c r="W88"/>
      <c r="X88"/>
      <c r="Y88"/>
      <c r="Z88"/>
      <c r="AA88"/>
      <c r="AB88"/>
      <c r="AC88"/>
    </row>
    <row r="89" spans="1:29" ht="14" customHeight="1" x14ac:dyDescent="0.2">
      <c r="A89" s="602">
        <v>7</v>
      </c>
      <c r="B89" s="274" t="s">
        <v>212</v>
      </c>
      <c r="C89" s="503">
        <v>86859</v>
      </c>
      <c r="D89"/>
      <c r="E89"/>
      <c r="F89"/>
      <c r="G89"/>
      <c r="H89"/>
      <c r="I89"/>
      <c r="J89"/>
      <c r="K89"/>
      <c r="L89"/>
      <c r="M89"/>
      <c r="N89"/>
      <c r="O89"/>
      <c r="P89"/>
      <c r="Q89"/>
      <c r="R89"/>
      <c r="S89"/>
      <c r="T89"/>
      <c r="U89"/>
      <c r="V89"/>
      <c r="W89"/>
      <c r="X89"/>
      <c r="Y89"/>
      <c r="Z89"/>
      <c r="AA89"/>
      <c r="AB89"/>
      <c r="AC89"/>
    </row>
    <row r="90" spans="1:29" ht="14" customHeight="1" x14ac:dyDescent="0.2">
      <c r="A90" s="602">
        <v>8</v>
      </c>
      <c r="B90" s="274" t="s">
        <v>190</v>
      </c>
      <c r="C90" s="503">
        <v>77990</v>
      </c>
      <c r="D90"/>
      <c r="E90"/>
      <c r="F90"/>
      <c r="G90" s="603"/>
      <c r="H90" s="604"/>
      <c r="I90" s="430"/>
      <c r="J90" s="603"/>
      <c r="K90" s="604"/>
      <c r="L90" s="430"/>
      <c r="M90" s="603"/>
      <c r="N90" s="604"/>
      <c r="O90" s="445"/>
      <c r="P90" s="430"/>
    </row>
    <row r="91" spans="1:29" ht="14" customHeight="1" x14ac:dyDescent="0.2">
      <c r="A91" s="602">
        <v>9</v>
      </c>
      <c r="B91" s="274" t="s">
        <v>679</v>
      </c>
      <c r="C91" s="503">
        <v>47929</v>
      </c>
      <c r="D91"/>
      <c r="E91"/>
      <c r="F91"/>
      <c r="G91" s="603"/>
      <c r="H91" s="604"/>
      <c r="I91" s="430"/>
      <c r="J91" s="603"/>
      <c r="K91" s="604"/>
      <c r="L91" s="430"/>
      <c r="M91" s="603"/>
      <c r="N91" s="604"/>
      <c r="O91" s="445"/>
      <c r="P91" s="430"/>
    </row>
    <row r="92" spans="1:29" ht="14" customHeight="1" x14ac:dyDescent="0.2">
      <c r="A92" s="602">
        <v>10</v>
      </c>
      <c r="B92" s="274" t="s">
        <v>1163</v>
      </c>
      <c r="C92" s="503">
        <v>42722</v>
      </c>
      <c r="D92"/>
      <c r="E92"/>
      <c r="F92"/>
      <c r="G92" s="603"/>
      <c r="H92" s="604"/>
      <c r="I92" s="430"/>
      <c r="J92" s="603"/>
      <c r="K92" s="604"/>
      <c r="L92" s="430"/>
      <c r="M92" s="603"/>
      <c r="N92" s="604"/>
      <c r="O92" s="445"/>
      <c r="P92" s="430"/>
    </row>
    <row r="93" spans="1:29" ht="14" customHeight="1" x14ac:dyDescent="0.2">
      <c r="A93" s="602">
        <v>11</v>
      </c>
      <c r="B93" s="274" t="s">
        <v>182</v>
      </c>
      <c r="C93" s="503">
        <v>40596</v>
      </c>
      <c r="D93"/>
      <c r="E93"/>
      <c r="F93"/>
      <c r="G93" s="603"/>
      <c r="H93" s="604"/>
      <c r="I93" s="446"/>
      <c r="J93" s="603"/>
      <c r="K93" s="604"/>
      <c r="L93" s="446"/>
      <c r="M93" s="603"/>
      <c r="N93" s="604"/>
      <c r="O93" s="447"/>
      <c r="P93" s="446"/>
    </row>
    <row r="94" spans="1:29" ht="14" customHeight="1" x14ac:dyDescent="0.2">
      <c r="A94" s="602">
        <v>12</v>
      </c>
      <c r="B94" s="274" t="s">
        <v>1164</v>
      </c>
      <c r="C94" s="503">
        <v>37589</v>
      </c>
      <c r="D94"/>
      <c r="E94"/>
      <c r="F94"/>
      <c r="G94" s="603"/>
      <c r="H94" s="604"/>
      <c r="I94" s="446"/>
      <c r="J94" s="603"/>
      <c r="K94" s="604"/>
      <c r="L94" s="446"/>
      <c r="M94" s="603"/>
      <c r="N94" s="604"/>
      <c r="O94" s="447"/>
      <c r="P94" s="446"/>
    </row>
    <row r="95" spans="1:29" ht="14" customHeight="1" x14ac:dyDescent="0.2">
      <c r="A95" s="602">
        <v>13</v>
      </c>
      <c r="B95" s="274" t="s">
        <v>1165</v>
      </c>
      <c r="C95" s="503">
        <v>37170</v>
      </c>
      <c r="D95"/>
      <c r="E95"/>
      <c r="F95"/>
      <c r="G95" s="603"/>
      <c r="H95" s="604"/>
      <c r="I95" s="446"/>
      <c r="J95" s="603"/>
      <c r="K95" s="604"/>
      <c r="L95" s="446"/>
      <c r="M95" s="603"/>
      <c r="N95" s="604"/>
      <c r="O95" s="447"/>
      <c r="P95" s="446"/>
    </row>
    <row r="96" spans="1:29" ht="16" x14ac:dyDescent="0.2">
      <c r="A96" s="602">
        <v>14</v>
      </c>
      <c r="B96" s="274" t="s">
        <v>1166</v>
      </c>
      <c r="C96" s="503">
        <v>31558</v>
      </c>
      <c r="D96"/>
      <c r="E96"/>
      <c r="F96"/>
      <c r="G96" s="603"/>
      <c r="H96" s="604"/>
      <c r="I96" s="446"/>
      <c r="J96" s="603"/>
      <c r="K96" s="604"/>
      <c r="L96" s="446"/>
      <c r="M96" s="603"/>
      <c r="N96" s="604"/>
      <c r="O96" s="447"/>
      <c r="P96" s="72"/>
    </row>
    <row r="97" spans="1:16" ht="14" customHeight="1" x14ac:dyDescent="0.2">
      <c r="A97" s="602">
        <v>15</v>
      </c>
      <c r="B97" s="274" t="s">
        <v>214</v>
      </c>
      <c r="C97" s="503">
        <v>30752</v>
      </c>
      <c r="D97"/>
      <c r="E97"/>
      <c r="F97"/>
      <c r="G97" s="446"/>
      <c r="H97" s="72"/>
      <c r="I97" s="446"/>
      <c r="J97" s="446"/>
      <c r="K97" s="72"/>
      <c r="L97" s="446"/>
      <c r="M97" s="446"/>
      <c r="N97" s="72"/>
      <c r="O97" s="447"/>
      <c r="P97" s="72"/>
    </row>
    <row r="98" spans="1:16" ht="16" x14ac:dyDescent="0.2">
      <c r="A98" s="602">
        <v>16</v>
      </c>
      <c r="B98" s="274" t="s">
        <v>189</v>
      </c>
      <c r="C98" s="503">
        <v>30386</v>
      </c>
      <c r="D98"/>
      <c r="E98"/>
      <c r="F98"/>
      <c r="G98" s="446"/>
      <c r="H98" s="446"/>
      <c r="I98" s="446"/>
      <c r="J98" s="446"/>
      <c r="K98" s="446"/>
      <c r="L98" s="446"/>
      <c r="M98" s="446"/>
      <c r="N98" s="446"/>
      <c r="O98" s="447"/>
      <c r="P98" s="72"/>
    </row>
    <row r="99" spans="1:16" ht="14" customHeight="1" x14ac:dyDescent="0.2">
      <c r="A99" s="602">
        <v>17</v>
      </c>
      <c r="B99" s="274" t="s">
        <v>1167</v>
      </c>
      <c r="C99" s="503">
        <v>29490</v>
      </c>
      <c r="D99"/>
      <c r="E99"/>
      <c r="F99"/>
      <c r="G99" s="446"/>
      <c r="H99" s="446"/>
      <c r="I99" s="446"/>
      <c r="J99" s="446"/>
      <c r="K99" s="446"/>
      <c r="L99" s="446"/>
      <c r="M99" s="446"/>
      <c r="N99" s="446"/>
      <c r="O99" s="447"/>
      <c r="P99" s="72"/>
    </row>
    <row r="100" spans="1:16" ht="14" customHeight="1" x14ac:dyDescent="0.2">
      <c r="A100" s="602">
        <v>18</v>
      </c>
      <c r="B100" s="274" t="s">
        <v>1168</v>
      </c>
      <c r="C100" s="503">
        <v>28347</v>
      </c>
      <c r="D100"/>
      <c r="E100"/>
      <c r="F100"/>
      <c r="G100" s="446"/>
      <c r="H100" s="446"/>
      <c r="I100" s="446"/>
      <c r="J100" s="446"/>
      <c r="K100" s="446"/>
      <c r="L100" s="446"/>
      <c r="M100" s="446"/>
      <c r="N100" s="446"/>
      <c r="O100" s="447"/>
      <c r="P100" s="72"/>
    </row>
    <row r="101" spans="1:16" ht="14" customHeight="1" x14ac:dyDescent="0.2">
      <c r="A101" s="602">
        <v>19</v>
      </c>
      <c r="B101" s="274" t="s">
        <v>213</v>
      </c>
      <c r="C101" s="503">
        <v>23263</v>
      </c>
      <c r="D101"/>
      <c r="E101"/>
      <c r="F101"/>
    </row>
    <row r="102" spans="1:16" ht="14" customHeight="1" x14ac:dyDescent="0.2">
      <c r="A102" s="602">
        <v>20</v>
      </c>
      <c r="B102" s="274" t="s">
        <v>1169</v>
      </c>
      <c r="C102" s="503">
        <v>23147</v>
      </c>
      <c r="D102"/>
      <c r="E102" s="430"/>
      <c r="F102" s="430"/>
      <c r="G102" s="430"/>
      <c r="H102" s="430"/>
      <c r="I102" s="430"/>
      <c r="J102" s="430"/>
      <c r="K102" s="430"/>
      <c r="L102" s="430"/>
      <c r="M102" s="430"/>
      <c r="N102" s="430"/>
      <c r="O102" s="445"/>
      <c r="P102" s="430"/>
    </row>
    <row r="103" spans="1:16" x14ac:dyDescent="0.15">
      <c r="A103" s="448"/>
      <c r="B103" s="446"/>
      <c r="C103" s="449"/>
      <c r="D103" s="450"/>
      <c r="E103" s="430"/>
      <c r="F103" s="430"/>
      <c r="G103" s="430"/>
      <c r="H103" s="430"/>
      <c r="I103" s="430"/>
      <c r="J103" s="430"/>
      <c r="K103" s="430"/>
      <c r="L103" s="430"/>
      <c r="M103" s="430"/>
      <c r="N103" s="430"/>
      <c r="O103" s="445"/>
      <c r="P103" s="430"/>
    </row>
    <row r="104" spans="1:16" x14ac:dyDescent="0.15">
      <c r="A104" s="451"/>
      <c r="B104" s="66" t="s">
        <v>216</v>
      </c>
      <c r="C104" s="315">
        <v>21304</v>
      </c>
      <c r="D104" s="452"/>
      <c r="E104" s="446"/>
      <c r="F104" s="446"/>
      <c r="G104" s="446"/>
      <c r="H104" s="446"/>
      <c r="I104" s="446"/>
      <c r="J104" s="446"/>
      <c r="K104" s="446"/>
      <c r="L104" s="446"/>
      <c r="M104" s="446"/>
      <c r="N104" s="446"/>
      <c r="O104" s="447"/>
      <c r="P104" s="446"/>
    </row>
    <row r="105" spans="1:16" x14ac:dyDescent="0.15">
      <c r="A105" s="451"/>
      <c r="B105" s="446"/>
      <c r="C105" s="446"/>
      <c r="D105" s="446"/>
      <c r="E105" s="446"/>
      <c r="F105" s="446"/>
      <c r="G105" s="446"/>
      <c r="H105" s="446"/>
      <c r="I105" s="446"/>
      <c r="J105" s="446"/>
      <c r="K105" s="446"/>
      <c r="L105" s="446"/>
      <c r="M105" s="446"/>
      <c r="N105" s="446"/>
      <c r="O105" s="447"/>
      <c r="P105" s="446"/>
    </row>
    <row r="106" spans="1:16" x14ac:dyDescent="0.15">
      <c r="A106" s="451"/>
      <c r="B106" s="72" t="s">
        <v>217</v>
      </c>
      <c r="C106" s="446"/>
      <c r="D106" s="446"/>
      <c r="E106" s="446"/>
      <c r="F106" s="446"/>
      <c r="G106" s="446"/>
      <c r="H106" s="446"/>
      <c r="I106" s="446"/>
      <c r="J106" s="446"/>
      <c r="K106" s="446"/>
      <c r="L106" s="446"/>
      <c r="M106" s="446"/>
      <c r="N106" s="446"/>
      <c r="O106" s="447"/>
      <c r="P106" s="446"/>
    </row>
    <row r="107" spans="1:16" x14ac:dyDescent="0.15">
      <c r="A107" s="451"/>
      <c r="B107" s="72"/>
      <c r="C107" s="446"/>
      <c r="D107" s="446"/>
      <c r="E107" s="72"/>
      <c r="F107" s="72"/>
      <c r="G107" s="72"/>
      <c r="H107" s="72"/>
      <c r="I107" s="72"/>
      <c r="J107" s="72"/>
      <c r="K107" s="72"/>
      <c r="L107" s="72"/>
      <c r="M107" s="72"/>
      <c r="N107" s="72"/>
      <c r="O107" s="440"/>
      <c r="P107" s="72"/>
    </row>
    <row r="108" spans="1:16" x14ac:dyDescent="0.15">
      <c r="A108" s="451"/>
      <c r="B108" s="72"/>
      <c r="C108" s="446"/>
      <c r="D108" s="446"/>
      <c r="E108" s="72"/>
      <c r="F108" s="72"/>
      <c r="G108" s="72"/>
      <c r="H108" s="72"/>
      <c r="I108" s="72"/>
      <c r="J108" s="72"/>
      <c r="K108" s="72"/>
      <c r="L108" s="72"/>
      <c r="M108" s="72"/>
      <c r="N108" s="72"/>
      <c r="O108" s="440"/>
      <c r="P108" s="72"/>
    </row>
    <row r="109" spans="1:16" x14ac:dyDescent="0.15">
      <c r="A109" s="451"/>
      <c r="B109" s="72"/>
      <c r="C109" s="446"/>
      <c r="D109" s="446"/>
      <c r="E109" s="446"/>
      <c r="F109" s="446"/>
      <c r="G109" s="446"/>
      <c r="H109" s="446"/>
      <c r="I109" s="446"/>
      <c r="J109" s="446"/>
      <c r="K109" s="446"/>
      <c r="L109" s="446"/>
      <c r="M109" s="446"/>
      <c r="N109" s="446"/>
      <c r="O109" s="447"/>
      <c r="P109" s="446"/>
    </row>
    <row r="110" spans="1:16" x14ac:dyDescent="0.15">
      <c r="A110" s="451"/>
      <c r="B110" s="72"/>
      <c r="C110" s="446"/>
      <c r="D110" s="446"/>
      <c r="E110" s="446"/>
      <c r="F110" s="446"/>
      <c r="G110" s="446"/>
      <c r="H110" s="446"/>
      <c r="I110" s="446"/>
      <c r="J110" s="446"/>
      <c r="K110" s="446"/>
      <c r="L110" s="446"/>
      <c r="M110" s="446"/>
      <c r="N110" s="446"/>
      <c r="O110" s="447"/>
      <c r="P110" s="446"/>
    </row>
    <row r="111" spans="1:16" x14ac:dyDescent="0.15">
      <c r="A111" s="451"/>
      <c r="B111" s="72"/>
      <c r="C111" s="446"/>
      <c r="D111" s="446"/>
      <c r="E111" s="446"/>
      <c r="F111" s="446"/>
      <c r="G111" s="446"/>
      <c r="H111" s="446"/>
      <c r="I111" s="446"/>
      <c r="J111" s="446"/>
      <c r="K111" s="446"/>
      <c r="L111" s="446"/>
      <c r="M111" s="446"/>
      <c r="N111" s="446"/>
      <c r="O111" s="447"/>
      <c r="P111" s="446"/>
    </row>
    <row r="112" spans="1:16" x14ac:dyDescent="0.15">
      <c r="A112" s="453"/>
      <c r="B112" s="72"/>
      <c r="C112" s="9"/>
      <c r="D112" s="446"/>
      <c r="E112" s="446"/>
      <c r="F112" s="446"/>
      <c r="G112" s="446"/>
      <c r="H112" s="446"/>
      <c r="I112" s="446"/>
      <c r="J112" s="446"/>
      <c r="K112" s="446"/>
      <c r="L112" s="446"/>
      <c r="M112" s="446"/>
      <c r="N112" s="446"/>
      <c r="O112" s="447"/>
      <c r="P112" s="446"/>
    </row>
    <row r="113" spans="1:16" x14ac:dyDescent="0.15">
      <c r="A113" s="9"/>
      <c r="B113" s="72"/>
      <c r="D113" s="9"/>
      <c r="E113" s="9"/>
      <c r="F113" s="9"/>
      <c r="G113" s="9"/>
      <c r="H113" s="9"/>
      <c r="I113" s="9"/>
      <c r="J113" s="9"/>
      <c r="K113" s="9"/>
      <c r="L113" s="9"/>
      <c r="M113" s="9"/>
      <c r="N113" s="9"/>
      <c r="O113" s="332"/>
      <c r="P113" s="9"/>
    </row>
    <row r="114" spans="1:16" x14ac:dyDescent="0.15">
      <c r="A114" s="454"/>
      <c r="B114" s="72"/>
    </row>
    <row r="115" spans="1:16" x14ac:dyDescent="0.15">
      <c r="A115" s="39"/>
      <c r="B115" s="72"/>
      <c r="C115" s="9"/>
    </row>
    <row r="116" spans="1:16" x14ac:dyDescent="0.15">
      <c r="A116" s="9"/>
      <c r="B116" s="72"/>
      <c r="C116" s="283"/>
      <c r="D116" s="9"/>
      <c r="E116" s="9"/>
      <c r="F116" s="9"/>
      <c r="G116" s="9"/>
      <c r="H116" s="9"/>
      <c r="I116" s="9"/>
      <c r="J116" s="9"/>
      <c r="K116" s="9"/>
      <c r="L116" s="9"/>
      <c r="M116" s="9"/>
      <c r="N116" s="9"/>
      <c r="O116" s="332"/>
      <c r="P116" s="9"/>
    </row>
    <row r="117" spans="1:16" x14ac:dyDescent="0.15">
      <c r="A117" s="435"/>
      <c r="B117" s="72"/>
      <c r="C117" s="291"/>
      <c r="D117" s="283"/>
      <c r="E117" s="283"/>
      <c r="F117" s="283"/>
      <c r="G117" s="283"/>
      <c r="H117" s="283"/>
      <c r="I117" s="283"/>
      <c r="J117" s="283"/>
      <c r="K117" s="283"/>
      <c r="L117" s="283"/>
      <c r="M117" s="283"/>
      <c r="N117" s="283"/>
      <c r="P117" s="283"/>
    </row>
    <row r="118" spans="1:16" x14ac:dyDescent="0.15">
      <c r="A118" s="435"/>
      <c r="B118" s="72"/>
      <c r="C118" s="291"/>
      <c r="D118" s="291"/>
      <c r="E118" s="291"/>
      <c r="F118" s="291"/>
      <c r="G118" s="291"/>
      <c r="H118" s="291"/>
      <c r="I118" s="291"/>
      <c r="J118" s="291"/>
      <c r="K118" s="291"/>
      <c r="L118" s="291"/>
      <c r="M118" s="291"/>
      <c r="N118" s="291"/>
      <c r="O118" s="440"/>
      <c r="P118" s="291"/>
    </row>
    <row r="119" spans="1:16" x14ac:dyDescent="0.15">
      <c r="A119" s="435"/>
      <c r="B119" s="72"/>
      <c r="C119" s="291"/>
      <c r="D119" s="291"/>
      <c r="E119" s="291"/>
      <c r="F119" s="291"/>
      <c r="G119" s="291"/>
      <c r="H119" s="291"/>
      <c r="I119" s="291"/>
      <c r="J119" s="291"/>
      <c r="K119" s="291"/>
      <c r="L119" s="291"/>
      <c r="M119" s="291"/>
      <c r="N119" s="291"/>
      <c r="O119" s="440"/>
      <c r="P119" s="291"/>
    </row>
    <row r="120" spans="1:16" x14ac:dyDescent="0.15">
      <c r="A120" s="435"/>
      <c r="B120" s="72"/>
      <c r="C120" s="291"/>
      <c r="D120" s="291"/>
      <c r="E120" s="291"/>
      <c r="F120" s="291"/>
      <c r="G120" s="291"/>
      <c r="H120" s="291"/>
      <c r="I120" s="291"/>
      <c r="J120" s="291"/>
      <c r="K120" s="291"/>
      <c r="L120" s="291"/>
      <c r="M120" s="291"/>
      <c r="N120" s="291"/>
      <c r="O120" s="440"/>
      <c r="P120" s="291"/>
    </row>
    <row r="121" spans="1:16" x14ac:dyDescent="0.15">
      <c r="A121" s="435"/>
      <c r="B121" s="72"/>
      <c r="C121" s="291"/>
      <c r="D121" s="291"/>
      <c r="E121" s="291"/>
      <c r="F121" s="291"/>
      <c r="G121" s="291"/>
      <c r="H121" s="291"/>
      <c r="I121" s="291"/>
      <c r="J121" s="291"/>
      <c r="K121" s="291"/>
      <c r="L121" s="291"/>
      <c r="M121" s="291"/>
      <c r="N121" s="291"/>
      <c r="O121" s="440"/>
      <c r="P121" s="291"/>
    </row>
    <row r="122" spans="1:16" x14ac:dyDescent="0.15">
      <c r="A122" s="435"/>
      <c r="B122" s="72"/>
      <c r="C122" s="291"/>
      <c r="D122" s="291"/>
      <c r="E122" s="291"/>
      <c r="F122" s="291"/>
      <c r="G122" s="291"/>
      <c r="H122" s="291"/>
      <c r="I122" s="291"/>
      <c r="J122" s="291"/>
      <c r="K122" s="291"/>
      <c r="L122" s="291"/>
      <c r="M122" s="291"/>
      <c r="N122" s="291"/>
      <c r="O122" s="440"/>
      <c r="P122" s="291"/>
    </row>
    <row r="123" spans="1:16" x14ac:dyDescent="0.15">
      <c r="A123" s="435"/>
      <c r="B123" s="72"/>
      <c r="C123" s="291"/>
      <c r="D123" s="291"/>
      <c r="E123" s="291"/>
      <c r="F123" s="291"/>
      <c r="G123" s="291"/>
      <c r="H123" s="291"/>
      <c r="I123" s="291"/>
      <c r="J123" s="291"/>
      <c r="K123" s="291"/>
      <c r="L123" s="291"/>
      <c r="M123" s="291"/>
      <c r="N123" s="291"/>
      <c r="O123" s="440"/>
      <c r="P123" s="291"/>
    </row>
    <row r="124" spans="1:16" x14ac:dyDescent="0.15">
      <c r="A124" s="435"/>
      <c r="B124" s="72"/>
      <c r="C124" s="291"/>
      <c r="D124" s="291"/>
      <c r="E124" s="291"/>
      <c r="F124" s="291"/>
      <c r="G124" s="291"/>
      <c r="H124" s="291"/>
      <c r="I124" s="291"/>
      <c r="J124" s="291"/>
      <c r="K124" s="291"/>
      <c r="L124" s="291"/>
      <c r="M124" s="291"/>
      <c r="N124" s="291"/>
      <c r="O124" s="440"/>
      <c r="P124" s="291"/>
    </row>
    <row r="125" spans="1:16" x14ac:dyDescent="0.15">
      <c r="A125" s="435"/>
      <c r="B125" s="72"/>
      <c r="C125" s="9"/>
      <c r="D125" s="291"/>
      <c r="E125" s="291"/>
      <c r="F125" s="291"/>
      <c r="G125" s="291"/>
      <c r="H125" s="291"/>
      <c r="I125" s="291"/>
      <c r="J125" s="291"/>
      <c r="K125" s="291"/>
      <c r="L125" s="291"/>
      <c r="M125" s="291"/>
      <c r="N125" s="291"/>
      <c r="O125" s="440"/>
      <c r="P125" s="291"/>
    </row>
    <row r="126" spans="1:16" x14ac:dyDescent="0.15">
      <c r="A126" s="9"/>
      <c r="D126" s="9"/>
      <c r="E126" s="9"/>
      <c r="F126" s="9"/>
      <c r="G126" s="9"/>
      <c r="H126" s="9"/>
      <c r="I126" s="9"/>
      <c r="J126" s="9"/>
      <c r="K126" s="9"/>
      <c r="L126" s="9"/>
      <c r="M126" s="9"/>
      <c r="N126" s="9"/>
      <c r="O126" s="332"/>
      <c r="P126" s="9"/>
    </row>
    <row r="127" spans="1:16" x14ac:dyDescent="0.15">
      <c r="A127" s="96"/>
    </row>
    <row r="128" spans="1:16" x14ac:dyDescent="0.15">
      <c r="A128" s="435"/>
      <c r="B128" s="435"/>
      <c r="C128" s="435"/>
    </row>
    <row r="129" spans="1:16" x14ac:dyDescent="0.15">
      <c r="A129" s="435"/>
      <c r="B129" s="9"/>
      <c r="C129" s="9"/>
      <c r="D129" s="435"/>
      <c r="E129" s="435"/>
      <c r="F129" s="435"/>
      <c r="G129" s="435"/>
      <c r="H129" s="435"/>
      <c r="I129" s="435"/>
      <c r="J129" s="435"/>
      <c r="K129" s="435"/>
      <c r="L129" s="435"/>
      <c r="M129" s="435"/>
      <c r="N129" s="435"/>
      <c r="O129" s="85"/>
      <c r="P129" s="435"/>
    </row>
    <row r="130" spans="1:16" x14ac:dyDescent="0.15">
      <c r="A130" s="9"/>
      <c r="B130" s="72"/>
      <c r="C130" s="72"/>
      <c r="D130" s="9"/>
      <c r="E130" s="9"/>
      <c r="F130" s="9"/>
      <c r="G130" s="9"/>
      <c r="H130" s="9"/>
      <c r="I130" s="9"/>
      <c r="J130" s="9"/>
      <c r="K130" s="9"/>
      <c r="L130" s="9"/>
      <c r="M130" s="9"/>
      <c r="N130" s="9"/>
      <c r="O130" s="332"/>
      <c r="P130" s="9"/>
    </row>
    <row r="131" spans="1:16" x14ac:dyDescent="0.15">
      <c r="A131" s="39"/>
      <c r="B131" s="72"/>
      <c r="C131" s="72"/>
      <c r="D131" s="72"/>
      <c r="E131" s="72"/>
      <c r="F131" s="72"/>
      <c r="G131" s="72"/>
      <c r="H131" s="72"/>
      <c r="I131" s="72"/>
      <c r="J131" s="72"/>
      <c r="K131" s="72"/>
      <c r="L131" s="72"/>
      <c r="M131" s="72"/>
      <c r="N131" s="72"/>
      <c r="O131" s="440"/>
      <c r="P131" s="72"/>
    </row>
    <row r="132" spans="1:16" x14ac:dyDescent="0.15">
      <c r="A132" s="39"/>
      <c r="B132" s="72"/>
      <c r="C132" s="72"/>
      <c r="D132" s="72"/>
      <c r="E132" s="72"/>
      <c r="F132" s="72"/>
      <c r="G132" s="72"/>
      <c r="H132" s="72"/>
      <c r="I132" s="72"/>
      <c r="J132" s="72"/>
      <c r="K132" s="72"/>
      <c r="L132" s="72"/>
      <c r="M132" s="72"/>
      <c r="N132" s="72"/>
      <c r="O132" s="440"/>
      <c r="P132" s="72"/>
    </row>
    <row r="133" spans="1:16" x14ac:dyDescent="0.15">
      <c r="A133" s="39"/>
      <c r="B133" s="72"/>
      <c r="C133" s="72"/>
      <c r="D133" s="72"/>
      <c r="E133" s="72"/>
      <c r="F133" s="72"/>
      <c r="G133" s="72"/>
      <c r="H133" s="72"/>
      <c r="I133" s="72"/>
      <c r="J133" s="72"/>
      <c r="K133" s="72"/>
      <c r="L133" s="72"/>
      <c r="M133" s="72"/>
      <c r="N133" s="72"/>
      <c r="O133" s="440"/>
      <c r="P133" s="72"/>
    </row>
    <row r="134" spans="1:16" x14ac:dyDescent="0.15">
      <c r="A134" s="39"/>
      <c r="B134" s="72"/>
      <c r="C134" s="72"/>
      <c r="D134" s="72"/>
      <c r="E134" s="72"/>
      <c r="F134" s="72"/>
      <c r="G134" s="72"/>
      <c r="H134" s="72"/>
      <c r="I134" s="72"/>
      <c r="J134" s="72"/>
      <c r="K134" s="72"/>
      <c r="L134" s="72"/>
      <c r="M134" s="72"/>
      <c r="N134" s="72"/>
      <c r="O134" s="440"/>
      <c r="P134" s="72"/>
    </row>
    <row r="135" spans="1:16" x14ac:dyDescent="0.15">
      <c r="A135" s="39"/>
      <c r="B135" s="72"/>
      <c r="C135" s="72"/>
      <c r="D135" s="72"/>
      <c r="E135" s="72"/>
      <c r="F135" s="72"/>
      <c r="G135" s="72"/>
      <c r="H135" s="72"/>
      <c r="I135" s="72"/>
      <c r="J135" s="72"/>
      <c r="K135" s="72"/>
      <c r="L135" s="72"/>
      <c r="M135" s="72"/>
      <c r="N135" s="72"/>
      <c r="O135" s="440"/>
      <c r="P135" s="72"/>
    </row>
    <row r="136" spans="1:16" x14ac:dyDescent="0.15">
      <c r="A136" s="39"/>
      <c r="B136" s="72"/>
      <c r="C136" s="72"/>
      <c r="D136" s="72"/>
      <c r="E136" s="72"/>
      <c r="F136" s="72"/>
      <c r="G136" s="72"/>
      <c r="H136" s="72"/>
      <c r="I136" s="72"/>
      <c r="J136" s="72"/>
      <c r="K136" s="72"/>
      <c r="L136" s="72"/>
      <c r="M136" s="72"/>
      <c r="N136" s="72"/>
      <c r="O136" s="440"/>
      <c r="P136" s="72"/>
    </row>
    <row r="137" spans="1:16" x14ac:dyDescent="0.15">
      <c r="A137" s="39"/>
      <c r="B137" s="72"/>
      <c r="C137" s="72"/>
      <c r="D137" s="72"/>
      <c r="E137" s="72"/>
      <c r="F137" s="72"/>
      <c r="G137" s="72"/>
      <c r="H137" s="72"/>
      <c r="I137" s="72"/>
      <c r="J137" s="72"/>
      <c r="K137" s="72"/>
      <c r="L137" s="72"/>
      <c r="M137" s="72"/>
      <c r="N137" s="72"/>
      <c r="O137" s="440"/>
      <c r="P137" s="72"/>
    </row>
    <row r="138" spans="1:16" x14ac:dyDescent="0.15">
      <c r="A138" s="435"/>
      <c r="D138" s="72"/>
      <c r="E138" s="72"/>
      <c r="F138" s="72"/>
      <c r="G138" s="72"/>
      <c r="H138" s="72"/>
      <c r="I138" s="72"/>
      <c r="J138" s="72"/>
      <c r="K138" s="72"/>
      <c r="L138" s="72"/>
      <c r="M138" s="72"/>
      <c r="N138" s="72"/>
      <c r="O138" s="440"/>
      <c r="P138" s="72"/>
    </row>
  </sheetData>
  <mergeCells count="8">
    <mergeCell ref="A80:E80"/>
    <mergeCell ref="A81:C81"/>
    <mergeCell ref="A1:P1"/>
    <mergeCell ref="A3:C3"/>
    <mergeCell ref="P9:U9"/>
    <mergeCell ref="P10:T10"/>
    <mergeCell ref="P11:R11"/>
    <mergeCell ref="A44:E44"/>
  </mergeCells>
  <printOptions horizontalCentered="1"/>
  <pageMargins left="0.75" right="0.75" top="1" bottom="1" header="0.5" footer="0.5"/>
  <pageSetup scale="75" orientation="landscape" horizontalDpi="4294967292" verticalDpi="4294967292" r:id="rId1"/>
  <headerFooter alignWithMargins="0"/>
  <rowBreaks count="1" manualBreakCount="1">
    <brk id="79"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1AE54-BA9A-E14A-B0E5-8B94421E46BA}">
  <dimension ref="A1:AD85"/>
  <sheetViews>
    <sheetView zoomScaleNormal="100" workbookViewId="0">
      <selection activeCell="T52" sqref="T52"/>
    </sheetView>
  </sheetViews>
  <sheetFormatPr baseColWidth="10" defaultRowHeight="13" x14ac:dyDescent="0.15"/>
  <cols>
    <col min="2" max="2" width="16.33203125" style="5" customWidth="1"/>
    <col min="15" max="15" width="16.83203125" customWidth="1"/>
  </cols>
  <sheetData>
    <row r="1" spans="1:15" ht="42" customHeight="1" x14ac:dyDescent="0.15">
      <c r="A1" s="316"/>
      <c r="B1" s="999" t="s">
        <v>1085</v>
      </c>
      <c r="C1" s="999"/>
      <c r="D1" s="999"/>
      <c r="E1" s="999"/>
      <c r="F1" s="999"/>
      <c r="G1" s="999"/>
      <c r="H1" s="999"/>
      <c r="I1" s="999"/>
      <c r="J1" s="999"/>
      <c r="K1" s="999"/>
      <c r="L1" s="999"/>
      <c r="M1" s="316"/>
      <c r="N1" s="316"/>
      <c r="O1" s="316"/>
    </row>
    <row r="2" spans="1:15" x14ac:dyDescent="0.15">
      <c r="A2" s="316"/>
      <c r="B2" s="457"/>
      <c r="C2" s="316"/>
      <c r="D2" s="316"/>
      <c r="E2" s="316"/>
      <c r="F2" s="316"/>
      <c r="G2" s="316"/>
      <c r="H2" s="316"/>
      <c r="I2" s="316"/>
      <c r="J2" s="316"/>
      <c r="K2" s="316"/>
      <c r="L2" s="316"/>
      <c r="M2" s="316"/>
      <c r="N2" s="316"/>
      <c r="O2" s="316"/>
    </row>
    <row r="3" spans="1:15" x14ac:dyDescent="0.15">
      <c r="A3" s="316"/>
      <c r="B3" s="457"/>
      <c r="C3" s="316"/>
      <c r="D3" s="316"/>
      <c r="E3" s="316"/>
      <c r="F3" s="316"/>
      <c r="G3" s="316"/>
      <c r="H3" s="316"/>
      <c r="I3" s="316"/>
      <c r="J3" s="316"/>
      <c r="K3" s="316"/>
      <c r="L3" s="316"/>
      <c r="M3" s="316"/>
      <c r="N3" s="316"/>
      <c r="O3" s="316"/>
    </row>
    <row r="4" spans="1:15" x14ac:dyDescent="0.15">
      <c r="A4" s="316"/>
      <c r="B4" s="457"/>
      <c r="C4" s="316"/>
      <c r="D4" s="316"/>
      <c r="E4" s="316"/>
      <c r="F4" s="316"/>
      <c r="G4" s="316"/>
      <c r="H4" s="316"/>
      <c r="I4" s="316"/>
      <c r="J4" s="316"/>
      <c r="K4" s="316"/>
      <c r="L4" s="316"/>
      <c r="M4" s="316"/>
      <c r="N4" s="316"/>
      <c r="O4" s="90"/>
    </row>
    <row r="5" spans="1:15" x14ac:dyDescent="0.15">
      <c r="A5" s="316"/>
      <c r="B5" s="457"/>
      <c r="C5" s="316"/>
      <c r="D5" s="316"/>
      <c r="E5" s="316"/>
      <c r="F5" s="316"/>
      <c r="G5" s="316"/>
      <c r="H5" s="316"/>
      <c r="I5" s="316"/>
      <c r="J5" s="316"/>
      <c r="K5" s="316"/>
      <c r="L5" s="316"/>
      <c r="M5" s="316"/>
      <c r="N5" s="316"/>
      <c r="O5" s="316"/>
    </row>
    <row r="6" spans="1:15" x14ac:dyDescent="0.15">
      <c r="A6" s="316"/>
      <c r="B6" s="457"/>
      <c r="C6" s="316"/>
      <c r="D6" s="316"/>
      <c r="E6" s="316"/>
      <c r="F6" s="316"/>
      <c r="G6" s="316"/>
      <c r="H6" s="316"/>
      <c r="I6" s="316"/>
      <c r="J6" s="316"/>
      <c r="K6" s="316"/>
      <c r="L6" s="316"/>
      <c r="M6" s="316"/>
      <c r="N6" s="316"/>
      <c r="O6" s="316"/>
    </row>
    <row r="7" spans="1:15" x14ac:dyDescent="0.15">
      <c r="A7" s="316"/>
      <c r="B7" s="457"/>
      <c r="C7" s="316"/>
      <c r="D7" s="316"/>
      <c r="E7" s="316"/>
      <c r="F7" s="316"/>
      <c r="G7" s="316"/>
      <c r="H7" s="316"/>
      <c r="I7" s="316"/>
      <c r="J7" s="316"/>
      <c r="K7" s="316"/>
      <c r="L7" s="316"/>
      <c r="M7" s="316"/>
      <c r="N7" s="316"/>
      <c r="O7" s="316"/>
    </row>
    <row r="8" spans="1:15" x14ac:dyDescent="0.15">
      <c r="A8" s="316"/>
      <c r="B8" s="457"/>
      <c r="C8" s="316"/>
      <c r="D8" s="316"/>
      <c r="E8" s="316"/>
      <c r="F8" s="316"/>
      <c r="G8" s="316"/>
      <c r="H8" s="316"/>
      <c r="I8" s="316"/>
      <c r="J8" s="316"/>
      <c r="K8" s="316"/>
      <c r="L8" s="316"/>
      <c r="M8" s="316"/>
      <c r="N8" s="316"/>
      <c r="O8" s="316"/>
    </row>
    <row r="9" spans="1:15" x14ac:dyDescent="0.15">
      <c r="A9" s="316"/>
      <c r="B9" s="457"/>
      <c r="C9" s="316"/>
      <c r="D9" s="316"/>
      <c r="E9" s="316"/>
      <c r="F9" s="316"/>
      <c r="G9" s="316"/>
      <c r="H9" s="316"/>
      <c r="I9" s="316"/>
      <c r="J9" s="316"/>
      <c r="K9" s="316"/>
      <c r="L9" s="316"/>
      <c r="M9" s="316"/>
      <c r="N9" s="316"/>
      <c r="O9" s="316"/>
    </row>
    <row r="10" spans="1:15" x14ac:dyDescent="0.15">
      <c r="A10" s="316"/>
      <c r="B10" s="457"/>
      <c r="C10" s="316"/>
      <c r="D10" s="316"/>
      <c r="E10" s="316"/>
      <c r="F10" s="316"/>
      <c r="G10" s="316"/>
      <c r="H10" s="316"/>
      <c r="I10" s="316"/>
      <c r="J10" s="316"/>
      <c r="K10" s="316"/>
      <c r="L10" s="316"/>
      <c r="M10" s="316"/>
      <c r="N10" s="316"/>
      <c r="O10" s="316"/>
    </row>
    <row r="11" spans="1:15" x14ac:dyDescent="0.15">
      <c r="A11" s="316"/>
      <c r="B11" s="457"/>
      <c r="C11" s="316"/>
      <c r="D11" s="316"/>
      <c r="E11" s="316"/>
      <c r="F11" s="316"/>
      <c r="G11" s="316"/>
      <c r="H11" s="316"/>
      <c r="I11" s="316"/>
      <c r="J11" s="316"/>
      <c r="K11" s="316"/>
      <c r="L11" s="316"/>
      <c r="M11" s="316"/>
      <c r="N11" s="316"/>
      <c r="O11" s="316"/>
    </row>
    <row r="12" spans="1:15" x14ac:dyDescent="0.15">
      <c r="A12" s="316"/>
      <c r="B12" s="457"/>
      <c r="C12" s="316"/>
      <c r="D12" s="316"/>
      <c r="E12" s="316"/>
      <c r="F12" s="316"/>
      <c r="G12" s="316"/>
      <c r="H12" s="316"/>
      <c r="I12" s="316"/>
      <c r="J12" s="316"/>
      <c r="K12" s="316"/>
      <c r="L12" s="316"/>
      <c r="M12" s="316"/>
      <c r="N12" s="316"/>
      <c r="O12" s="316"/>
    </row>
    <row r="13" spans="1:15" x14ac:dyDescent="0.15">
      <c r="A13" s="316"/>
      <c r="B13" s="457"/>
      <c r="C13" s="316"/>
      <c r="D13" s="316"/>
      <c r="E13" s="316"/>
      <c r="F13" s="316"/>
      <c r="G13" s="316"/>
      <c r="H13" s="316"/>
      <c r="I13" s="316"/>
      <c r="J13" s="316"/>
      <c r="K13" s="316"/>
      <c r="L13" s="316"/>
      <c r="M13" s="316"/>
      <c r="N13" s="316"/>
      <c r="O13" s="316"/>
    </row>
    <row r="14" spans="1:15" x14ac:dyDescent="0.15">
      <c r="A14" s="316"/>
      <c r="B14" s="457"/>
      <c r="C14" s="316"/>
      <c r="D14" s="316"/>
      <c r="E14" s="316"/>
      <c r="F14" s="316"/>
      <c r="G14" s="316"/>
      <c r="H14" s="316"/>
      <c r="I14" s="316"/>
      <c r="J14" s="316"/>
      <c r="K14" s="316"/>
      <c r="L14" s="316"/>
      <c r="M14" s="316"/>
      <c r="N14" s="316"/>
      <c r="O14" s="316"/>
    </row>
    <row r="15" spans="1:15" x14ac:dyDescent="0.15">
      <c r="A15" s="316"/>
      <c r="B15" s="457"/>
      <c r="C15" s="316"/>
      <c r="D15" s="316"/>
      <c r="E15" s="316"/>
      <c r="F15" s="316"/>
      <c r="G15" s="316"/>
      <c r="H15" s="316"/>
      <c r="I15" s="316"/>
      <c r="J15" s="316"/>
      <c r="K15" s="316"/>
      <c r="L15" s="316"/>
      <c r="M15" s="316"/>
      <c r="N15" s="316"/>
      <c r="O15" s="316"/>
    </row>
    <row r="16" spans="1:15" x14ac:dyDescent="0.15">
      <c r="A16" s="316"/>
      <c r="B16" s="457"/>
      <c r="C16" s="316"/>
      <c r="D16" s="316"/>
      <c r="E16" s="316"/>
      <c r="F16" s="316"/>
      <c r="G16" s="316"/>
      <c r="H16" s="316"/>
      <c r="I16" s="316"/>
      <c r="J16" s="316"/>
      <c r="K16" s="316"/>
      <c r="L16" s="316"/>
      <c r="M16" s="316"/>
      <c r="N16" s="316"/>
      <c r="O16" s="316"/>
    </row>
    <row r="17" spans="1:15" x14ac:dyDescent="0.15">
      <c r="A17" s="316"/>
      <c r="B17" s="457"/>
      <c r="C17" s="316"/>
      <c r="D17" s="316"/>
      <c r="E17" s="316"/>
      <c r="F17" s="316"/>
      <c r="G17" s="316"/>
      <c r="H17" s="316"/>
      <c r="I17" s="316"/>
      <c r="J17" s="316"/>
      <c r="K17" s="316"/>
      <c r="L17" s="316"/>
      <c r="M17" s="316"/>
      <c r="N17" s="316"/>
      <c r="O17" s="316"/>
    </row>
    <row r="18" spans="1:15" x14ac:dyDescent="0.15">
      <c r="A18" s="316"/>
      <c r="B18" s="457"/>
      <c r="C18" s="316"/>
      <c r="D18" s="316"/>
      <c r="E18" s="316"/>
      <c r="F18" s="316"/>
      <c r="G18" s="316"/>
      <c r="H18" s="316"/>
      <c r="I18" s="316"/>
      <c r="J18" s="316"/>
      <c r="K18" s="316"/>
      <c r="L18" s="316"/>
      <c r="M18" s="316"/>
      <c r="N18" s="316"/>
      <c r="O18" s="316"/>
    </row>
    <row r="19" spans="1:15" x14ac:dyDescent="0.15">
      <c r="A19" s="316"/>
      <c r="B19" s="457"/>
      <c r="C19" s="316"/>
      <c r="D19" s="316"/>
      <c r="E19" s="316"/>
      <c r="F19" s="316"/>
      <c r="G19" s="316"/>
      <c r="H19" s="316"/>
      <c r="I19" s="316"/>
      <c r="J19" s="316"/>
      <c r="K19" s="316"/>
      <c r="L19" s="316"/>
      <c r="M19" s="316"/>
      <c r="N19" s="316"/>
      <c r="O19" s="316"/>
    </row>
    <row r="20" spans="1:15" x14ac:dyDescent="0.15">
      <c r="A20" s="316"/>
      <c r="B20" s="457"/>
      <c r="C20" s="316"/>
      <c r="D20" s="316"/>
      <c r="E20" s="316"/>
      <c r="F20" s="316"/>
      <c r="G20" s="316"/>
      <c r="H20" s="316"/>
      <c r="I20" s="316"/>
      <c r="J20" s="316"/>
      <c r="K20" s="316"/>
      <c r="L20" s="316"/>
      <c r="M20" s="316"/>
      <c r="N20" s="316"/>
      <c r="O20" s="316"/>
    </row>
    <row r="21" spans="1:15" x14ac:dyDescent="0.15">
      <c r="A21" s="316"/>
      <c r="B21" s="457"/>
      <c r="C21" s="316"/>
      <c r="D21" s="316"/>
      <c r="E21" s="316"/>
      <c r="F21" s="316"/>
      <c r="G21" s="316"/>
      <c r="H21" s="316"/>
      <c r="I21" s="316"/>
      <c r="J21" s="316"/>
      <c r="K21" s="316"/>
      <c r="L21" s="316"/>
      <c r="M21" s="316"/>
      <c r="N21" s="316"/>
      <c r="O21" s="316"/>
    </row>
    <row r="22" spans="1:15" x14ac:dyDescent="0.15">
      <c r="A22" s="316"/>
      <c r="B22" s="457"/>
      <c r="C22" s="316"/>
      <c r="D22" s="316"/>
      <c r="E22" s="316"/>
      <c r="F22" s="316"/>
      <c r="G22" s="316"/>
      <c r="H22" s="316"/>
      <c r="I22" s="316"/>
      <c r="J22" s="316"/>
      <c r="K22" s="316"/>
      <c r="L22" s="316"/>
      <c r="M22" s="316"/>
      <c r="N22" s="316"/>
      <c r="O22" s="316"/>
    </row>
    <row r="23" spans="1:15" x14ac:dyDescent="0.15">
      <c r="A23" s="316"/>
      <c r="B23" s="457"/>
      <c r="C23" s="316"/>
      <c r="D23" s="316"/>
      <c r="E23" s="316"/>
      <c r="F23" s="316"/>
      <c r="G23" s="316"/>
      <c r="H23" s="316"/>
      <c r="I23" s="316"/>
      <c r="J23" s="316"/>
      <c r="K23" s="316"/>
      <c r="L23" s="316"/>
      <c r="M23" s="316"/>
      <c r="N23" s="316"/>
      <c r="O23" s="316"/>
    </row>
    <row r="24" spans="1:15" x14ac:dyDescent="0.15">
      <c r="A24" s="316"/>
      <c r="B24" s="457"/>
      <c r="C24" s="316"/>
      <c r="D24" s="316"/>
      <c r="E24" s="316"/>
      <c r="F24" s="316"/>
      <c r="G24" s="316"/>
      <c r="H24" s="316"/>
      <c r="I24" s="316"/>
      <c r="J24" s="316"/>
      <c r="K24" s="316"/>
      <c r="L24" s="316"/>
      <c r="M24" s="316"/>
      <c r="N24" s="316"/>
      <c r="O24" s="316"/>
    </row>
    <row r="25" spans="1:15" x14ac:dyDescent="0.15">
      <c r="A25" s="316"/>
      <c r="B25" s="457"/>
      <c r="C25" s="316"/>
      <c r="D25" s="316"/>
      <c r="E25" s="316"/>
      <c r="F25" s="316"/>
      <c r="G25" s="316"/>
      <c r="H25" s="316"/>
      <c r="I25" s="316"/>
      <c r="J25" s="316"/>
      <c r="K25" s="316"/>
      <c r="L25" s="316"/>
      <c r="M25" s="316"/>
      <c r="N25" s="316"/>
      <c r="O25" s="316"/>
    </row>
    <row r="26" spans="1:15" x14ac:dyDescent="0.15">
      <c r="A26" s="316"/>
      <c r="B26" s="457"/>
      <c r="C26" s="316"/>
      <c r="D26" s="316"/>
      <c r="E26" s="316"/>
      <c r="F26" s="316"/>
      <c r="G26" s="316"/>
      <c r="H26" s="316"/>
      <c r="I26" s="316"/>
      <c r="J26" s="316"/>
      <c r="K26" s="316"/>
      <c r="L26" s="316"/>
      <c r="M26" s="316"/>
      <c r="N26" s="316"/>
      <c r="O26" s="316"/>
    </row>
    <row r="27" spans="1:15" x14ac:dyDescent="0.15">
      <c r="A27" s="316"/>
      <c r="B27" s="457"/>
      <c r="C27" s="316"/>
      <c r="D27" s="316"/>
      <c r="E27" s="316"/>
      <c r="F27" s="316"/>
      <c r="G27" s="316"/>
      <c r="H27" s="316"/>
      <c r="I27" s="316"/>
      <c r="J27" s="316"/>
      <c r="K27" s="316"/>
      <c r="L27" s="316"/>
      <c r="M27" s="316"/>
      <c r="N27" s="316"/>
      <c r="O27" s="316"/>
    </row>
    <row r="28" spans="1:15" x14ac:dyDescent="0.15">
      <c r="A28" s="316"/>
      <c r="B28" s="457"/>
      <c r="C28" s="316"/>
      <c r="D28" s="316"/>
      <c r="E28" s="316"/>
      <c r="F28" s="316"/>
      <c r="G28" s="316"/>
      <c r="H28" s="316"/>
      <c r="I28" s="316"/>
      <c r="J28" s="316"/>
      <c r="K28" s="316"/>
      <c r="L28" s="316"/>
      <c r="M28" s="316"/>
      <c r="N28" s="316"/>
      <c r="O28" s="316"/>
    </row>
    <row r="29" spans="1:15" x14ac:dyDescent="0.15">
      <c r="A29" s="316"/>
      <c r="B29" s="457"/>
      <c r="C29" s="316"/>
      <c r="D29" s="316"/>
      <c r="E29" s="316"/>
      <c r="F29" s="316"/>
      <c r="G29" s="316"/>
      <c r="H29" s="316"/>
      <c r="I29" s="316"/>
      <c r="J29" s="316"/>
      <c r="K29" s="316"/>
      <c r="L29" s="316"/>
      <c r="M29" s="316"/>
      <c r="N29" s="316"/>
      <c r="O29" s="316"/>
    </row>
    <row r="30" spans="1:15" x14ac:dyDescent="0.15">
      <c r="A30" s="316"/>
      <c r="B30" s="457"/>
      <c r="C30" s="316"/>
      <c r="D30" s="316"/>
      <c r="E30" s="316"/>
      <c r="F30" s="316"/>
      <c r="G30" s="316"/>
      <c r="H30" s="316"/>
      <c r="I30" s="316"/>
      <c r="J30" s="316"/>
      <c r="K30" s="316"/>
      <c r="L30" s="316"/>
      <c r="M30" s="316"/>
      <c r="N30" s="316"/>
      <c r="O30" s="316"/>
    </row>
    <row r="31" spans="1:15" x14ac:dyDescent="0.15">
      <c r="A31" s="316"/>
      <c r="B31" s="457"/>
      <c r="C31" s="316"/>
      <c r="D31" s="316"/>
      <c r="E31" s="316"/>
      <c r="F31" s="316"/>
      <c r="G31" s="316"/>
      <c r="H31" s="316"/>
      <c r="I31" s="316"/>
      <c r="J31" s="316"/>
      <c r="K31" s="316"/>
      <c r="L31" s="316"/>
      <c r="M31" s="316"/>
      <c r="N31" s="316"/>
      <c r="O31" s="316"/>
    </row>
    <row r="32" spans="1:15" x14ac:dyDescent="0.15">
      <c r="A32" s="316"/>
      <c r="B32" s="457"/>
      <c r="C32" s="316"/>
      <c r="D32" s="316"/>
      <c r="E32" s="316"/>
      <c r="F32" s="316"/>
      <c r="G32" s="316"/>
      <c r="H32" s="316"/>
      <c r="I32" s="316"/>
      <c r="J32" s="316"/>
      <c r="K32" s="316"/>
      <c r="L32" s="316"/>
      <c r="M32" s="316"/>
      <c r="N32" s="316"/>
      <c r="O32" s="316"/>
    </row>
    <row r="33" spans="1:15" x14ac:dyDescent="0.15">
      <c r="A33" s="316"/>
      <c r="B33" s="457"/>
      <c r="C33" s="316"/>
      <c r="D33" s="316"/>
      <c r="E33" s="316"/>
      <c r="F33" s="316"/>
      <c r="G33" s="316"/>
      <c r="H33" s="316"/>
      <c r="I33" s="316"/>
      <c r="J33" s="316"/>
      <c r="K33" s="316"/>
      <c r="L33" s="316"/>
      <c r="M33" s="316"/>
      <c r="N33" s="316"/>
      <c r="O33" s="316"/>
    </row>
    <row r="34" spans="1:15" x14ac:dyDescent="0.15">
      <c r="A34" s="316"/>
      <c r="B34" s="457"/>
      <c r="C34" s="316"/>
      <c r="D34" s="316"/>
      <c r="E34" s="316"/>
      <c r="F34" s="316"/>
      <c r="G34" s="316"/>
      <c r="H34" s="316"/>
      <c r="I34" s="316"/>
      <c r="J34" s="316"/>
      <c r="K34" s="316"/>
      <c r="L34" s="316"/>
      <c r="M34" s="316"/>
      <c r="N34" s="316"/>
      <c r="O34" s="316"/>
    </row>
    <row r="35" spans="1:15" x14ac:dyDescent="0.15">
      <c r="A35" s="316"/>
      <c r="B35" s="457"/>
      <c r="C35" s="316"/>
      <c r="D35" s="316"/>
      <c r="E35" s="316"/>
      <c r="F35" s="316"/>
      <c r="G35" s="316"/>
      <c r="H35" s="316"/>
      <c r="I35" s="316"/>
      <c r="J35" s="316"/>
      <c r="K35" s="316"/>
      <c r="L35" s="316"/>
      <c r="M35" s="316"/>
      <c r="N35" s="316"/>
      <c r="O35" s="316"/>
    </row>
    <row r="36" spans="1:15" x14ac:dyDescent="0.15">
      <c r="A36" s="316"/>
      <c r="B36" s="378"/>
      <c r="C36" s="81"/>
      <c r="D36" s="81"/>
      <c r="E36" s="81"/>
      <c r="F36" s="81"/>
      <c r="G36" s="81"/>
      <c r="H36" s="81"/>
      <c r="I36" s="81"/>
      <c r="J36" s="81"/>
      <c r="K36" s="81"/>
      <c r="L36" s="317"/>
      <c r="M36" s="316"/>
      <c r="N36" s="316"/>
      <c r="O36" s="316"/>
    </row>
    <row r="37" spans="1:15" x14ac:dyDescent="0.15">
      <c r="A37" s="316"/>
      <c r="B37" s="458"/>
      <c r="C37" s="318"/>
      <c r="D37" s="318"/>
      <c r="E37" s="318"/>
      <c r="F37" s="318"/>
      <c r="G37" s="318"/>
      <c r="H37" s="318"/>
      <c r="I37" s="318"/>
      <c r="J37" s="318"/>
      <c r="K37" s="318"/>
      <c r="L37" s="319"/>
      <c r="M37" s="316"/>
      <c r="N37" s="316"/>
      <c r="O37" s="316"/>
    </row>
    <row r="38" spans="1:15" x14ac:dyDescent="0.15">
      <c r="A38" s="316"/>
      <c r="B38" s="458"/>
      <c r="C38" s="318"/>
      <c r="D38" s="318"/>
      <c r="E38" s="318"/>
      <c r="F38" s="318"/>
      <c r="G38" s="318"/>
      <c r="H38" s="318"/>
      <c r="I38" s="318"/>
      <c r="J38" s="318"/>
      <c r="K38" s="318"/>
      <c r="L38" s="318"/>
      <c r="M38" s="316"/>
      <c r="N38" s="316"/>
      <c r="O38" s="316"/>
    </row>
    <row r="39" spans="1:15" x14ac:dyDescent="0.15">
      <c r="A39" s="316"/>
      <c r="B39" s="457"/>
      <c r="C39" s="316"/>
      <c r="D39" s="316"/>
      <c r="E39" s="316"/>
      <c r="F39" s="316"/>
      <c r="G39" s="316"/>
      <c r="H39" s="316"/>
      <c r="I39" s="316"/>
      <c r="J39" s="316"/>
      <c r="K39" s="316"/>
      <c r="L39" s="316"/>
      <c r="M39" s="316"/>
      <c r="N39" s="316"/>
      <c r="O39" s="316"/>
    </row>
    <row r="40" spans="1:15" x14ac:dyDescent="0.15">
      <c r="A40" s="316"/>
      <c r="B40" s="457"/>
      <c r="C40" s="316"/>
      <c r="D40" s="316"/>
      <c r="E40" s="316"/>
      <c r="F40" s="316"/>
      <c r="G40" s="316"/>
      <c r="H40" s="316"/>
      <c r="I40" s="316"/>
      <c r="J40" s="316"/>
      <c r="K40" s="316"/>
      <c r="L40" s="316"/>
      <c r="M40" s="316"/>
      <c r="N40" s="316"/>
      <c r="O40" s="316"/>
    </row>
    <row r="41" spans="1:15" x14ac:dyDescent="0.15">
      <c r="A41" s="316"/>
      <c r="B41" s="457"/>
      <c r="C41" s="316"/>
      <c r="D41" s="316"/>
      <c r="E41" s="316"/>
      <c r="F41" s="316"/>
      <c r="G41" s="316"/>
      <c r="H41" s="316"/>
      <c r="I41" s="316"/>
      <c r="J41" s="316"/>
      <c r="K41" s="316"/>
      <c r="L41" s="316"/>
      <c r="M41" s="316"/>
      <c r="N41" s="316"/>
      <c r="O41" s="316"/>
    </row>
    <row r="42" spans="1:15" x14ac:dyDescent="0.15">
      <c r="A42" s="316"/>
      <c r="B42" s="457"/>
      <c r="C42" s="316"/>
      <c r="D42" s="316"/>
      <c r="E42" s="316"/>
      <c r="F42" s="316"/>
      <c r="G42" s="316"/>
      <c r="H42" s="316"/>
      <c r="I42" s="316"/>
      <c r="J42" s="316"/>
      <c r="K42" s="316"/>
      <c r="L42" s="316"/>
      <c r="M42" s="316"/>
      <c r="N42" s="316"/>
      <c r="O42" s="316"/>
    </row>
    <row r="43" spans="1:15" ht="54" customHeight="1" x14ac:dyDescent="0.15">
      <c r="A43" s="316"/>
      <c r="B43" s="999" t="s">
        <v>1084</v>
      </c>
      <c r="C43" s="999"/>
      <c r="D43" s="999"/>
      <c r="E43" s="999"/>
      <c r="F43" s="999"/>
      <c r="G43" s="999"/>
      <c r="H43" s="999"/>
      <c r="I43" s="999"/>
      <c r="J43" s="999"/>
      <c r="K43" s="999"/>
      <c r="L43" s="999"/>
      <c r="M43" s="999"/>
      <c r="N43" s="316"/>
      <c r="O43" s="316"/>
    </row>
    <row r="44" spans="1:15" x14ac:dyDescent="0.15">
      <c r="A44" s="316"/>
      <c r="B44" s="457"/>
      <c r="C44" s="316"/>
      <c r="D44" s="316"/>
      <c r="E44" s="316"/>
      <c r="F44" s="316"/>
      <c r="G44" s="316"/>
      <c r="H44" s="316"/>
      <c r="I44" s="316"/>
      <c r="J44" s="316"/>
      <c r="K44" s="316"/>
      <c r="L44" s="316"/>
      <c r="M44" s="316"/>
      <c r="N44" s="316"/>
      <c r="O44" s="316"/>
    </row>
    <row r="45" spans="1:15" x14ac:dyDescent="0.15">
      <c r="A45" s="316"/>
      <c r="B45" s="457"/>
      <c r="C45" s="316"/>
      <c r="D45" s="316"/>
      <c r="E45" s="316"/>
      <c r="F45" s="316"/>
      <c r="G45" s="316"/>
      <c r="H45" s="316"/>
      <c r="I45" s="316"/>
      <c r="J45" s="316"/>
      <c r="K45" s="316"/>
      <c r="L45" s="316"/>
      <c r="M45" s="316"/>
      <c r="N45" s="316"/>
      <c r="O45" s="316"/>
    </row>
    <row r="46" spans="1:15" x14ac:dyDescent="0.15">
      <c r="A46" s="316"/>
      <c r="B46" s="457"/>
      <c r="C46" s="316"/>
      <c r="D46" s="316"/>
      <c r="E46" s="316"/>
      <c r="F46" s="316"/>
      <c r="G46" s="316"/>
      <c r="H46" s="316"/>
      <c r="I46" s="316"/>
      <c r="J46" s="316"/>
      <c r="K46" s="316"/>
      <c r="L46" s="316"/>
      <c r="M46" s="316"/>
      <c r="N46" s="316"/>
      <c r="O46" s="316"/>
    </row>
    <row r="47" spans="1:15" x14ac:dyDescent="0.15">
      <c r="A47" s="316"/>
      <c r="B47" s="457"/>
      <c r="C47" s="316"/>
      <c r="D47" s="316"/>
      <c r="E47" s="316"/>
      <c r="F47" s="316"/>
      <c r="G47" s="316"/>
      <c r="H47" s="316"/>
      <c r="I47" s="316"/>
      <c r="J47" s="316"/>
      <c r="K47" s="316"/>
      <c r="L47" s="316"/>
      <c r="M47" s="316"/>
      <c r="N47" s="316"/>
      <c r="O47" s="316"/>
    </row>
    <row r="48" spans="1:15" x14ac:dyDescent="0.15">
      <c r="A48" s="316"/>
      <c r="B48" s="457"/>
      <c r="C48" s="316"/>
      <c r="D48" s="316"/>
      <c r="E48" s="316"/>
      <c r="F48" s="316"/>
      <c r="G48" s="316"/>
      <c r="H48" s="316"/>
      <c r="I48" s="316"/>
      <c r="J48" s="316"/>
      <c r="K48" s="316"/>
      <c r="L48" s="316"/>
      <c r="M48" s="316"/>
      <c r="N48" s="316"/>
      <c r="O48" s="316"/>
    </row>
    <row r="49" spans="1:15" x14ac:dyDescent="0.15">
      <c r="A49" s="316"/>
      <c r="B49" s="457"/>
      <c r="C49" s="316"/>
      <c r="D49" s="316"/>
      <c r="E49" s="316"/>
      <c r="F49" s="316"/>
      <c r="G49" s="316"/>
      <c r="H49" s="316"/>
      <c r="I49" s="316"/>
      <c r="J49" s="316"/>
      <c r="K49" s="316"/>
      <c r="L49" s="316"/>
      <c r="M49" s="316"/>
      <c r="N49" s="316"/>
      <c r="O49" s="316"/>
    </row>
    <row r="50" spans="1:15" x14ac:dyDescent="0.15">
      <c r="A50" s="316"/>
      <c r="B50" s="457"/>
      <c r="C50" s="316"/>
      <c r="D50" s="316"/>
      <c r="E50" s="316"/>
      <c r="F50" s="316"/>
      <c r="G50" s="316"/>
      <c r="H50" s="316"/>
      <c r="I50" s="316"/>
      <c r="J50" s="316"/>
      <c r="K50" s="316"/>
      <c r="L50" s="316"/>
      <c r="M50" s="316"/>
      <c r="N50" s="316"/>
      <c r="O50" s="316"/>
    </row>
    <row r="51" spans="1:15" x14ac:dyDescent="0.15">
      <c r="A51" s="316"/>
      <c r="B51" s="457"/>
      <c r="C51" s="316"/>
      <c r="D51" s="316"/>
      <c r="E51" s="316"/>
      <c r="F51" s="316"/>
      <c r="G51" s="316"/>
      <c r="H51" s="316"/>
      <c r="I51" s="316"/>
      <c r="J51" s="316"/>
      <c r="K51" s="316"/>
      <c r="L51" s="316"/>
      <c r="M51" s="316"/>
      <c r="N51" s="316"/>
      <c r="O51" s="316"/>
    </row>
    <row r="52" spans="1:15" x14ac:dyDescent="0.15">
      <c r="A52" s="316"/>
      <c r="B52" s="457"/>
      <c r="C52" s="316"/>
      <c r="D52" s="316"/>
      <c r="E52" s="316"/>
      <c r="F52" s="316"/>
      <c r="G52" s="316"/>
      <c r="H52" s="316"/>
      <c r="I52" s="316"/>
      <c r="J52" s="316"/>
      <c r="K52" s="316"/>
      <c r="L52" s="316"/>
      <c r="M52" s="316"/>
      <c r="N52" s="316"/>
      <c r="O52" s="316"/>
    </row>
    <row r="53" spans="1:15" x14ac:dyDescent="0.15">
      <c r="A53" s="316"/>
      <c r="B53" s="457"/>
      <c r="C53" s="316"/>
      <c r="D53" s="316"/>
      <c r="E53" s="316"/>
      <c r="F53" s="316"/>
      <c r="G53" s="316"/>
      <c r="H53" s="316"/>
      <c r="I53" s="316"/>
      <c r="J53" s="316"/>
      <c r="K53" s="316"/>
      <c r="L53" s="316"/>
      <c r="M53" s="316"/>
      <c r="N53" s="316"/>
      <c r="O53" s="316"/>
    </row>
    <row r="54" spans="1:15" x14ac:dyDescent="0.15">
      <c r="A54" s="316"/>
      <c r="B54" s="457"/>
      <c r="C54" s="316"/>
      <c r="D54" s="316"/>
      <c r="E54" s="316"/>
      <c r="F54" s="316"/>
      <c r="G54" s="316"/>
      <c r="H54" s="316"/>
      <c r="I54" s="316"/>
      <c r="J54" s="316"/>
      <c r="K54" s="316"/>
      <c r="L54" s="316"/>
      <c r="M54" s="316"/>
      <c r="N54" s="316"/>
      <c r="O54" s="316"/>
    </row>
    <row r="55" spans="1:15" x14ac:dyDescent="0.15">
      <c r="A55" s="316"/>
      <c r="B55" s="457"/>
      <c r="C55" s="316"/>
      <c r="D55" s="316"/>
      <c r="E55" s="316"/>
      <c r="F55" s="316"/>
      <c r="G55" s="316"/>
      <c r="H55" s="316"/>
      <c r="I55" s="316"/>
      <c r="J55" s="316"/>
      <c r="K55" s="316"/>
      <c r="L55" s="316"/>
      <c r="M55" s="316"/>
      <c r="N55" s="316"/>
      <c r="O55" s="316"/>
    </row>
    <row r="56" spans="1:15" x14ac:dyDescent="0.15">
      <c r="A56" s="316"/>
      <c r="B56" s="457"/>
      <c r="C56" s="316"/>
      <c r="D56" s="316"/>
      <c r="E56" s="316"/>
      <c r="F56" s="316"/>
      <c r="G56" s="316"/>
      <c r="H56" s="316"/>
      <c r="I56" s="316"/>
      <c r="J56" s="316"/>
      <c r="K56" s="316"/>
      <c r="L56" s="316"/>
      <c r="M56" s="316"/>
      <c r="N56" s="316"/>
      <c r="O56" s="316"/>
    </row>
    <row r="57" spans="1:15" x14ac:dyDescent="0.15">
      <c r="A57" s="316"/>
      <c r="B57" s="457"/>
      <c r="C57" s="316"/>
      <c r="D57" s="316"/>
      <c r="E57" s="316"/>
      <c r="F57" s="316"/>
      <c r="G57" s="316"/>
      <c r="H57" s="316"/>
      <c r="I57" s="316"/>
      <c r="J57" s="316"/>
      <c r="K57" s="316"/>
      <c r="L57" s="316"/>
      <c r="M57" s="316"/>
      <c r="N57" s="316"/>
      <c r="O57" s="316"/>
    </row>
    <row r="58" spans="1:15" x14ac:dyDescent="0.15">
      <c r="A58" s="316"/>
      <c r="B58" s="457"/>
      <c r="C58" s="316"/>
      <c r="D58" s="316"/>
      <c r="E58" s="316"/>
      <c r="F58" s="316"/>
      <c r="G58" s="316"/>
      <c r="H58" s="316"/>
      <c r="I58" s="316"/>
      <c r="J58" s="316"/>
      <c r="K58" s="316"/>
      <c r="L58" s="316"/>
      <c r="M58" s="316"/>
      <c r="N58" s="316"/>
      <c r="O58" s="316"/>
    </row>
    <row r="59" spans="1:15" x14ac:dyDescent="0.15">
      <c r="A59" s="316"/>
      <c r="B59" s="457"/>
      <c r="C59" s="316"/>
      <c r="D59" s="316"/>
      <c r="E59" s="316"/>
      <c r="F59" s="316"/>
      <c r="G59" s="316"/>
      <c r="H59" s="316"/>
      <c r="I59" s="316"/>
      <c r="J59" s="316"/>
      <c r="K59" s="316"/>
      <c r="L59" s="316"/>
      <c r="M59" s="316"/>
      <c r="N59" s="316"/>
      <c r="O59" s="316"/>
    </row>
    <row r="60" spans="1:15" x14ac:dyDescent="0.15">
      <c r="A60" s="316"/>
      <c r="B60" s="457"/>
      <c r="C60" s="316"/>
      <c r="D60" s="316"/>
      <c r="E60" s="316"/>
      <c r="F60" s="316"/>
      <c r="G60" s="316"/>
      <c r="H60" s="316"/>
      <c r="I60" s="316"/>
      <c r="J60" s="316"/>
      <c r="K60" s="316"/>
      <c r="L60" s="316"/>
      <c r="M60" s="316"/>
      <c r="N60" s="316"/>
      <c r="O60" s="316"/>
    </row>
    <row r="61" spans="1:15" x14ac:dyDescent="0.15">
      <c r="A61" s="316"/>
      <c r="B61" s="457"/>
      <c r="C61" s="316"/>
      <c r="D61" s="316"/>
      <c r="E61" s="316"/>
      <c r="F61" s="316"/>
      <c r="G61" s="316"/>
      <c r="H61" s="316"/>
      <c r="I61" s="316"/>
      <c r="J61" s="316"/>
      <c r="K61" s="316"/>
      <c r="L61" s="316"/>
      <c r="M61" s="316"/>
      <c r="N61" s="316"/>
      <c r="O61" s="316"/>
    </row>
    <row r="62" spans="1:15" x14ac:dyDescent="0.15">
      <c r="A62" s="316"/>
      <c r="B62" s="457"/>
      <c r="C62" s="316"/>
      <c r="D62" s="316"/>
      <c r="E62" s="316"/>
      <c r="F62" s="316"/>
      <c r="G62" s="316"/>
      <c r="H62" s="316"/>
      <c r="I62" s="316"/>
      <c r="J62" s="316"/>
      <c r="K62" s="316"/>
      <c r="L62" s="316"/>
      <c r="M62" s="316"/>
      <c r="N62" s="316"/>
      <c r="O62" s="316"/>
    </row>
    <row r="63" spans="1:15" x14ac:dyDescent="0.15">
      <c r="A63" s="316"/>
      <c r="B63" s="457"/>
      <c r="C63" s="316"/>
      <c r="D63" s="316"/>
      <c r="E63" s="316"/>
      <c r="F63" s="316"/>
      <c r="G63" s="316"/>
      <c r="H63" s="316"/>
      <c r="I63" s="316"/>
      <c r="J63" s="316"/>
      <c r="K63" s="316"/>
      <c r="L63" s="316"/>
      <c r="M63" s="316"/>
      <c r="N63" s="316"/>
      <c r="O63" s="316"/>
    </row>
    <row r="64" spans="1:15" x14ac:dyDescent="0.15">
      <c r="A64" s="316"/>
      <c r="B64" s="457"/>
      <c r="C64" s="316"/>
      <c r="D64" s="316"/>
      <c r="E64" s="316"/>
      <c r="F64" s="316"/>
      <c r="G64" s="316"/>
      <c r="H64" s="316"/>
      <c r="I64" s="316"/>
      <c r="J64" s="316"/>
      <c r="K64" s="316"/>
      <c r="L64" s="316"/>
      <c r="M64" s="316"/>
      <c r="N64" s="316"/>
      <c r="O64" s="316"/>
    </row>
    <row r="65" spans="1:15" x14ac:dyDescent="0.15">
      <c r="A65" s="316"/>
      <c r="B65" s="457"/>
      <c r="C65" s="316"/>
      <c r="D65" s="316"/>
      <c r="E65" s="316"/>
      <c r="F65" s="316"/>
      <c r="G65" s="316"/>
      <c r="H65" s="316"/>
      <c r="I65" s="316"/>
      <c r="J65" s="316"/>
      <c r="K65" s="316"/>
      <c r="L65" s="316"/>
      <c r="M65" s="316"/>
      <c r="N65" s="316"/>
      <c r="O65" s="316"/>
    </row>
    <row r="66" spans="1:15" x14ac:dyDescent="0.15">
      <c r="A66" s="316"/>
      <c r="B66" s="457"/>
      <c r="C66" s="316"/>
      <c r="D66" s="316"/>
      <c r="E66" s="316"/>
      <c r="F66" s="316"/>
      <c r="G66" s="316"/>
      <c r="H66" s="316"/>
      <c r="I66" s="316"/>
      <c r="J66" s="316"/>
      <c r="K66" s="316"/>
      <c r="L66" s="316"/>
      <c r="M66" s="316"/>
      <c r="N66" s="316"/>
      <c r="O66" s="316"/>
    </row>
    <row r="67" spans="1:15" x14ac:dyDescent="0.15">
      <c r="A67" s="316"/>
      <c r="B67" s="457"/>
      <c r="C67" s="316"/>
      <c r="D67" s="316"/>
      <c r="E67" s="316"/>
      <c r="F67" s="316"/>
      <c r="G67" s="316"/>
      <c r="H67" s="316"/>
      <c r="I67" s="316"/>
      <c r="J67" s="316"/>
      <c r="K67" s="316"/>
      <c r="L67" s="316"/>
      <c r="M67" s="316"/>
      <c r="N67" s="316"/>
      <c r="O67" s="316"/>
    </row>
    <row r="68" spans="1:15" x14ac:dyDescent="0.15">
      <c r="A68" s="316"/>
      <c r="B68" s="457"/>
      <c r="C68" s="316"/>
      <c r="D68" s="316"/>
      <c r="E68" s="316"/>
      <c r="F68" s="316"/>
      <c r="G68" s="316"/>
      <c r="H68" s="316"/>
      <c r="I68" s="316"/>
      <c r="J68" s="316"/>
      <c r="K68" s="316"/>
      <c r="L68" s="316"/>
      <c r="M68" s="316"/>
      <c r="N68" s="316"/>
      <c r="O68" s="316"/>
    </row>
    <row r="69" spans="1:15" x14ac:dyDescent="0.15">
      <c r="A69" s="316"/>
      <c r="B69" s="457"/>
      <c r="C69" s="316"/>
      <c r="D69" s="316"/>
      <c r="E69" s="316"/>
      <c r="F69" s="316"/>
      <c r="G69" s="316"/>
      <c r="H69" s="316"/>
      <c r="I69" s="316"/>
      <c r="J69" s="316"/>
      <c r="K69" s="316"/>
      <c r="L69" s="316"/>
      <c r="M69" s="316"/>
      <c r="N69" s="316"/>
      <c r="O69" s="316"/>
    </row>
    <row r="70" spans="1:15" x14ac:dyDescent="0.15">
      <c r="A70" s="316"/>
      <c r="B70" s="457"/>
      <c r="C70" s="316"/>
      <c r="D70" s="316"/>
      <c r="E70" s="316"/>
      <c r="F70" s="316"/>
      <c r="G70" s="316"/>
      <c r="H70" s="316"/>
      <c r="I70" s="316"/>
      <c r="J70" s="316"/>
      <c r="K70" s="316"/>
      <c r="L70" s="316"/>
      <c r="M70" s="316"/>
      <c r="N70" s="316"/>
      <c r="O70" s="316"/>
    </row>
    <row r="71" spans="1:15" x14ac:dyDescent="0.15">
      <c r="A71" s="316"/>
      <c r="B71" s="457"/>
      <c r="C71" s="316"/>
      <c r="D71" s="316"/>
      <c r="E71" s="316"/>
      <c r="F71" s="316"/>
      <c r="G71" s="316"/>
      <c r="H71" s="316"/>
      <c r="I71" s="316"/>
      <c r="J71" s="316"/>
      <c r="K71" s="316"/>
      <c r="L71" s="316"/>
      <c r="M71" s="316"/>
      <c r="N71" s="316"/>
      <c r="O71" s="316"/>
    </row>
    <row r="72" spans="1:15" x14ac:dyDescent="0.15">
      <c r="A72" s="316"/>
      <c r="B72" s="457"/>
      <c r="C72" s="316"/>
      <c r="D72" s="316"/>
      <c r="E72" s="316"/>
      <c r="F72" s="316"/>
      <c r="G72" s="316"/>
      <c r="H72" s="316"/>
      <c r="I72" s="316"/>
      <c r="J72" s="316"/>
      <c r="K72" s="316"/>
      <c r="L72" s="316"/>
      <c r="M72" s="316"/>
      <c r="N72" s="316"/>
      <c r="O72" s="316"/>
    </row>
    <row r="73" spans="1:15" x14ac:dyDescent="0.15">
      <c r="A73" s="316"/>
      <c r="B73" s="457"/>
      <c r="C73" s="316"/>
      <c r="D73" s="316"/>
      <c r="E73" s="316"/>
      <c r="F73" s="316"/>
      <c r="G73" s="316"/>
      <c r="H73" s="316"/>
      <c r="I73" s="316"/>
      <c r="J73" s="316"/>
      <c r="K73" s="316"/>
      <c r="L73" s="316"/>
      <c r="M73" s="316"/>
      <c r="N73" s="316"/>
      <c r="O73" s="316"/>
    </row>
    <row r="74" spans="1:15" x14ac:dyDescent="0.15">
      <c r="A74" s="316"/>
      <c r="B74" s="457"/>
      <c r="C74" s="316"/>
      <c r="D74" s="316"/>
      <c r="E74" s="316"/>
      <c r="F74" s="316"/>
      <c r="G74" s="316"/>
      <c r="H74" s="316"/>
      <c r="I74" s="316"/>
      <c r="J74" s="316"/>
      <c r="K74" s="316"/>
      <c r="L74" s="316"/>
      <c r="M74" s="316"/>
      <c r="N74" s="316"/>
      <c r="O74" s="316"/>
    </row>
    <row r="75" spans="1:15" x14ac:dyDescent="0.15">
      <c r="A75" s="316"/>
      <c r="B75" s="457"/>
      <c r="C75" s="316"/>
      <c r="D75" s="316"/>
      <c r="E75" s="316"/>
      <c r="F75" s="316"/>
      <c r="G75" s="316"/>
      <c r="H75" s="316"/>
      <c r="I75" s="316"/>
      <c r="J75" s="316"/>
      <c r="K75" s="316"/>
      <c r="L75" s="316"/>
      <c r="M75" s="316"/>
      <c r="N75" s="316"/>
      <c r="O75" s="316"/>
    </row>
    <row r="76" spans="1:15" x14ac:dyDescent="0.15">
      <c r="A76" s="316"/>
      <c r="B76" s="457"/>
      <c r="C76" s="316"/>
      <c r="D76" s="316"/>
      <c r="E76" s="316"/>
      <c r="F76" s="316"/>
      <c r="G76" s="316"/>
      <c r="H76" s="316"/>
      <c r="I76" s="316"/>
      <c r="J76" s="316"/>
      <c r="K76" s="316"/>
      <c r="L76" s="316"/>
      <c r="M76" s="316"/>
      <c r="N76" s="316"/>
      <c r="O76" s="316"/>
    </row>
    <row r="77" spans="1:15" x14ac:dyDescent="0.15">
      <c r="A77" s="316"/>
      <c r="B77" s="457"/>
      <c r="C77" s="316"/>
      <c r="D77" s="316"/>
      <c r="E77" s="316"/>
      <c r="F77" s="316"/>
      <c r="G77" s="316"/>
      <c r="H77" s="316"/>
      <c r="I77" s="316"/>
      <c r="J77" s="316"/>
      <c r="K77" s="316"/>
      <c r="L77" s="316"/>
      <c r="M77" s="316"/>
      <c r="N77" s="316"/>
      <c r="O77" s="316"/>
    </row>
    <row r="78" spans="1:15" x14ac:dyDescent="0.15">
      <c r="A78" s="316"/>
      <c r="C78" s="316"/>
      <c r="D78" s="316"/>
      <c r="E78" s="316"/>
      <c r="F78" s="316"/>
      <c r="G78" s="316"/>
      <c r="H78" s="316"/>
      <c r="I78" s="316"/>
      <c r="J78" s="316"/>
      <c r="K78" s="316"/>
      <c r="L78" s="316"/>
      <c r="M78" s="316"/>
      <c r="N78" s="316"/>
      <c r="O78" s="316"/>
    </row>
    <row r="79" spans="1:15" x14ac:dyDescent="0.15">
      <c r="A79" s="316"/>
      <c r="C79" s="316"/>
      <c r="D79" s="316"/>
      <c r="E79" s="316"/>
      <c r="F79" s="316"/>
      <c r="G79" s="316"/>
      <c r="H79" s="316"/>
      <c r="I79" s="316"/>
      <c r="J79" s="316"/>
      <c r="K79" s="316"/>
      <c r="L79" s="316"/>
      <c r="M79" s="316"/>
      <c r="N79" s="316"/>
      <c r="O79" s="316"/>
    </row>
    <row r="80" spans="1:15" ht="16" x14ac:dyDescent="0.2">
      <c r="A80" s="316"/>
      <c r="B80" s="459"/>
      <c r="C80" s="316"/>
      <c r="D80" s="316"/>
      <c r="E80" s="316"/>
      <c r="F80" s="316"/>
      <c r="G80" s="316"/>
      <c r="H80" s="316"/>
      <c r="I80" s="316"/>
      <c r="J80" s="316"/>
      <c r="K80" s="316"/>
      <c r="L80" s="316"/>
      <c r="M80" s="316"/>
      <c r="N80" s="316"/>
      <c r="O80" s="316"/>
    </row>
    <row r="81" spans="1:30" ht="51" x14ac:dyDescent="0.2">
      <c r="A81" s="316"/>
      <c r="B81" s="459" t="s">
        <v>1086</v>
      </c>
      <c r="C81" s="316"/>
      <c r="D81" s="316"/>
      <c r="E81" s="316"/>
      <c r="F81" s="316"/>
      <c r="G81" s="316"/>
      <c r="H81" s="316"/>
      <c r="I81" s="316"/>
      <c r="J81" s="316"/>
      <c r="K81" s="316"/>
      <c r="L81" s="316"/>
      <c r="M81" s="316"/>
      <c r="N81" s="316"/>
      <c r="O81" s="316"/>
      <c r="Q81" s="459"/>
      <c r="R81" s="316"/>
      <c r="S81" s="316"/>
      <c r="T81" s="316"/>
      <c r="U81" s="316"/>
      <c r="V81" s="316"/>
      <c r="W81" s="316"/>
      <c r="X81" s="316"/>
      <c r="Y81" s="316"/>
      <c r="Z81" s="316"/>
      <c r="AA81" s="316"/>
      <c r="AB81" s="316"/>
      <c r="AC81" s="316"/>
      <c r="AD81" s="316"/>
    </row>
    <row r="82" spans="1:30" x14ac:dyDescent="0.15">
      <c r="A82" s="316"/>
      <c r="B82" s="455"/>
      <c r="C82" s="320" t="s">
        <v>680</v>
      </c>
      <c r="D82" s="320" t="s">
        <v>104</v>
      </c>
      <c r="E82" s="549" t="s">
        <v>183</v>
      </c>
      <c r="F82" s="549" t="s">
        <v>184</v>
      </c>
      <c r="G82" s="549" t="s">
        <v>182</v>
      </c>
      <c r="H82" s="549" t="s">
        <v>189</v>
      </c>
      <c r="I82" s="549" t="s">
        <v>185</v>
      </c>
      <c r="J82" s="549" t="s">
        <v>679</v>
      </c>
      <c r="K82" s="549" t="s">
        <v>188</v>
      </c>
      <c r="L82" s="549" t="s">
        <v>953</v>
      </c>
      <c r="M82" s="549" t="s">
        <v>212</v>
      </c>
      <c r="N82" s="549" t="s">
        <v>213</v>
      </c>
      <c r="O82" s="320" t="s">
        <v>181</v>
      </c>
      <c r="Q82" s="457"/>
      <c r="R82" s="317"/>
      <c r="S82" s="317"/>
      <c r="T82" s="605"/>
      <c r="U82" s="605"/>
      <c r="V82" s="605"/>
      <c r="W82" s="605"/>
      <c r="X82" s="605"/>
      <c r="Y82" s="605"/>
      <c r="Z82" s="605"/>
      <c r="AA82" s="605"/>
      <c r="AB82" s="605"/>
      <c r="AC82" s="605"/>
      <c r="AD82" s="317"/>
    </row>
    <row r="83" spans="1:30" ht="14" x14ac:dyDescent="0.15">
      <c r="A83" s="316"/>
      <c r="B83" s="456" t="s">
        <v>680</v>
      </c>
      <c r="C83" s="321">
        <v>626.25306800000089</v>
      </c>
      <c r="D83" s="321">
        <v>1.087755</v>
      </c>
      <c r="E83" s="323"/>
      <c r="F83" s="323"/>
      <c r="G83" s="323"/>
      <c r="H83" s="323"/>
      <c r="I83" s="323"/>
      <c r="J83" s="323"/>
      <c r="K83" s="323"/>
      <c r="L83" s="323"/>
      <c r="M83" s="323"/>
      <c r="N83" s="323"/>
      <c r="O83" s="321"/>
      <c r="Q83" s="606"/>
      <c r="R83" s="319"/>
      <c r="S83" s="319"/>
      <c r="T83" s="318"/>
      <c r="U83" s="318"/>
      <c r="V83" s="318"/>
      <c r="W83" s="318"/>
      <c r="X83" s="318"/>
      <c r="Y83" s="318"/>
      <c r="Z83" s="318"/>
      <c r="AA83" s="318"/>
      <c r="AB83" s="318"/>
      <c r="AC83" s="318"/>
      <c r="AD83" s="319"/>
    </row>
    <row r="84" spans="1:30" ht="28" x14ac:dyDescent="0.15">
      <c r="A84" s="316"/>
      <c r="B84" s="456" t="s">
        <v>954</v>
      </c>
      <c r="C84" s="321"/>
      <c r="D84" s="321"/>
      <c r="E84" s="323">
        <v>1054.2659659999999</v>
      </c>
      <c r="F84" s="323">
        <v>277.07714700000002</v>
      </c>
      <c r="G84" s="323">
        <v>147.70933400000001</v>
      </c>
      <c r="H84" s="323">
        <v>139.62708599999999</v>
      </c>
      <c r="I84" s="323">
        <v>126.637017</v>
      </c>
      <c r="J84" s="323">
        <v>112.12922</v>
      </c>
      <c r="K84" s="323">
        <v>112.016864</v>
      </c>
      <c r="L84" s="323">
        <v>71.46181</v>
      </c>
      <c r="M84" s="323">
        <v>65.884663000000003</v>
      </c>
      <c r="N84" s="323">
        <v>54.763593</v>
      </c>
      <c r="O84" s="321"/>
      <c r="Q84" s="606"/>
      <c r="R84" s="319"/>
      <c r="S84" s="319"/>
      <c r="T84" s="318"/>
      <c r="U84" s="318"/>
      <c r="V84" s="318"/>
      <c r="W84" s="318"/>
      <c r="X84" s="318"/>
      <c r="Y84" s="318"/>
      <c r="Z84" s="318"/>
      <c r="AA84" s="318"/>
      <c r="AB84" s="318"/>
      <c r="AC84" s="318"/>
      <c r="AD84" s="319"/>
    </row>
    <row r="85" spans="1:30" ht="14" x14ac:dyDescent="0.15">
      <c r="A85" s="316"/>
      <c r="B85" s="456" t="s">
        <v>681</v>
      </c>
      <c r="C85" s="321"/>
      <c r="D85" s="321"/>
      <c r="E85" s="321"/>
      <c r="F85" s="321"/>
      <c r="G85" s="321"/>
      <c r="H85" s="321"/>
      <c r="I85" s="321"/>
      <c r="J85" s="321"/>
      <c r="K85" s="321"/>
      <c r="L85" s="321"/>
      <c r="M85" s="321"/>
      <c r="N85" s="321"/>
      <c r="O85" s="323">
        <v>1980.1897449999999</v>
      </c>
      <c r="Q85" s="606"/>
      <c r="R85" s="319"/>
      <c r="S85" s="319"/>
      <c r="T85" s="319"/>
      <c r="U85" s="319"/>
      <c r="V85" s="319"/>
      <c r="W85" s="319"/>
      <c r="X85" s="319"/>
      <c r="Y85" s="319"/>
      <c r="Z85" s="319"/>
      <c r="AA85" s="319"/>
      <c r="AB85" s="319"/>
      <c r="AC85" s="319"/>
      <c r="AD85" s="318"/>
    </row>
  </sheetData>
  <mergeCells count="2">
    <mergeCell ref="B1:L1"/>
    <mergeCell ref="B43:M43"/>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2EB306-178B-C84F-BCB7-A5FADE6E043A}">
  <dimension ref="A1:Z66"/>
  <sheetViews>
    <sheetView topLeftCell="A13" zoomScale="161" zoomScaleNormal="161" workbookViewId="0">
      <selection activeCell="T52" sqref="T52"/>
    </sheetView>
  </sheetViews>
  <sheetFormatPr baseColWidth="10" defaultColWidth="8.83203125" defaultRowHeight="13" x14ac:dyDescent="0.15"/>
  <cols>
    <col min="1" max="1" width="10.83203125" customWidth="1"/>
    <col min="2" max="2" width="10.83203125" style="48" customWidth="1"/>
    <col min="3" max="6" width="10.83203125" customWidth="1"/>
    <col min="7" max="7" width="12.1640625" customWidth="1"/>
    <col min="8" max="12" width="10.83203125" customWidth="1"/>
    <col min="13" max="13" width="10.6640625" customWidth="1"/>
    <col min="14" max="14" width="10.83203125" customWidth="1"/>
    <col min="15" max="19" width="13.5" customWidth="1"/>
    <col min="21" max="23" width="11.83203125" customWidth="1"/>
  </cols>
  <sheetData>
    <row r="1" spans="1:10" s="81" customFormat="1" ht="55" customHeight="1" x14ac:dyDescent="0.15">
      <c r="A1" s="983" t="s">
        <v>1087</v>
      </c>
      <c r="B1" s="983"/>
      <c r="C1" s="983"/>
      <c r="D1" s="983"/>
      <c r="E1" s="983"/>
      <c r="F1" s="983"/>
      <c r="G1" s="983"/>
      <c r="H1" s="983"/>
      <c r="I1" s="983"/>
      <c r="J1" s="983"/>
    </row>
    <row r="2" spans="1:10" x14ac:dyDescent="0.15">
      <c r="A2" s="10"/>
    </row>
    <row r="22" ht="8" customHeight="1" x14ac:dyDescent="0.15"/>
    <row r="35" spans="1:26" x14ac:dyDescent="0.15">
      <c r="A35" t="s">
        <v>57</v>
      </c>
    </row>
    <row r="36" spans="1:26" s="82" customFormat="1" ht="34" x14ac:dyDescent="0.2">
      <c r="A36" s="538" t="s">
        <v>44</v>
      </c>
      <c r="B36" s="538" t="s">
        <v>1004</v>
      </c>
      <c r="C36" s="538" t="s">
        <v>46</v>
      </c>
      <c r="D36" s="538" t="s">
        <v>965</v>
      </c>
      <c r="E36" s="538" t="s">
        <v>47</v>
      </c>
      <c r="F36" s="538" t="s">
        <v>1005</v>
      </c>
      <c r="G36" s="261" t="s">
        <v>749</v>
      </c>
      <c r="H36" s="261" t="s">
        <v>84</v>
      </c>
      <c r="I36" s="261" t="s">
        <v>839</v>
      </c>
      <c r="J36" s="261" t="s">
        <v>571</v>
      </c>
      <c r="K36" s="261" t="s">
        <v>929</v>
      </c>
      <c r="L36" s="261" t="s">
        <v>81</v>
      </c>
      <c r="M36" s="261" t="s">
        <v>54</v>
      </c>
      <c r="N36" s="261" t="s">
        <v>55</v>
      </c>
    </row>
    <row r="37" spans="1:26" s="82" customFormat="1" ht="16" x14ac:dyDescent="0.2">
      <c r="A37" s="246">
        <f>SUM(A42,K42:L42)</f>
        <v>1228</v>
      </c>
      <c r="B37" s="246">
        <f>B42+C42</f>
        <v>157</v>
      </c>
      <c r="C37" s="246">
        <f>D42</f>
        <v>161</v>
      </c>
      <c r="D37" s="246">
        <f>E42</f>
        <v>10</v>
      </c>
      <c r="E37" s="246">
        <f>F42+G42+H42</f>
        <v>5093</v>
      </c>
      <c r="F37" s="246">
        <f>I42</f>
        <v>482</v>
      </c>
      <c r="G37" s="246">
        <f>J42+O42</f>
        <v>1138</v>
      </c>
      <c r="H37" s="246">
        <f>M42+N42</f>
        <v>916</v>
      </c>
      <c r="I37" s="246">
        <f>P42+Q42+R42+S42</f>
        <v>1534</v>
      </c>
      <c r="J37" s="246">
        <f>T42+U42</f>
        <v>544</v>
      </c>
      <c r="K37" s="246">
        <f>V42+W42</f>
        <v>4197</v>
      </c>
      <c r="L37" s="246">
        <f>X42+Y42</f>
        <v>596</v>
      </c>
      <c r="M37" s="246">
        <f>Z42</f>
        <v>802</v>
      </c>
      <c r="N37" s="246">
        <f>SUM(A37:M37)</f>
        <v>16858</v>
      </c>
    </row>
    <row r="40" spans="1:26" x14ac:dyDescent="0.15">
      <c r="A40" t="s">
        <v>62</v>
      </c>
    </row>
    <row r="41" spans="1:26" s="84" customFormat="1" ht="42" x14ac:dyDescent="0.15">
      <c r="A41" s="49" t="s">
        <v>1035</v>
      </c>
      <c r="B41" s="358" t="s">
        <v>45</v>
      </c>
      <c r="C41" s="359" t="s">
        <v>859</v>
      </c>
      <c r="D41" s="358" t="s">
        <v>46</v>
      </c>
      <c r="E41" s="358" t="s">
        <v>965</v>
      </c>
      <c r="F41" s="358" t="s">
        <v>47</v>
      </c>
      <c r="G41" s="358" t="s">
        <v>860</v>
      </c>
      <c r="H41" s="67" t="s">
        <v>945</v>
      </c>
      <c r="I41" s="359" t="s">
        <v>817</v>
      </c>
      <c r="J41" s="35" t="s">
        <v>977</v>
      </c>
      <c r="K41" s="358" t="s">
        <v>66</v>
      </c>
      <c r="L41" s="358" t="s">
        <v>206</v>
      </c>
      <c r="M41" s="358" t="s">
        <v>49</v>
      </c>
      <c r="N41" s="359" t="s">
        <v>818</v>
      </c>
      <c r="O41" s="358" t="s">
        <v>50</v>
      </c>
      <c r="P41" s="358" t="s">
        <v>51</v>
      </c>
      <c r="Q41" s="359" t="s">
        <v>861</v>
      </c>
      <c r="R41" s="358" t="s">
        <v>763</v>
      </c>
      <c r="S41" s="358" t="s">
        <v>77</v>
      </c>
      <c r="T41" s="358" t="s">
        <v>611</v>
      </c>
      <c r="U41" s="358" t="s">
        <v>1036</v>
      </c>
      <c r="V41" s="358" t="s">
        <v>52</v>
      </c>
      <c r="W41" s="358" t="s">
        <v>862</v>
      </c>
      <c r="X41" s="358" t="s">
        <v>863</v>
      </c>
      <c r="Y41" s="358" t="s">
        <v>67</v>
      </c>
      <c r="Z41" s="358" t="s">
        <v>54</v>
      </c>
    </row>
    <row r="42" spans="1:26" s="48" customFormat="1" x14ac:dyDescent="0.15">
      <c r="A42" s="37">
        <v>66</v>
      </c>
      <c r="B42" s="377">
        <v>115</v>
      </c>
      <c r="C42" s="377">
        <v>42</v>
      </c>
      <c r="D42" s="377">
        <v>161</v>
      </c>
      <c r="E42" s="377">
        <v>10</v>
      </c>
      <c r="F42" s="377">
        <v>3402</v>
      </c>
      <c r="G42" s="377">
        <v>1689</v>
      </c>
      <c r="H42" s="539">
        <v>2</v>
      </c>
      <c r="I42" s="377">
        <v>482</v>
      </c>
      <c r="J42" s="33">
        <v>72</v>
      </c>
      <c r="K42" s="377">
        <v>142</v>
      </c>
      <c r="L42" s="377">
        <v>1020</v>
      </c>
      <c r="M42" s="377">
        <v>485</v>
      </c>
      <c r="N42" s="377">
        <v>431</v>
      </c>
      <c r="O42" s="377">
        <v>1066</v>
      </c>
      <c r="P42" s="377">
        <v>1063</v>
      </c>
      <c r="Q42" s="377">
        <v>249</v>
      </c>
      <c r="R42" s="376">
        <v>14</v>
      </c>
      <c r="S42" s="376">
        <v>208</v>
      </c>
      <c r="T42" s="376">
        <v>487</v>
      </c>
      <c r="U42" s="376">
        <v>57</v>
      </c>
      <c r="V42" s="376">
        <v>3165</v>
      </c>
      <c r="W42" s="376">
        <v>1032</v>
      </c>
      <c r="X42" s="376">
        <v>558</v>
      </c>
      <c r="Y42" s="376">
        <v>38</v>
      </c>
      <c r="Z42" s="376">
        <v>802</v>
      </c>
    </row>
    <row r="43" spans="1:26" s="48" customFormat="1" x14ac:dyDescent="0.15">
      <c r="A43" s="540"/>
      <c r="B43" s="540"/>
      <c r="C43" s="540"/>
      <c r="D43" s="540"/>
      <c r="E43" s="540"/>
      <c r="F43" s="540"/>
      <c r="G43" s="540"/>
      <c r="H43" s="540"/>
      <c r="I43" s="540"/>
      <c r="J43" s="540"/>
      <c r="K43" s="540"/>
      <c r="L43" s="540"/>
      <c r="M43" s="540"/>
      <c r="N43" s="540"/>
      <c r="O43" s="540"/>
      <c r="P43" s="540"/>
      <c r="Q43" s="162"/>
      <c r="R43" s="162"/>
      <c r="S43" s="162"/>
      <c r="T43" s="162"/>
      <c r="U43" s="162"/>
      <c r="V43" s="162"/>
      <c r="W43" s="162"/>
      <c r="X43" s="162"/>
    </row>
    <row r="44" spans="1:26" s="48" customFormat="1" x14ac:dyDescent="0.15">
      <c r="A44" s="540"/>
      <c r="B44" s="540"/>
      <c r="C44" s="540"/>
      <c r="D44" s="540"/>
      <c r="E44" s="540"/>
      <c r="F44" s="540"/>
      <c r="G44" s="540"/>
      <c r="H44" s="540"/>
      <c r="I44" s="540"/>
      <c r="J44" s="540"/>
      <c r="K44" s="540"/>
      <c r="L44" s="540"/>
      <c r="M44" s="540"/>
      <c r="N44" s="540"/>
      <c r="O44" s="540"/>
      <c r="P44" s="540"/>
      <c r="Q44" s="162"/>
      <c r="R44" s="162"/>
      <c r="S44" s="162"/>
      <c r="T44" s="162"/>
      <c r="U44" s="162"/>
      <c r="V44" s="162"/>
      <c r="W44" s="162"/>
      <c r="X44" s="162"/>
    </row>
    <row r="47" spans="1:26" x14ac:dyDescent="0.15">
      <c r="B47"/>
    </row>
    <row r="48" spans="1:26" x14ac:dyDescent="0.15">
      <c r="B48"/>
    </row>
    <row r="49" spans="2:2" x14ac:dyDescent="0.15">
      <c r="B49"/>
    </row>
    <row r="50" spans="2:2" x14ac:dyDescent="0.15">
      <c r="B50"/>
    </row>
    <row r="51" spans="2:2" x14ac:dyDescent="0.15">
      <c r="B51"/>
    </row>
    <row r="52" spans="2:2" x14ac:dyDescent="0.15">
      <c r="B52"/>
    </row>
    <row r="53" spans="2:2" x14ac:dyDescent="0.15">
      <c r="B53"/>
    </row>
    <row r="54" spans="2:2" x14ac:dyDescent="0.15">
      <c r="B54"/>
    </row>
    <row r="55" spans="2:2" x14ac:dyDescent="0.15">
      <c r="B55"/>
    </row>
    <row r="56" spans="2:2" x14ac:dyDescent="0.15">
      <c r="B56"/>
    </row>
    <row r="57" spans="2:2" x14ac:dyDescent="0.15">
      <c r="B57"/>
    </row>
    <row r="58" spans="2:2" x14ac:dyDescent="0.15">
      <c r="B58"/>
    </row>
    <row r="59" spans="2:2" x14ac:dyDescent="0.15">
      <c r="B59"/>
    </row>
    <row r="60" spans="2:2" x14ac:dyDescent="0.15">
      <c r="B60"/>
    </row>
    <row r="61" spans="2:2" x14ac:dyDescent="0.15">
      <c r="B61"/>
    </row>
    <row r="62" spans="2:2" x14ac:dyDescent="0.15">
      <c r="B62"/>
    </row>
    <row r="63" spans="2:2" x14ac:dyDescent="0.15">
      <c r="B63"/>
    </row>
    <row r="64" spans="2:2" x14ac:dyDescent="0.15">
      <c r="B64"/>
    </row>
    <row r="65" customFormat="1" x14ac:dyDescent="0.15"/>
    <row r="66" customFormat="1" x14ac:dyDescent="0.15"/>
  </sheetData>
  <mergeCells count="1">
    <mergeCell ref="A1:J1"/>
  </mergeCells>
  <printOptions horizontalCentered="1"/>
  <pageMargins left="0.75" right="0.75" top="1" bottom="1" header="0.5" footer="0.5"/>
  <pageSetup scale="75"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ECC0F-95D8-8D42-9263-45D4232147B6}">
  <dimension ref="B1:CC208"/>
  <sheetViews>
    <sheetView topLeftCell="K7" zoomScale="89" zoomScaleNormal="89" workbookViewId="0">
      <selection activeCell="O13" sqref="O13"/>
    </sheetView>
  </sheetViews>
  <sheetFormatPr baseColWidth="10" defaultColWidth="8.83203125" defaultRowHeight="13" x14ac:dyDescent="0.15"/>
  <cols>
    <col min="1" max="1" width="2.83203125" style="78" customWidth="1"/>
    <col min="2" max="2" width="18" style="78" customWidth="1"/>
    <col min="3" max="3" width="19.33203125" style="78" customWidth="1"/>
    <col min="4" max="4" width="17" style="78" customWidth="1"/>
    <col min="5" max="5" width="15.5" style="78" customWidth="1"/>
    <col min="6" max="6" width="15.1640625" style="78" customWidth="1"/>
    <col min="7" max="7" width="59.33203125" style="78" customWidth="1"/>
    <col min="8" max="8" width="8.6640625" style="78" customWidth="1"/>
    <col min="9" max="9" width="12.5" style="541" customWidth="1"/>
    <col min="10" max="10" width="15.83203125" style="78" bestFit="1" customWidth="1"/>
    <col min="11" max="11" width="12.6640625" style="78" customWidth="1"/>
    <col min="12" max="12" width="14.83203125" style="78" bestFit="1" customWidth="1"/>
    <col min="13" max="13" width="17.33203125" style="78" customWidth="1"/>
    <col min="14" max="14" width="12.6640625" style="78" customWidth="1"/>
    <col min="15" max="15" width="33.83203125" style="78" bestFit="1" customWidth="1"/>
    <col min="16" max="16" width="16.33203125" style="78" customWidth="1"/>
    <col min="17" max="17" width="12.83203125" style="78" customWidth="1"/>
    <col min="18" max="19" width="14.83203125" style="78" bestFit="1" customWidth="1"/>
    <col min="20" max="20" width="13.5" style="78" customWidth="1"/>
    <col min="21" max="21" width="14.33203125" style="78" bestFit="1" customWidth="1"/>
    <col min="22" max="23" width="12.6640625" style="78" customWidth="1"/>
    <col min="24" max="24" width="12" style="78" bestFit="1" customWidth="1"/>
    <col min="25" max="25" width="12.83203125" style="78" bestFit="1" customWidth="1"/>
    <col min="26" max="26" width="15" style="78" customWidth="1"/>
    <col min="27" max="27" width="11.83203125" style="78" bestFit="1" customWidth="1"/>
    <col min="28" max="28" width="13.1640625" style="78" bestFit="1" customWidth="1"/>
    <col min="29" max="29" width="13.5" style="78" customWidth="1"/>
    <col min="30" max="30" width="14.83203125" style="78" bestFit="1" customWidth="1"/>
    <col min="31" max="31" width="14.33203125" style="78" customWidth="1"/>
    <col min="32" max="32" width="14.83203125" style="78" bestFit="1" customWidth="1"/>
    <col min="33" max="33" width="12.6640625" style="78" customWidth="1"/>
    <col min="34" max="34" width="13" style="541" customWidth="1"/>
    <col min="35" max="35" width="13" style="78" customWidth="1"/>
    <col min="36" max="36" width="14.83203125" style="78" bestFit="1" customWidth="1"/>
    <col min="37" max="38" width="12" style="78" bestFit="1" customWidth="1"/>
    <col min="39" max="39" width="13.1640625" style="78" bestFit="1" customWidth="1"/>
    <col min="40" max="40" width="13" style="78" bestFit="1" customWidth="1"/>
    <col min="41" max="41" width="13.1640625" style="78" bestFit="1" customWidth="1"/>
    <col min="42" max="42" width="15.83203125" style="78" bestFit="1" customWidth="1"/>
    <col min="43" max="44" width="12" style="78" bestFit="1" customWidth="1"/>
    <col min="45" max="45" width="14.83203125" style="78" bestFit="1" customWidth="1"/>
    <col min="46" max="46" width="10.83203125" style="78" bestFit="1" customWidth="1"/>
    <col min="47" max="47" width="13.33203125" style="78" customWidth="1"/>
    <col min="48" max="48" width="15.83203125" style="78" customWidth="1"/>
    <col min="49" max="49" width="14.83203125" style="78" bestFit="1" customWidth="1"/>
    <col min="50" max="50" width="12.6640625" style="78" bestFit="1" customWidth="1"/>
    <col min="51" max="51" width="16.1640625" style="78" customWidth="1"/>
    <col min="52" max="52" width="15.6640625" style="78" customWidth="1"/>
    <col min="53" max="53" width="12.5" style="541" customWidth="1"/>
    <col min="54" max="54" width="16.6640625" style="78" bestFit="1" customWidth="1"/>
    <col min="55" max="55" width="10.83203125" style="78" customWidth="1"/>
    <col min="56" max="56" width="13" style="78" bestFit="1" customWidth="1"/>
    <col min="57" max="57" width="15.6640625" style="78" bestFit="1" customWidth="1"/>
    <col min="58" max="58" width="16.83203125" style="78" bestFit="1" customWidth="1"/>
    <col min="59" max="59" width="15.5" style="78" customWidth="1"/>
    <col min="60" max="60" width="14.83203125" style="78" customWidth="1"/>
    <col min="61" max="61" width="11.5" style="79" bestFit="1" customWidth="1"/>
    <col min="62" max="62" width="15.6640625" style="78" bestFit="1" customWidth="1"/>
    <col min="63" max="63" width="15.5" style="78" customWidth="1"/>
    <col min="64" max="64" width="13.1640625" style="78" bestFit="1" customWidth="1"/>
    <col min="65" max="65" width="14.83203125" style="78" bestFit="1" customWidth="1"/>
    <col min="66" max="66" width="43.1640625" style="78" bestFit="1" customWidth="1"/>
    <col min="67" max="67" width="13.1640625" style="541" bestFit="1" customWidth="1"/>
    <col min="68" max="68" width="14.83203125" style="78" bestFit="1" customWidth="1"/>
    <col min="69" max="69" width="11" style="78" customWidth="1"/>
    <col min="70" max="70" width="11.1640625" style="541" customWidth="1"/>
    <col min="71" max="71" width="15.6640625" style="78" bestFit="1" customWidth="1"/>
    <col min="72" max="73" width="8.83203125" style="78"/>
    <col min="74" max="74" width="10.33203125" style="541" bestFit="1" customWidth="1"/>
    <col min="75" max="75" width="11.83203125" style="78" bestFit="1" customWidth="1"/>
    <col min="76" max="76" width="10.5" style="78" bestFit="1" customWidth="1"/>
    <col min="77" max="77" width="10.6640625" style="78" bestFit="1" customWidth="1"/>
    <col min="78" max="78" width="11.5" style="78" bestFit="1" customWidth="1"/>
    <col min="79" max="79" width="17.1640625" style="78" bestFit="1" customWidth="1"/>
    <col min="80" max="80" width="9.33203125" style="78" bestFit="1" customWidth="1"/>
    <col min="81" max="81" width="11.5" style="78" bestFit="1" customWidth="1"/>
    <col min="82" max="82" width="11.1640625" style="78" bestFit="1" customWidth="1"/>
    <col min="83" max="270" width="8.83203125" style="78"/>
    <col min="271" max="271" width="3.33203125" style="78" customWidth="1"/>
    <col min="272" max="272" width="11.5" style="78" customWidth="1"/>
    <col min="273" max="273" width="15.5" style="78" customWidth="1"/>
    <col min="274" max="277" width="12.6640625" style="78" customWidth="1"/>
    <col min="278" max="278" width="2.6640625" style="78" customWidth="1"/>
    <col min="279" max="526" width="8.83203125" style="78"/>
    <col min="527" max="527" width="3.33203125" style="78" customWidth="1"/>
    <col min="528" max="528" width="11.5" style="78" customWidth="1"/>
    <col min="529" max="529" width="15.5" style="78" customWidth="1"/>
    <col min="530" max="533" width="12.6640625" style="78" customWidth="1"/>
    <col min="534" max="534" width="2.6640625" style="78" customWidth="1"/>
    <col min="535" max="782" width="8.83203125" style="78"/>
    <col min="783" max="783" width="3.33203125" style="78" customWidth="1"/>
    <col min="784" max="784" width="11.5" style="78" customWidth="1"/>
    <col min="785" max="785" width="15.5" style="78" customWidth="1"/>
    <col min="786" max="789" width="12.6640625" style="78" customWidth="1"/>
    <col min="790" max="790" width="2.6640625" style="78" customWidth="1"/>
    <col min="791" max="1038" width="8.83203125" style="78"/>
    <col min="1039" max="1039" width="3.33203125" style="78" customWidth="1"/>
    <col min="1040" max="1040" width="11.5" style="78" customWidth="1"/>
    <col min="1041" max="1041" width="15.5" style="78" customWidth="1"/>
    <col min="1042" max="1045" width="12.6640625" style="78" customWidth="1"/>
    <col min="1046" max="1046" width="2.6640625" style="78" customWidth="1"/>
    <col min="1047" max="1294" width="8.83203125" style="78"/>
    <col min="1295" max="1295" width="3.33203125" style="78" customWidth="1"/>
    <col min="1296" max="1296" width="11.5" style="78" customWidth="1"/>
    <col min="1297" max="1297" width="15.5" style="78" customWidth="1"/>
    <col min="1298" max="1301" width="12.6640625" style="78" customWidth="1"/>
    <col min="1302" max="1302" width="2.6640625" style="78" customWidth="1"/>
    <col min="1303" max="1550" width="8.83203125" style="78"/>
    <col min="1551" max="1551" width="3.33203125" style="78" customWidth="1"/>
    <col min="1552" max="1552" width="11.5" style="78" customWidth="1"/>
    <col min="1553" max="1553" width="15.5" style="78" customWidth="1"/>
    <col min="1554" max="1557" width="12.6640625" style="78" customWidth="1"/>
    <col min="1558" max="1558" width="2.6640625" style="78" customWidth="1"/>
    <col min="1559" max="1806" width="8.83203125" style="78"/>
    <col min="1807" max="1807" width="3.33203125" style="78" customWidth="1"/>
    <col min="1808" max="1808" width="11.5" style="78" customWidth="1"/>
    <col min="1809" max="1809" width="15.5" style="78" customWidth="1"/>
    <col min="1810" max="1813" width="12.6640625" style="78" customWidth="1"/>
    <col min="1814" max="1814" width="2.6640625" style="78" customWidth="1"/>
    <col min="1815" max="2062" width="8.83203125" style="78"/>
    <col min="2063" max="2063" width="3.33203125" style="78" customWidth="1"/>
    <col min="2064" max="2064" width="11.5" style="78" customWidth="1"/>
    <col min="2065" max="2065" width="15.5" style="78" customWidth="1"/>
    <col min="2066" max="2069" width="12.6640625" style="78" customWidth="1"/>
    <col min="2070" max="2070" width="2.6640625" style="78" customWidth="1"/>
    <col min="2071" max="2318" width="8.83203125" style="78"/>
    <col min="2319" max="2319" width="3.33203125" style="78" customWidth="1"/>
    <col min="2320" max="2320" width="11.5" style="78" customWidth="1"/>
    <col min="2321" max="2321" width="15.5" style="78" customWidth="1"/>
    <col min="2322" max="2325" width="12.6640625" style="78" customWidth="1"/>
    <col min="2326" max="2326" width="2.6640625" style="78" customWidth="1"/>
    <col min="2327" max="2574" width="8.83203125" style="78"/>
    <col min="2575" max="2575" width="3.33203125" style="78" customWidth="1"/>
    <col min="2576" max="2576" width="11.5" style="78" customWidth="1"/>
    <col min="2577" max="2577" width="15.5" style="78" customWidth="1"/>
    <col min="2578" max="2581" width="12.6640625" style="78" customWidth="1"/>
    <col min="2582" max="2582" width="2.6640625" style="78" customWidth="1"/>
    <col min="2583" max="2830" width="8.83203125" style="78"/>
    <col min="2831" max="2831" width="3.33203125" style="78" customWidth="1"/>
    <col min="2832" max="2832" width="11.5" style="78" customWidth="1"/>
    <col min="2833" max="2833" width="15.5" style="78" customWidth="1"/>
    <col min="2834" max="2837" width="12.6640625" style="78" customWidth="1"/>
    <col min="2838" max="2838" width="2.6640625" style="78" customWidth="1"/>
    <col min="2839" max="3086" width="8.83203125" style="78"/>
    <col min="3087" max="3087" width="3.33203125" style="78" customWidth="1"/>
    <col min="3088" max="3088" width="11.5" style="78" customWidth="1"/>
    <col min="3089" max="3089" width="15.5" style="78" customWidth="1"/>
    <col min="3090" max="3093" width="12.6640625" style="78" customWidth="1"/>
    <col min="3094" max="3094" width="2.6640625" style="78" customWidth="1"/>
    <col min="3095" max="3342" width="8.83203125" style="78"/>
    <col min="3343" max="3343" width="3.33203125" style="78" customWidth="1"/>
    <col min="3344" max="3344" width="11.5" style="78" customWidth="1"/>
    <col min="3345" max="3345" width="15.5" style="78" customWidth="1"/>
    <col min="3346" max="3349" width="12.6640625" style="78" customWidth="1"/>
    <col min="3350" max="3350" width="2.6640625" style="78" customWidth="1"/>
    <col min="3351" max="3598" width="8.83203125" style="78"/>
    <col min="3599" max="3599" width="3.33203125" style="78" customWidth="1"/>
    <col min="3600" max="3600" width="11.5" style="78" customWidth="1"/>
    <col min="3601" max="3601" width="15.5" style="78" customWidth="1"/>
    <col min="3602" max="3605" width="12.6640625" style="78" customWidth="1"/>
    <col min="3606" max="3606" width="2.6640625" style="78" customWidth="1"/>
    <col min="3607" max="3854" width="8.83203125" style="78"/>
    <col min="3855" max="3855" width="3.33203125" style="78" customWidth="1"/>
    <col min="3856" max="3856" width="11.5" style="78" customWidth="1"/>
    <col min="3857" max="3857" width="15.5" style="78" customWidth="1"/>
    <col min="3858" max="3861" width="12.6640625" style="78" customWidth="1"/>
    <col min="3862" max="3862" width="2.6640625" style="78" customWidth="1"/>
    <col min="3863" max="4110" width="8.83203125" style="78"/>
    <col min="4111" max="4111" width="3.33203125" style="78" customWidth="1"/>
    <col min="4112" max="4112" width="11.5" style="78" customWidth="1"/>
    <col min="4113" max="4113" width="15.5" style="78" customWidth="1"/>
    <col min="4114" max="4117" width="12.6640625" style="78" customWidth="1"/>
    <col min="4118" max="4118" width="2.6640625" style="78" customWidth="1"/>
    <col min="4119" max="4366" width="8.83203125" style="78"/>
    <col min="4367" max="4367" width="3.33203125" style="78" customWidth="1"/>
    <col min="4368" max="4368" width="11.5" style="78" customWidth="1"/>
    <col min="4369" max="4369" width="15.5" style="78" customWidth="1"/>
    <col min="4370" max="4373" width="12.6640625" style="78" customWidth="1"/>
    <col min="4374" max="4374" width="2.6640625" style="78" customWidth="1"/>
    <col min="4375" max="4622" width="8.83203125" style="78"/>
    <col min="4623" max="4623" width="3.33203125" style="78" customWidth="1"/>
    <col min="4624" max="4624" width="11.5" style="78" customWidth="1"/>
    <col min="4625" max="4625" width="15.5" style="78" customWidth="1"/>
    <col min="4626" max="4629" width="12.6640625" style="78" customWidth="1"/>
    <col min="4630" max="4630" width="2.6640625" style="78" customWidth="1"/>
    <col min="4631" max="4878" width="8.83203125" style="78"/>
    <col min="4879" max="4879" width="3.33203125" style="78" customWidth="1"/>
    <col min="4880" max="4880" width="11.5" style="78" customWidth="1"/>
    <col min="4881" max="4881" width="15.5" style="78" customWidth="1"/>
    <col min="4882" max="4885" width="12.6640625" style="78" customWidth="1"/>
    <col min="4886" max="4886" width="2.6640625" style="78" customWidth="1"/>
    <col min="4887" max="5134" width="8.83203125" style="78"/>
    <col min="5135" max="5135" width="3.33203125" style="78" customWidth="1"/>
    <col min="5136" max="5136" width="11.5" style="78" customWidth="1"/>
    <col min="5137" max="5137" width="15.5" style="78" customWidth="1"/>
    <col min="5138" max="5141" width="12.6640625" style="78" customWidth="1"/>
    <col min="5142" max="5142" width="2.6640625" style="78" customWidth="1"/>
    <col min="5143" max="5390" width="8.83203125" style="78"/>
    <col min="5391" max="5391" width="3.33203125" style="78" customWidth="1"/>
    <col min="5392" max="5392" width="11.5" style="78" customWidth="1"/>
    <col min="5393" max="5393" width="15.5" style="78" customWidth="1"/>
    <col min="5394" max="5397" width="12.6640625" style="78" customWidth="1"/>
    <col min="5398" max="5398" width="2.6640625" style="78" customWidth="1"/>
    <col min="5399" max="5646" width="8.83203125" style="78"/>
    <col min="5647" max="5647" width="3.33203125" style="78" customWidth="1"/>
    <col min="5648" max="5648" width="11.5" style="78" customWidth="1"/>
    <col min="5649" max="5649" width="15.5" style="78" customWidth="1"/>
    <col min="5650" max="5653" width="12.6640625" style="78" customWidth="1"/>
    <col min="5654" max="5654" width="2.6640625" style="78" customWidth="1"/>
    <col min="5655" max="5902" width="8.83203125" style="78"/>
    <col min="5903" max="5903" width="3.33203125" style="78" customWidth="1"/>
    <col min="5904" max="5904" width="11.5" style="78" customWidth="1"/>
    <col min="5905" max="5905" width="15.5" style="78" customWidth="1"/>
    <col min="5906" max="5909" width="12.6640625" style="78" customWidth="1"/>
    <col min="5910" max="5910" width="2.6640625" style="78" customWidth="1"/>
    <col min="5911" max="6158" width="8.83203125" style="78"/>
    <col min="6159" max="6159" width="3.33203125" style="78" customWidth="1"/>
    <col min="6160" max="6160" width="11.5" style="78" customWidth="1"/>
    <col min="6161" max="6161" width="15.5" style="78" customWidth="1"/>
    <col min="6162" max="6165" width="12.6640625" style="78" customWidth="1"/>
    <col min="6166" max="6166" width="2.6640625" style="78" customWidth="1"/>
    <col min="6167" max="6414" width="8.83203125" style="78"/>
    <col min="6415" max="6415" width="3.33203125" style="78" customWidth="1"/>
    <col min="6416" max="6416" width="11.5" style="78" customWidth="1"/>
    <col min="6417" max="6417" width="15.5" style="78" customWidth="1"/>
    <col min="6418" max="6421" width="12.6640625" style="78" customWidth="1"/>
    <col min="6422" max="6422" width="2.6640625" style="78" customWidth="1"/>
    <col min="6423" max="6670" width="8.83203125" style="78"/>
    <col min="6671" max="6671" width="3.33203125" style="78" customWidth="1"/>
    <col min="6672" max="6672" width="11.5" style="78" customWidth="1"/>
    <col min="6673" max="6673" width="15.5" style="78" customWidth="1"/>
    <col min="6674" max="6677" width="12.6640625" style="78" customWidth="1"/>
    <col min="6678" max="6678" width="2.6640625" style="78" customWidth="1"/>
    <col min="6679" max="6926" width="8.83203125" style="78"/>
    <col min="6927" max="6927" width="3.33203125" style="78" customWidth="1"/>
    <col min="6928" max="6928" width="11.5" style="78" customWidth="1"/>
    <col min="6929" max="6929" width="15.5" style="78" customWidth="1"/>
    <col min="6930" max="6933" width="12.6640625" style="78" customWidth="1"/>
    <col min="6934" max="6934" width="2.6640625" style="78" customWidth="1"/>
    <col min="6935" max="7182" width="8.83203125" style="78"/>
    <col min="7183" max="7183" width="3.33203125" style="78" customWidth="1"/>
    <col min="7184" max="7184" width="11.5" style="78" customWidth="1"/>
    <col min="7185" max="7185" width="15.5" style="78" customWidth="1"/>
    <col min="7186" max="7189" width="12.6640625" style="78" customWidth="1"/>
    <col min="7190" max="7190" width="2.6640625" style="78" customWidth="1"/>
    <col min="7191" max="7438" width="8.83203125" style="78"/>
    <col min="7439" max="7439" width="3.33203125" style="78" customWidth="1"/>
    <col min="7440" max="7440" width="11.5" style="78" customWidth="1"/>
    <col min="7441" max="7441" width="15.5" style="78" customWidth="1"/>
    <col min="7442" max="7445" width="12.6640625" style="78" customWidth="1"/>
    <col min="7446" max="7446" width="2.6640625" style="78" customWidth="1"/>
    <col min="7447" max="7694" width="8.83203125" style="78"/>
    <col min="7695" max="7695" width="3.33203125" style="78" customWidth="1"/>
    <col min="7696" max="7696" width="11.5" style="78" customWidth="1"/>
    <col min="7697" max="7697" width="15.5" style="78" customWidth="1"/>
    <col min="7698" max="7701" width="12.6640625" style="78" customWidth="1"/>
    <col min="7702" max="7702" width="2.6640625" style="78" customWidth="1"/>
    <col min="7703" max="7950" width="8.83203125" style="78"/>
    <col min="7951" max="7951" width="3.33203125" style="78" customWidth="1"/>
    <col min="7952" max="7952" width="11.5" style="78" customWidth="1"/>
    <col min="7953" max="7953" width="15.5" style="78" customWidth="1"/>
    <col min="7954" max="7957" width="12.6640625" style="78" customWidth="1"/>
    <col min="7958" max="7958" width="2.6640625" style="78" customWidth="1"/>
    <col min="7959" max="8206" width="8.83203125" style="78"/>
    <col min="8207" max="8207" width="3.33203125" style="78" customWidth="1"/>
    <col min="8208" max="8208" width="11.5" style="78" customWidth="1"/>
    <col min="8209" max="8209" width="15.5" style="78" customWidth="1"/>
    <col min="8210" max="8213" width="12.6640625" style="78" customWidth="1"/>
    <col min="8214" max="8214" width="2.6640625" style="78" customWidth="1"/>
    <col min="8215" max="8462" width="8.83203125" style="78"/>
    <col min="8463" max="8463" width="3.33203125" style="78" customWidth="1"/>
    <col min="8464" max="8464" width="11.5" style="78" customWidth="1"/>
    <col min="8465" max="8465" width="15.5" style="78" customWidth="1"/>
    <col min="8466" max="8469" width="12.6640625" style="78" customWidth="1"/>
    <col min="8470" max="8470" width="2.6640625" style="78" customWidth="1"/>
    <col min="8471" max="8718" width="8.83203125" style="78"/>
    <col min="8719" max="8719" width="3.33203125" style="78" customWidth="1"/>
    <col min="8720" max="8720" width="11.5" style="78" customWidth="1"/>
    <col min="8721" max="8721" width="15.5" style="78" customWidth="1"/>
    <col min="8722" max="8725" width="12.6640625" style="78" customWidth="1"/>
    <col min="8726" max="8726" width="2.6640625" style="78" customWidth="1"/>
    <col min="8727" max="8974" width="8.83203125" style="78"/>
    <col min="8975" max="8975" width="3.33203125" style="78" customWidth="1"/>
    <col min="8976" max="8976" width="11.5" style="78" customWidth="1"/>
    <col min="8977" max="8977" width="15.5" style="78" customWidth="1"/>
    <col min="8978" max="8981" width="12.6640625" style="78" customWidth="1"/>
    <col min="8982" max="8982" width="2.6640625" style="78" customWidth="1"/>
    <col min="8983" max="9230" width="8.83203125" style="78"/>
    <col min="9231" max="9231" width="3.33203125" style="78" customWidth="1"/>
    <col min="9232" max="9232" width="11.5" style="78" customWidth="1"/>
    <col min="9233" max="9233" width="15.5" style="78" customWidth="1"/>
    <col min="9234" max="9237" width="12.6640625" style="78" customWidth="1"/>
    <col min="9238" max="9238" width="2.6640625" style="78" customWidth="1"/>
    <col min="9239" max="9486" width="8.83203125" style="78"/>
    <col min="9487" max="9487" width="3.33203125" style="78" customWidth="1"/>
    <col min="9488" max="9488" width="11.5" style="78" customWidth="1"/>
    <col min="9489" max="9489" width="15.5" style="78" customWidth="1"/>
    <col min="9490" max="9493" width="12.6640625" style="78" customWidth="1"/>
    <col min="9494" max="9494" width="2.6640625" style="78" customWidth="1"/>
    <col min="9495" max="9742" width="8.83203125" style="78"/>
    <col min="9743" max="9743" width="3.33203125" style="78" customWidth="1"/>
    <col min="9744" max="9744" width="11.5" style="78" customWidth="1"/>
    <col min="9745" max="9745" width="15.5" style="78" customWidth="1"/>
    <col min="9746" max="9749" width="12.6640625" style="78" customWidth="1"/>
    <col min="9750" max="9750" width="2.6640625" style="78" customWidth="1"/>
    <col min="9751" max="9998" width="8.83203125" style="78"/>
    <col min="9999" max="9999" width="3.33203125" style="78" customWidth="1"/>
    <col min="10000" max="10000" width="11.5" style="78" customWidth="1"/>
    <col min="10001" max="10001" width="15.5" style="78" customWidth="1"/>
    <col min="10002" max="10005" width="12.6640625" style="78" customWidth="1"/>
    <col min="10006" max="10006" width="2.6640625" style="78" customWidth="1"/>
    <col min="10007" max="10254" width="8.83203125" style="78"/>
    <col min="10255" max="10255" width="3.33203125" style="78" customWidth="1"/>
    <col min="10256" max="10256" width="11.5" style="78" customWidth="1"/>
    <col min="10257" max="10257" width="15.5" style="78" customWidth="1"/>
    <col min="10258" max="10261" width="12.6640625" style="78" customWidth="1"/>
    <col min="10262" max="10262" width="2.6640625" style="78" customWidth="1"/>
    <col min="10263" max="10510" width="8.83203125" style="78"/>
    <col min="10511" max="10511" width="3.33203125" style="78" customWidth="1"/>
    <col min="10512" max="10512" width="11.5" style="78" customWidth="1"/>
    <col min="10513" max="10513" width="15.5" style="78" customWidth="1"/>
    <col min="10514" max="10517" width="12.6640625" style="78" customWidth="1"/>
    <col min="10518" max="10518" width="2.6640625" style="78" customWidth="1"/>
    <col min="10519" max="10766" width="8.83203125" style="78"/>
    <col min="10767" max="10767" width="3.33203125" style="78" customWidth="1"/>
    <col min="10768" max="10768" width="11.5" style="78" customWidth="1"/>
    <col min="10769" max="10769" width="15.5" style="78" customWidth="1"/>
    <col min="10770" max="10773" width="12.6640625" style="78" customWidth="1"/>
    <col min="10774" max="10774" width="2.6640625" style="78" customWidth="1"/>
    <col min="10775" max="11022" width="8.83203125" style="78"/>
    <col min="11023" max="11023" width="3.33203125" style="78" customWidth="1"/>
    <col min="11024" max="11024" width="11.5" style="78" customWidth="1"/>
    <col min="11025" max="11025" width="15.5" style="78" customWidth="1"/>
    <col min="11026" max="11029" width="12.6640625" style="78" customWidth="1"/>
    <col min="11030" max="11030" width="2.6640625" style="78" customWidth="1"/>
    <col min="11031" max="11278" width="8.83203125" style="78"/>
    <col min="11279" max="11279" width="3.33203125" style="78" customWidth="1"/>
    <col min="11280" max="11280" width="11.5" style="78" customWidth="1"/>
    <col min="11281" max="11281" width="15.5" style="78" customWidth="1"/>
    <col min="11282" max="11285" width="12.6640625" style="78" customWidth="1"/>
    <col min="11286" max="11286" width="2.6640625" style="78" customWidth="1"/>
    <col min="11287" max="11534" width="8.83203125" style="78"/>
    <col min="11535" max="11535" width="3.33203125" style="78" customWidth="1"/>
    <col min="11536" max="11536" width="11.5" style="78" customWidth="1"/>
    <col min="11537" max="11537" width="15.5" style="78" customWidth="1"/>
    <col min="11538" max="11541" width="12.6640625" style="78" customWidth="1"/>
    <col min="11542" max="11542" width="2.6640625" style="78" customWidth="1"/>
    <col min="11543" max="11790" width="8.83203125" style="78"/>
    <col min="11791" max="11791" width="3.33203125" style="78" customWidth="1"/>
    <col min="11792" max="11792" width="11.5" style="78" customWidth="1"/>
    <col min="11793" max="11793" width="15.5" style="78" customWidth="1"/>
    <col min="11794" max="11797" width="12.6640625" style="78" customWidth="1"/>
    <col min="11798" max="11798" width="2.6640625" style="78" customWidth="1"/>
    <col min="11799" max="12046" width="8.83203125" style="78"/>
    <col min="12047" max="12047" width="3.33203125" style="78" customWidth="1"/>
    <col min="12048" max="12048" width="11.5" style="78" customWidth="1"/>
    <col min="12049" max="12049" width="15.5" style="78" customWidth="1"/>
    <col min="12050" max="12053" width="12.6640625" style="78" customWidth="1"/>
    <col min="12054" max="12054" width="2.6640625" style="78" customWidth="1"/>
    <col min="12055" max="12302" width="8.83203125" style="78"/>
    <col min="12303" max="12303" width="3.33203125" style="78" customWidth="1"/>
    <col min="12304" max="12304" width="11.5" style="78" customWidth="1"/>
    <col min="12305" max="12305" width="15.5" style="78" customWidth="1"/>
    <col min="12306" max="12309" width="12.6640625" style="78" customWidth="1"/>
    <col min="12310" max="12310" width="2.6640625" style="78" customWidth="1"/>
    <col min="12311" max="12558" width="8.83203125" style="78"/>
    <col min="12559" max="12559" width="3.33203125" style="78" customWidth="1"/>
    <col min="12560" max="12560" width="11.5" style="78" customWidth="1"/>
    <col min="12561" max="12561" width="15.5" style="78" customWidth="1"/>
    <col min="12562" max="12565" width="12.6640625" style="78" customWidth="1"/>
    <col min="12566" max="12566" width="2.6640625" style="78" customWidth="1"/>
    <col min="12567" max="12814" width="8.83203125" style="78"/>
    <col min="12815" max="12815" width="3.33203125" style="78" customWidth="1"/>
    <col min="12816" max="12816" width="11.5" style="78" customWidth="1"/>
    <col min="12817" max="12817" width="15.5" style="78" customWidth="1"/>
    <col min="12818" max="12821" width="12.6640625" style="78" customWidth="1"/>
    <col min="12822" max="12822" width="2.6640625" style="78" customWidth="1"/>
    <col min="12823" max="13070" width="8.83203125" style="78"/>
    <col min="13071" max="13071" width="3.33203125" style="78" customWidth="1"/>
    <col min="13072" max="13072" width="11.5" style="78" customWidth="1"/>
    <col min="13073" max="13073" width="15.5" style="78" customWidth="1"/>
    <col min="13074" max="13077" width="12.6640625" style="78" customWidth="1"/>
    <col min="13078" max="13078" width="2.6640625" style="78" customWidth="1"/>
    <col min="13079" max="13326" width="8.83203125" style="78"/>
    <col min="13327" max="13327" width="3.33203125" style="78" customWidth="1"/>
    <col min="13328" max="13328" width="11.5" style="78" customWidth="1"/>
    <col min="13329" max="13329" width="15.5" style="78" customWidth="1"/>
    <col min="13330" max="13333" width="12.6640625" style="78" customWidth="1"/>
    <col min="13334" max="13334" width="2.6640625" style="78" customWidth="1"/>
    <col min="13335" max="13582" width="8.83203125" style="78"/>
    <col min="13583" max="13583" width="3.33203125" style="78" customWidth="1"/>
    <col min="13584" max="13584" width="11.5" style="78" customWidth="1"/>
    <col min="13585" max="13585" width="15.5" style="78" customWidth="1"/>
    <col min="13586" max="13589" width="12.6640625" style="78" customWidth="1"/>
    <col min="13590" max="13590" width="2.6640625" style="78" customWidth="1"/>
    <col min="13591" max="13838" width="8.83203125" style="78"/>
    <col min="13839" max="13839" width="3.33203125" style="78" customWidth="1"/>
    <col min="13840" max="13840" width="11.5" style="78" customWidth="1"/>
    <col min="13841" max="13841" width="15.5" style="78" customWidth="1"/>
    <col min="13842" max="13845" width="12.6640625" style="78" customWidth="1"/>
    <col min="13846" max="13846" width="2.6640625" style="78" customWidth="1"/>
    <col min="13847" max="14094" width="8.83203125" style="78"/>
    <col min="14095" max="14095" width="3.33203125" style="78" customWidth="1"/>
    <col min="14096" max="14096" width="11.5" style="78" customWidth="1"/>
    <col min="14097" max="14097" width="15.5" style="78" customWidth="1"/>
    <col min="14098" max="14101" width="12.6640625" style="78" customWidth="1"/>
    <col min="14102" max="14102" width="2.6640625" style="78" customWidth="1"/>
    <col min="14103" max="14350" width="8.83203125" style="78"/>
    <col min="14351" max="14351" width="3.33203125" style="78" customWidth="1"/>
    <col min="14352" max="14352" width="11.5" style="78" customWidth="1"/>
    <col min="14353" max="14353" width="15.5" style="78" customWidth="1"/>
    <col min="14354" max="14357" width="12.6640625" style="78" customWidth="1"/>
    <col min="14358" max="14358" width="2.6640625" style="78" customWidth="1"/>
    <col min="14359" max="14606" width="8.83203125" style="78"/>
    <col min="14607" max="14607" width="3.33203125" style="78" customWidth="1"/>
    <col min="14608" max="14608" width="11.5" style="78" customWidth="1"/>
    <col min="14609" max="14609" width="15.5" style="78" customWidth="1"/>
    <col min="14610" max="14613" width="12.6640625" style="78" customWidth="1"/>
    <col min="14614" max="14614" width="2.6640625" style="78" customWidth="1"/>
    <col min="14615" max="14862" width="8.83203125" style="78"/>
    <col min="14863" max="14863" width="3.33203125" style="78" customWidth="1"/>
    <col min="14864" max="14864" width="11.5" style="78" customWidth="1"/>
    <col min="14865" max="14865" width="15.5" style="78" customWidth="1"/>
    <col min="14866" max="14869" width="12.6640625" style="78" customWidth="1"/>
    <col min="14870" max="14870" width="2.6640625" style="78" customWidth="1"/>
    <col min="14871" max="15118" width="8.83203125" style="78"/>
    <col min="15119" max="15119" width="3.33203125" style="78" customWidth="1"/>
    <col min="15120" max="15120" width="11.5" style="78" customWidth="1"/>
    <col min="15121" max="15121" width="15.5" style="78" customWidth="1"/>
    <col min="15122" max="15125" width="12.6640625" style="78" customWidth="1"/>
    <col min="15126" max="15126" width="2.6640625" style="78" customWidth="1"/>
    <col min="15127" max="15374" width="8.83203125" style="78"/>
    <col min="15375" max="15375" width="3.33203125" style="78" customWidth="1"/>
    <col min="15376" max="15376" width="11.5" style="78" customWidth="1"/>
    <col min="15377" max="15377" width="15.5" style="78" customWidth="1"/>
    <col min="15378" max="15381" width="12.6640625" style="78" customWidth="1"/>
    <col min="15382" max="15382" width="2.6640625" style="78" customWidth="1"/>
    <col min="15383" max="15630" width="8.83203125" style="78"/>
    <col min="15631" max="15631" width="3.33203125" style="78" customWidth="1"/>
    <col min="15632" max="15632" width="11.5" style="78" customWidth="1"/>
    <col min="15633" max="15633" width="15.5" style="78" customWidth="1"/>
    <col min="15634" max="15637" width="12.6640625" style="78" customWidth="1"/>
    <col min="15638" max="15638" width="2.6640625" style="78" customWidth="1"/>
    <col min="15639" max="15886" width="8.83203125" style="78"/>
    <col min="15887" max="15887" width="3.33203125" style="78" customWidth="1"/>
    <col min="15888" max="15888" width="11.5" style="78" customWidth="1"/>
    <col min="15889" max="15889" width="15.5" style="78" customWidth="1"/>
    <col min="15890" max="15893" width="12.6640625" style="78" customWidth="1"/>
    <col min="15894" max="15894" width="2.6640625" style="78" customWidth="1"/>
    <col min="15895" max="16142" width="8.83203125" style="78"/>
    <col min="16143" max="16143" width="3.33203125" style="78" customWidth="1"/>
    <col min="16144" max="16144" width="11.5" style="78" customWidth="1"/>
    <col min="16145" max="16145" width="15.5" style="78" customWidth="1"/>
    <col min="16146" max="16149" width="12.6640625" style="78" customWidth="1"/>
    <col min="16150" max="16150" width="2.6640625" style="78" customWidth="1"/>
    <col min="16151" max="16384" width="8.83203125" style="78"/>
  </cols>
  <sheetData>
    <row r="1" spans="2:79" ht="41.25" customHeight="1" x14ac:dyDescent="0.15">
      <c r="B1" s="1002" t="s">
        <v>1158</v>
      </c>
      <c r="C1" s="1003"/>
      <c r="D1" s="1003"/>
      <c r="E1" s="1003"/>
      <c r="F1" s="1003"/>
      <c r="G1" s="1003"/>
      <c r="H1" s="1003"/>
    </row>
    <row r="3" spans="2:79" x14ac:dyDescent="0.15">
      <c r="B3" s="697" t="s">
        <v>572</v>
      </c>
      <c r="C3" s="697" t="s">
        <v>660</v>
      </c>
      <c r="D3" s="697" t="s">
        <v>150</v>
      </c>
      <c r="E3" s="697" t="s">
        <v>573</v>
      </c>
      <c r="F3" s="698"/>
      <c r="BC3"/>
      <c r="BD3"/>
      <c r="BE3"/>
      <c r="BF3"/>
      <c r="BG3"/>
      <c r="BH3"/>
      <c r="BI3"/>
      <c r="BJ3"/>
      <c r="BK3"/>
      <c r="BL3"/>
      <c r="BM3"/>
      <c r="BN3"/>
      <c r="BO3"/>
      <c r="BP3"/>
      <c r="BQ3"/>
      <c r="BR3"/>
      <c r="BS3"/>
      <c r="BT3"/>
      <c r="BU3"/>
      <c r="BV3"/>
      <c r="BW3"/>
      <c r="BX3"/>
      <c r="BY3"/>
      <c r="BZ3"/>
      <c r="CA3"/>
    </row>
    <row r="4" spans="2:79" x14ac:dyDescent="0.15">
      <c r="B4" s="697" t="s">
        <v>116</v>
      </c>
      <c r="C4" s="699">
        <f>O40</f>
        <v>509.36803600000002</v>
      </c>
      <c r="D4" s="699">
        <f>O74</f>
        <v>8080.459129754785</v>
      </c>
      <c r="E4" s="700">
        <f>O108</f>
        <v>2487849</v>
      </c>
      <c r="F4" s="698"/>
      <c r="BC4"/>
      <c r="BD4"/>
      <c r="BE4"/>
      <c r="BF4"/>
      <c r="BG4"/>
      <c r="BH4"/>
      <c r="BI4"/>
      <c r="BJ4"/>
      <c r="BK4"/>
      <c r="BL4"/>
      <c r="BM4"/>
      <c r="BN4"/>
      <c r="BO4"/>
      <c r="BP4"/>
      <c r="BQ4"/>
      <c r="BR4"/>
      <c r="BS4"/>
      <c r="BT4"/>
      <c r="BU4"/>
      <c r="BV4"/>
      <c r="BW4"/>
      <c r="BX4"/>
      <c r="BY4"/>
      <c r="BZ4"/>
      <c r="CA4"/>
    </row>
    <row r="5" spans="2:79" x14ac:dyDescent="0.15">
      <c r="B5" s="697" t="s">
        <v>118</v>
      </c>
      <c r="C5" s="699">
        <f>Z40</f>
        <v>24.525935999999998</v>
      </c>
      <c r="D5" s="699">
        <f>Z74</f>
        <v>278.97663731055343</v>
      </c>
      <c r="E5" s="700">
        <f>Z108</f>
        <v>1069936</v>
      </c>
      <c r="F5" s="698"/>
      <c r="BC5"/>
      <c r="BD5"/>
      <c r="BE5"/>
      <c r="BF5"/>
      <c r="BG5"/>
      <c r="BH5"/>
      <c r="BI5"/>
      <c r="BJ5"/>
      <c r="BK5"/>
      <c r="BL5"/>
      <c r="BM5"/>
      <c r="BN5"/>
      <c r="BO5"/>
      <c r="BP5"/>
      <c r="BQ5"/>
      <c r="BR5"/>
      <c r="BS5"/>
      <c r="BT5"/>
      <c r="BU5"/>
      <c r="BV5"/>
      <c r="BW5"/>
      <c r="BX5"/>
      <c r="BY5"/>
      <c r="BZ5"/>
      <c r="CA5"/>
    </row>
    <row r="6" spans="2:79" x14ac:dyDescent="0.15">
      <c r="B6" s="701" t="s">
        <v>117</v>
      </c>
      <c r="C6" s="699">
        <f>BB40</f>
        <v>451.91199400000005</v>
      </c>
      <c r="D6" s="699">
        <f>BB74</f>
        <v>10244.209714583176</v>
      </c>
      <c r="E6" s="700">
        <f>BB108</f>
        <v>222477</v>
      </c>
      <c r="F6" s="698"/>
      <c r="BC6"/>
      <c r="BD6"/>
      <c r="BE6"/>
      <c r="BF6"/>
      <c r="BG6"/>
      <c r="BH6"/>
      <c r="BI6"/>
      <c r="BJ6"/>
      <c r="BK6"/>
      <c r="BL6"/>
      <c r="BM6"/>
      <c r="BN6"/>
      <c r="BO6"/>
      <c r="BP6"/>
      <c r="BQ6"/>
      <c r="BR6"/>
      <c r="BS6"/>
      <c r="BT6"/>
      <c r="BU6"/>
      <c r="BV6"/>
      <c r="BW6"/>
      <c r="BX6"/>
      <c r="BY6"/>
      <c r="BZ6"/>
      <c r="CA6"/>
    </row>
    <row r="7" spans="2:79" x14ac:dyDescent="0.15">
      <c r="B7" s="697" t="s">
        <v>855</v>
      </c>
      <c r="C7" s="699">
        <f>J131</f>
        <v>54.841207000000011</v>
      </c>
      <c r="D7" s="699">
        <f>J165</f>
        <v>78198.673555153131</v>
      </c>
      <c r="E7" s="700">
        <f>J199</f>
        <v>185560</v>
      </c>
      <c r="F7" s="698"/>
      <c r="BC7"/>
      <c r="BD7"/>
      <c r="BE7"/>
      <c r="BF7"/>
      <c r="BG7"/>
      <c r="BH7"/>
      <c r="BI7"/>
      <c r="BJ7"/>
      <c r="BK7"/>
      <c r="BL7"/>
      <c r="BM7"/>
      <c r="BN7"/>
      <c r="BO7"/>
      <c r="BP7"/>
      <c r="BQ7"/>
      <c r="BR7"/>
      <c r="BS7"/>
      <c r="BT7"/>
      <c r="BU7"/>
      <c r="BV7"/>
      <c r="BW7"/>
      <c r="BX7"/>
      <c r="BY7"/>
      <c r="BZ7"/>
      <c r="CA7"/>
    </row>
    <row r="8" spans="2:79" x14ac:dyDescent="0.15">
      <c r="B8" s="697" t="s">
        <v>868</v>
      </c>
      <c r="C8" s="699">
        <f>M131</f>
        <v>810.83069899999998</v>
      </c>
      <c r="D8" s="699">
        <f>M165</f>
        <v>10232.838110385768</v>
      </c>
      <c r="E8" s="700">
        <f>M199</f>
        <v>8075</v>
      </c>
      <c r="F8" s="698"/>
      <c r="BC8"/>
      <c r="BD8"/>
      <c r="BE8"/>
      <c r="BF8"/>
      <c r="BG8"/>
      <c r="BH8"/>
      <c r="BI8"/>
      <c r="BJ8"/>
      <c r="BK8"/>
      <c r="BL8"/>
      <c r="BM8"/>
      <c r="BN8"/>
      <c r="BO8"/>
      <c r="BP8"/>
      <c r="BQ8"/>
      <c r="BR8"/>
      <c r="BS8"/>
      <c r="BT8"/>
      <c r="BU8"/>
      <c r="BV8"/>
      <c r="BW8"/>
      <c r="BX8"/>
      <c r="BY8"/>
      <c r="BZ8"/>
      <c r="CA8"/>
    </row>
    <row r="9" spans="2:79" x14ac:dyDescent="0.15">
      <c r="B9" s="697" t="s">
        <v>856</v>
      </c>
      <c r="C9" s="699">
        <f>R131</f>
        <v>4.4544390000000007</v>
      </c>
      <c r="D9" s="699">
        <f>R165</f>
        <v>1305.746932715168</v>
      </c>
      <c r="E9" s="700">
        <f>R199</f>
        <v>2727</v>
      </c>
      <c r="F9" s="698"/>
      <c r="BC9"/>
      <c r="BD9"/>
      <c r="BE9"/>
      <c r="BF9"/>
      <c r="BG9"/>
      <c r="BH9"/>
      <c r="BI9"/>
      <c r="BJ9"/>
      <c r="BK9"/>
      <c r="BL9"/>
      <c r="BM9"/>
      <c r="BN9"/>
      <c r="BO9"/>
      <c r="BP9"/>
      <c r="BQ9"/>
      <c r="BR9"/>
      <c r="BS9"/>
      <c r="BT9"/>
      <c r="BU9"/>
      <c r="BV9"/>
      <c r="BW9"/>
      <c r="BX9"/>
      <c r="BY9"/>
      <c r="BZ9"/>
      <c r="CA9"/>
    </row>
    <row r="10" spans="2:79" x14ac:dyDescent="0.15">
      <c r="B10" s="697" t="s">
        <v>857</v>
      </c>
      <c r="C10" s="699">
        <f>U131</f>
        <v>10.699885999999998</v>
      </c>
      <c r="D10" s="699">
        <f>U165</f>
        <v>3135.1714488243279</v>
      </c>
      <c r="E10" s="700">
        <f>U199</f>
        <v>48619</v>
      </c>
      <c r="F10" s="698"/>
      <c r="BC10"/>
      <c r="BD10"/>
      <c r="BE10"/>
      <c r="BF10"/>
      <c r="BG10"/>
      <c r="BH10"/>
      <c r="BI10"/>
      <c r="BJ10"/>
      <c r="BK10"/>
      <c r="BL10"/>
      <c r="BM10"/>
      <c r="BN10"/>
      <c r="BO10"/>
      <c r="BP10"/>
      <c r="BQ10"/>
      <c r="BR10"/>
      <c r="BS10"/>
      <c r="BT10"/>
      <c r="BU10"/>
      <c r="BV10"/>
      <c r="BW10"/>
      <c r="BX10"/>
      <c r="BY10"/>
      <c r="BZ10"/>
      <c r="CA10"/>
    </row>
    <row r="11" spans="2:79" x14ac:dyDescent="0.15">
      <c r="B11" s="697" t="s">
        <v>870</v>
      </c>
      <c r="C11" s="699">
        <f>AE131</f>
        <v>3.1473610000000001</v>
      </c>
      <c r="D11" s="699">
        <f>AE165</f>
        <v>186.66941760763598</v>
      </c>
      <c r="E11" s="700">
        <f>AE199</f>
        <v>894</v>
      </c>
      <c r="F11" s="698"/>
      <c r="BC11"/>
      <c r="BD11"/>
      <c r="BE11"/>
      <c r="BF11"/>
      <c r="BG11"/>
      <c r="BH11"/>
      <c r="BI11"/>
      <c r="BJ11"/>
      <c r="BK11"/>
      <c r="BL11"/>
      <c r="BM11"/>
      <c r="BN11"/>
      <c r="BO11"/>
      <c r="BP11"/>
      <c r="BQ11"/>
      <c r="BR11"/>
      <c r="BS11"/>
      <c r="BT11"/>
      <c r="BU11"/>
      <c r="BV11"/>
      <c r="BW11"/>
      <c r="BX11"/>
      <c r="BY11"/>
      <c r="BZ11"/>
      <c r="CA11"/>
    </row>
    <row r="12" spans="2:79" x14ac:dyDescent="0.15">
      <c r="B12" s="702" t="s">
        <v>55</v>
      </c>
      <c r="C12" s="703">
        <f>SUM(C4:C11)</f>
        <v>1869.7795580000002</v>
      </c>
      <c r="D12" s="703">
        <f>SUM(D4:D11)</f>
        <v>111662.74494633454</v>
      </c>
      <c r="E12" s="704">
        <f>SUM(E4:E11)</f>
        <v>4026137</v>
      </c>
      <c r="F12" s="698"/>
      <c r="BC12"/>
      <c r="BD12"/>
      <c r="BE12"/>
      <c r="BF12"/>
      <c r="BG12"/>
      <c r="BH12"/>
      <c r="BI12"/>
      <c r="BJ12"/>
      <c r="BK12"/>
      <c r="BL12"/>
      <c r="BM12"/>
      <c r="BN12"/>
      <c r="BO12"/>
      <c r="BP12"/>
      <c r="BQ12"/>
      <c r="BR12"/>
      <c r="BS12"/>
      <c r="BT12"/>
      <c r="BU12"/>
      <c r="BV12"/>
      <c r="BW12"/>
      <c r="BX12"/>
      <c r="BY12"/>
      <c r="BZ12"/>
      <c r="CA12"/>
    </row>
    <row r="13" spans="2:79" x14ac:dyDescent="0.15">
      <c r="B13" s="702"/>
      <c r="C13" s="703"/>
      <c r="D13" s="703"/>
      <c r="E13" s="705"/>
      <c r="F13" s="698"/>
      <c r="BC13"/>
      <c r="BD13"/>
      <c r="BE13"/>
      <c r="BF13"/>
      <c r="BG13"/>
      <c r="BH13"/>
      <c r="BI13"/>
      <c r="BJ13"/>
      <c r="BK13"/>
      <c r="BL13"/>
      <c r="BM13"/>
      <c r="BN13"/>
      <c r="BO13"/>
      <c r="BP13"/>
      <c r="BQ13"/>
      <c r="BR13"/>
      <c r="BS13"/>
      <c r="BT13"/>
      <c r="BU13"/>
      <c r="BV13"/>
      <c r="BW13"/>
      <c r="BX13"/>
      <c r="BY13"/>
      <c r="BZ13"/>
      <c r="CA13"/>
    </row>
    <row r="14" spans="2:79" x14ac:dyDescent="0.15">
      <c r="B14" s="706"/>
      <c r="C14" s="707"/>
      <c r="D14" s="707"/>
      <c r="E14" s="708"/>
      <c r="F14" s="698"/>
      <c r="BC14"/>
      <c r="BD14"/>
      <c r="BE14"/>
      <c r="BF14"/>
      <c r="BG14"/>
      <c r="BH14"/>
      <c r="BI14"/>
      <c r="BJ14"/>
      <c r="BK14"/>
      <c r="BL14"/>
      <c r="BM14"/>
      <c r="BN14"/>
      <c r="BO14"/>
      <c r="BP14"/>
      <c r="BQ14"/>
      <c r="BR14"/>
      <c r="BS14"/>
      <c r="BT14"/>
      <c r="BU14"/>
      <c r="BV14"/>
      <c r="BW14"/>
      <c r="BX14"/>
      <c r="BY14"/>
      <c r="BZ14"/>
      <c r="CA14"/>
    </row>
    <row r="15" spans="2:79" x14ac:dyDescent="0.15">
      <c r="B15" s="706"/>
      <c r="C15" s="709"/>
      <c r="D15" s="710"/>
      <c r="E15" s="710"/>
      <c r="F15" s="698"/>
      <c r="BC15"/>
      <c r="BD15"/>
      <c r="BE15"/>
      <c r="BF15"/>
      <c r="BG15"/>
      <c r="BH15"/>
      <c r="BI15"/>
      <c r="BJ15"/>
      <c r="BK15"/>
      <c r="BL15"/>
      <c r="BM15"/>
      <c r="BN15"/>
      <c r="BO15"/>
      <c r="BP15"/>
      <c r="BQ15"/>
      <c r="BR15"/>
      <c r="BS15"/>
      <c r="BT15"/>
      <c r="BU15"/>
      <c r="BV15"/>
      <c r="BW15"/>
      <c r="BX15"/>
      <c r="BY15"/>
      <c r="BZ15"/>
      <c r="CA15"/>
    </row>
    <row r="16" spans="2:79" x14ac:dyDescent="0.15">
      <c r="B16" s="706"/>
      <c r="C16" s="709"/>
      <c r="D16" s="710"/>
      <c r="E16" s="710"/>
      <c r="F16" s="698"/>
      <c r="BC16"/>
      <c r="BD16"/>
      <c r="BE16"/>
      <c r="BF16"/>
      <c r="BG16"/>
      <c r="BH16"/>
      <c r="BI16"/>
      <c r="BJ16"/>
      <c r="BK16"/>
      <c r="BL16"/>
      <c r="BM16"/>
      <c r="BN16"/>
      <c r="BO16"/>
      <c r="BP16"/>
      <c r="BQ16"/>
      <c r="BR16"/>
      <c r="BS16"/>
      <c r="BT16"/>
      <c r="BU16"/>
      <c r="BV16"/>
      <c r="BW16"/>
      <c r="BX16"/>
      <c r="BY16"/>
      <c r="BZ16"/>
      <c r="CA16"/>
    </row>
    <row r="17" spans="2:79" x14ac:dyDescent="0.15">
      <c r="B17" s="619" t="s">
        <v>572</v>
      </c>
      <c r="C17" s="619" t="s">
        <v>149</v>
      </c>
      <c r="D17" s="619" t="s">
        <v>660</v>
      </c>
      <c r="E17" s="619" t="s">
        <v>150</v>
      </c>
      <c r="F17" s="620" t="s">
        <v>573</v>
      </c>
      <c r="BC17"/>
      <c r="BD17"/>
      <c r="BE17"/>
      <c r="BF17"/>
      <c r="BG17"/>
      <c r="BH17"/>
      <c r="BI17"/>
      <c r="BJ17"/>
      <c r="BK17"/>
      <c r="BL17"/>
      <c r="BM17"/>
      <c r="BN17"/>
      <c r="BO17"/>
      <c r="BP17"/>
      <c r="BQ17"/>
      <c r="BR17"/>
      <c r="BS17"/>
      <c r="BT17"/>
      <c r="BU17"/>
      <c r="BV17"/>
      <c r="BW17"/>
      <c r="BX17"/>
      <c r="BY17"/>
      <c r="BZ17"/>
      <c r="CA17"/>
    </row>
    <row r="18" spans="2:79" x14ac:dyDescent="0.15">
      <c r="B18" s="1004" t="s">
        <v>116</v>
      </c>
      <c r="C18" s="622" t="s">
        <v>581</v>
      </c>
      <c r="D18" s="623">
        <f>J40</f>
        <v>49.985222</v>
      </c>
      <c r="E18" s="623">
        <f>J74</f>
        <v>1213.6755458809942</v>
      </c>
      <c r="F18" s="624">
        <f>J108</f>
        <v>958098</v>
      </c>
      <c r="BC18"/>
      <c r="BD18"/>
      <c r="BE18"/>
      <c r="BF18"/>
      <c r="BG18"/>
      <c r="BH18"/>
      <c r="BI18"/>
      <c r="BJ18"/>
      <c r="BK18"/>
      <c r="BL18"/>
      <c r="BM18"/>
      <c r="BN18"/>
      <c r="BO18"/>
      <c r="BP18"/>
      <c r="BQ18"/>
      <c r="BR18"/>
      <c r="BS18"/>
      <c r="BT18"/>
      <c r="BU18"/>
      <c r="BV18"/>
      <c r="BW18"/>
      <c r="BX18"/>
      <c r="BY18"/>
      <c r="BZ18"/>
      <c r="CA18"/>
    </row>
    <row r="19" spans="2:79" x14ac:dyDescent="0.15">
      <c r="B19" s="1005"/>
      <c r="C19" s="622" t="s">
        <v>582</v>
      </c>
      <c r="D19" s="623">
        <f>K40</f>
        <v>1.1400939999999999</v>
      </c>
      <c r="E19" s="623">
        <f>K74</f>
        <v>14.803764808791099</v>
      </c>
      <c r="F19" s="624">
        <f>K108</f>
        <v>37381</v>
      </c>
      <c r="G19" s="384"/>
      <c r="K19" s="390"/>
      <c r="BC19"/>
      <c r="BD19"/>
      <c r="BE19"/>
      <c r="BF19"/>
      <c r="BG19"/>
      <c r="BH19"/>
      <c r="BI19"/>
      <c r="BJ19"/>
      <c r="BK19"/>
      <c r="BL19"/>
      <c r="BM19"/>
      <c r="BN19"/>
      <c r="BO19"/>
      <c r="BP19"/>
      <c r="BQ19"/>
      <c r="BR19"/>
      <c r="BS19"/>
      <c r="BT19"/>
      <c r="BU19"/>
      <c r="BV19"/>
      <c r="BW19"/>
      <c r="BX19"/>
      <c r="BY19"/>
      <c r="BZ19"/>
      <c r="CA19"/>
    </row>
    <row r="20" spans="2:79" x14ac:dyDescent="0.15">
      <c r="B20" s="1005"/>
      <c r="C20" s="622" t="s">
        <v>135</v>
      </c>
      <c r="D20" s="623">
        <f>L40</f>
        <v>12.794113999999999</v>
      </c>
      <c r="E20" s="623">
        <f>L74</f>
        <v>798.83074680295806</v>
      </c>
      <c r="F20" s="624">
        <f>L108</f>
        <v>578</v>
      </c>
      <c r="G20"/>
      <c r="H20"/>
      <c r="I20"/>
      <c r="BC20"/>
      <c r="BD20"/>
      <c r="BE20"/>
      <c r="BF20"/>
      <c r="BG20"/>
      <c r="BH20"/>
      <c r="BI20"/>
      <c r="BJ20"/>
      <c r="BK20"/>
      <c r="BL20"/>
      <c r="BM20"/>
      <c r="BN20"/>
      <c r="BO20"/>
      <c r="BP20"/>
      <c r="BQ20"/>
      <c r="BR20"/>
      <c r="BS20"/>
      <c r="BT20"/>
      <c r="BU20"/>
      <c r="BV20"/>
      <c r="BW20"/>
      <c r="BX20"/>
      <c r="BY20"/>
      <c r="BZ20"/>
      <c r="CA20"/>
    </row>
    <row r="21" spans="2:79" x14ac:dyDescent="0.15">
      <c r="B21" s="1005"/>
      <c r="C21" s="622" t="s">
        <v>136</v>
      </c>
      <c r="D21" s="623">
        <f>M40</f>
        <v>445.13412000000005</v>
      </c>
      <c r="E21" s="623">
        <f>M74</f>
        <v>6053.0955802868029</v>
      </c>
      <c r="F21" s="624">
        <f>M108</f>
        <v>1482770</v>
      </c>
      <c r="G21"/>
      <c r="H21"/>
      <c r="I21"/>
      <c r="BC21"/>
      <c r="BD21"/>
      <c r="BE21"/>
      <c r="BF21"/>
      <c r="BG21"/>
      <c r="BH21"/>
      <c r="BI21"/>
      <c r="BJ21"/>
      <c r="BK21"/>
      <c r="BL21"/>
      <c r="BM21"/>
      <c r="BN21"/>
      <c r="BO21"/>
      <c r="BP21"/>
      <c r="BQ21"/>
      <c r="BR21"/>
      <c r="BS21"/>
      <c r="BT21"/>
      <c r="BU21"/>
      <c r="BV21"/>
      <c r="BW21"/>
      <c r="BX21"/>
      <c r="BY21"/>
      <c r="BZ21"/>
      <c r="CA21"/>
    </row>
    <row r="22" spans="2:79" x14ac:dyDescent="0.15">
      <c r="B22" s="1006"/>
      <c r="C22" s="625" t="s">
        <v>986</v>
      </c>
      <c r="D22" s="623">
        <f>N40</f>
        <v>0.31448599999999999</v>
      </c>
      <c r="E22" s="626">
        <f>N74</f>
        <v>5.3491975239921809E-2</v>
      </c>
      <c r="F22" s="627">
        <f>N108</f>
        <v>9022</v>
      </c>
      <c r="G22"/>
      <c r="H22"/>
      <c r="I22"/>
      <c r="BC22"/>
      <c r="BD22"/>
      <c r="BE22"/>
      <c r="BF22"/>
      <c r="BG22"/>
      <c r="BH22"/>
      <c r="BI22"/>
      <c r="BJ22"/>
      <c r="BK22"/>
      <c r="BL22"/>
      <c r="BM22"/>
      <c r="BN22"/>
      <c r="BO22"/>
      <c r="BP22"/>
      <c r="BQ22"/>
      <c r="BR22"/>
      <c r="BS22"/>
      <c r="BT22"/>
      <c r="BU22"/>
      <c r="BV22"/>
      <c r="BW22"/>
      <c r="BX22"/>
      <c r="BY22"/>
      <c r="BZ22"/>
      <c r="CA22"/>
    </row>
    <row r="23" spans="2:79" x14ac:dyDescent="0.15">
      <c r="B23" s="619" t="s">
        <v>659</v>
      </c>
      <c r="C23" s="622" t="s">
        <v>659</v>
      </c>
      <c r="D23" s="623">
        <f>R40</f>
        <v>1.5920000000000001E-3</v>
      </c>
      <c r="E23" s="623">
        <f>R74</f>
        <v>1.3750073494520568E-3</v>
      </c>
      <c r="F23" s="624">
        <f>R108</f>
        <v>77</v>
      </c>
      <c r="G23"/>
      <c r="H23"/>
      <c r="I23"/>
      <c r="BC23"/>
      <c r="BD23"/>
      <c r="BE23"/>
      <c r="BF23"/>
      <c r="BG23"/>
      <c r="BH23"/>
      <c r="BI23"/>
      <c r="BJ23"/>
      <c r="BK23"/>
      <c r="BL23"/>
      <c r="BM23"/>
      <c r="BN23"/>
      <c r="BO23"/>
      <c r="BP23"/>
      <c r="BQ23"/>
      <c r="BR23"/>
      <c r="BS23"/>
      <c r="BT23"/>
      <c r="BU23"/>
      <c r="BV23"/>
      <c r="BW23"/>
      <c r="BX23"/>
      <c r="BY23"/>
      <c r="BZ23"/>
      <c r="CA23"/>
    </row>
    <row r="24" spans="2:79" x14ac:dyDescent="0.15">
      <c r="B24" s="1004" t="s">
        <v>118</v>
      </c>
      <c r="C24" s="622" t="s">
        <v>140</v>
      </c>
      <c r="D24" s="623">
        <f>U40</f>
        <v>1.5457E-2</v>
      </c>
      <c r="E24" s="623">
        <f>U74</f>
        <v>2.2286858888946837</v>
      </c>
      <c r="F24" s="624">
        <f>U108</f>
        <v>2174</v>
      </c>
      <c r="U24" s="541"/>
      <c r="AG24" s="541"/>
      <c r="AH24" s="78"/>
      <c r="AS24" s="541"/>
      <c r="BA24" s="78"/>
      <c r="BC24"/>
      <c r="BD24"/>
      <c r="BE24"/>
      <c r="BF24"/>
      <c r="BG24"/>
      <c r="BH24"/>
      <c r="BI24"/>
      <c r="BJ24"/>
      <c r="BK24"/>
      <c r="BL24"/>
      <c r="BM24"/>
      <c r="BN24"/>
      <c r="BO24"/>
      <c r="BP24"/>
      <c r="BQ24"/>
      <c r="BR24"/>
      <c r="BS24"/>
      <c r="BT24"/>
      <c r="BU24"/>
      <c r="BV24"/>
      <c r="BW24"/>
      <c r="BX24"/>
      <c r="BY24"/>
      <c r="BZ24"/>
      <c r="CA24"/>
    </row>
    <row r="25" spans="2:79" ht="17" x14ac:dyDescent="0.15">
      <c r="B25" s="1005"/>
      <c r="C25" s="622" t="s">
        <v>141</v>
      </c>
      <c r="D25" s="623">
        <f>V40</f>
        <v>5.4099349999999999</v>
      </c>
      <c r="E25" s="623">
        <f>V74</f>
        <v>28.783130101402065</v>
      </c>
      <c r="F25" s="624">
        <f>V108</f>
        <v>190105</v>
      </c>
      <c r="I25" s="639" t="s">
        <v>116</v>
      </c>
      <c r="J25" s="640"/>
      <c r="K25" s="640"/>
      <c r="L25" s="640"/>
      <c r="M25" s="640"/>
      <c r="N25" s="640"/>
      <c r="O25" s="640"/>
      <c r="P25" s="640"/>
      <c r="Q25" s="641" t="s">
        <v>659</v>
      </c>
      <c r="R25" s="640"/>
      <c r="S25" s="642"/>
      <c r="T25" s="639" t="s">
        <v>118</v>
      </c>
      <c r="U25" s="640"/>
      <c r="V25" s="640"/>
      <c r="W25" s="640"/>
      <c r="X25" s="640"/>
      <c r="Y25" s="640"/>
      <c r="Z25" s="640"/>
      <c r="AA25" s="640"/>
      <c r="AB25" s="639" t="s">
        <v>647</v>
      </c>
      <c r="AC25" s="640"/>
      <c r="AD25" s="640"/>
      <c r="AE25" s="640"/>
      <c r="AF25" s="640"/>
      <c r="AG25" s="640"/>
      <c r="AH25" s="640"/>
      <c r="AI25" s="640"/>
      <c r="AJ25" s="640"/>
      <c r="AK25" s="640"/>
      <c r="AL25" s="640"/>
      <c r="AM25" s="640"/>
      <c r="AN25" s="640"/>
      <c r="AO25" s="640"/>
      <c r="AP25" s="640"/>
      <c r="AQ25" s="640"/>
      <c r="AR25" s="640"/>
      <c r="AS25" s="640"/>
      <c r="AT25" s="640"/>
      <c r="AU25" s="639" t="s">
        <v>117</v>
      </c>
      <c r="AV25" s="640"/>
      <c r="AW25" s="640"/>
      <c r="AX25" s="640"/>
      <c r="AY25" s="640"/>
      <c r="AZ25" s="640"/>
      <c r="BA25" s="640"/>
      <c r="BB25" s="640"/>
      <c r="BC25"/>
      <c r="BD25"/>
      <c r="BE25"/>
      <c r="BF25"/>
      <c r="BG25"/>
      <c r="BH25"/>
      <c r="BI25"/>
      <c r="BJ25"/>
      <c r="BK25"/>
      <c r="BL25"/>
      <c r="BM25"/>
      <c r="BN25"/>
      <c r="BO25"/>
      <c r="BP25"/>
      <c r="BQ25"/>
      <c r="BR25"/>
      <c r="BS25"/>
      <c r="BT25"/>
      <c r="BU25"/>
      <c r="BV25"/>
      <c r="BW25"/>
      <c r="BX25"/>
      <c r="BY25"/>
      <c r="BZ25"/>
      <c r="CA25"/>
    </row>
    <row r="26" spans="2:79" ht="28" customHeight="1" x14ac:dyDescent="0.15">
      <c r="B26" s="1005"/>
      <c r="C26" s="622" t="s">
        <v>142</v>
      </c>
      <c r="D26" s="623">
        <f>W40</f>
        <v>19.090921000000002</v>
      </c>
      <c r="E26" s="623">
        <f>W74</f>
        <v>247.92663447316897</v>
      </c>
      <c r="F26" s="624">
        <f>W108</f>
        <v>873351</v>
      </c>
      <c r="I26" s="643" t="s">
        <v>119</v>
      </c>
      <c r="J26" s="634"/>
      <c r="K26" s="634"/>
      <c r="L26" s="634"/>
      <c r="M26" s="634"/>
      <c r="N26" s="634"/>
      <c r="O26" s="634"/>
      <c r="P26" s="634"/>
      <c r="Q26" s="1000" t="s">
        <v>119</v>
      </c>
      <c r="R26" s="1000"/>
      <c r="S26" s="644"/>
      <c r="T26" s="643" t="s">
        <v>119</v>
      </c>
      <c r="U26" s="643"/>
      <c r="V26" s="634"/>
      <c r="W26" s="634"/>
      <c r="X26" s="634"/>
      <c r="Y26" s="634"/>
      <c r="Z26" s="634"/>
      <c r="AA26" s="634"/>
      <c r="AB26" s="643" t="s">
        <v>119</v>
      </c>
      <c r="AC26" s="634"/>
      <c r="AD26" s="634"/>
      <c r="AE26" s="634"/>
      <c r="AF26" s="634"/>
      <c r="AG26" s="634"/>
      <c r="AH26" s="634"/>
      <c r="AI26" s="634"/>
      <c r="AJ26" s="634"/>
      <c r="AK26" s="634"/>
      <c r="AL26" s="634"/>
      <c r="AM26" s="634"/>
      <c r="AN26" s="634"/>
      <c r="AO26" s="634"/>
      <c r="AP26" s="634"/>
      <c r="AQ26" s="634"/>
      <c r="AR26" s="634"/>
      <c r="AS26" s="634"/>
      <c r="AT26" s="634"/>
      <c r="AU26" s="643" t="s">
        <v>119</v>
      </c>
      <c r="AV26" s="634"/>
      <c r="AW26" s="643"/>
      <c r="AX26" s="634"/>
      <c r="AY26" s="645"/>
      <c r="AZ26" s="645"/>
      <c r="BA26" s="645"/>
      <c r="BB26" s="645"/>
      <c r="BC26"/>
      <c r="BD26"/>
      <c r="BE26"/>
      <c r="BF26"/>
      <c r="BG26"/>
      <c r="BH26"/>
      <c r="BI26"/>
      <c r="BJ26"/>
      <c r="BK26"/>
      <c r="BL26"/>
      <c r="BM26"/>
      <c r="BN26"/>
      <c r="BO26"/>
      <c r="BP26"/>
      <c r="BQ26"/>
      <c r="BR26"/>
      <c r="BS26"/>
      <c r="BT26"/>
      <c r="BU26"/>
      <c r="BV26"/>
      <c r="BW26"/>
      <c r="BX26"/>
      <c r="BY26"/>
      <c r="BZ26"/>
      <c r="CA26"/>
    </row>
    <row r="27" spans="2:79" ht="34" x14ac:dyDescent="0.15">
      <c r="B27" s="1005"/>
      <c r="C27" s="625" t="s">
        <v>986</v>
      </c>
      <c r="D27" s="623">
        <f>X40</f>
        <v>9.555000000000001E-3</v>
      </c>
      <c r="E27" s="623">
        <f>X74</f>
        <v>3.5794650114439663E-2</v>
      </c>
      <c r="F27" s="624">
        <f>X108</f>
        <v>4282</v>
      </c>
      <c r="G27" s="388"/>
      <c r="H27" s="388"/>
      <c r="I27" s="646" t="s">
        <v>1101</v>
      </c>
      <c r="J27" s="647" t="s">
        <v>120</v>
      </c>
      <c r="K27" s="647" t="s">
        <v>121</v>
      </c>
      <c r="L27" s="647" t="s">
        <v>122</v>
      </c>
      <c r="M27" s="647" t="s">
        <v>123</v>
      </c>
      <c r="N27" s="647" t="s">
        <v>226</v>
      </c>
      <c r="O27" s="647" t="s">
        <v>55</v>
      </c>
      <c r="P27" s="640"/>
      <c r="Q27" s="646" t="s">
        <v>1101</v>
      </c>
      <c r="R27" s="648" t="s">
        <v>659</v>
      </c>
      <c r="S27" s="642"/>
      <c r="T27" s="646" t="s">
        <v>1101</v>
      </c>
      <c r="U27" s="647" t="s">
        <v>129</v>
      </c>
      <c r="V27" s="647" t="s">
        <v>130</v>
      </c>
      <c r="W27" s="647" t="s">
        <v>131</v>
      </c>
      <c r="X27" s="647" t="s">
        <v>226</v>
      </c>
      <c r="Y27" s="649" t="s">
        <v>132</v>
      </c>
      <c r="Z27" s="647" t="s">
        <v>55</v>
      </c>
      <c r="AA27" s="640"/>
      <c r="AB27" s="646" t="s">
        <v>1101</v>
      </c>
      <c r="AC27" s="647" t="str">
        <f>AC43</f>
        <v>AIRS</v>
      </c>
      <c r="AD27" s="647" t="str">
        <f t="shared" ref="AD27:AR27" si="0">AD43</f>
        <v>AMSR-E</v>
      </c>
      <c r="AE27" s="647" t="str">
        <f t="shared" si="0"/>
        <v>AMSR2</v>
      </c>
      <c r="AF27" s="647" t="str">
        <f t="shared" si="0"/>
        <v>ATMS</v>
      </c>
      <c r="AG27" s="647" t="str">
        <f t="shared" si="0"/>
        <v>DPR</v>
      </c>
      <c r="AH27" s="647" t="str">
        <f t="shared" si="0"/>
        <v>GMI</v>
      </c>
      <c r="AI27" s="647" t="str">
        <f t="shared" si="0"/>
        <v>GOES-8/10</v>
      </c>
      <c r="AJ27" s="647" t="str">
        <f t="shared" si="0"/>
        <v>IMERG</v>
      </c>
      <c r="AK27" s="647" t="str">
        <f t="shared" si="0"/>
        <v>KAPR</v>
      </c>
      <c r="AL27" s="647" t="str">
        <f t="shared" si="0"/>
        <v>KUPR</v>
      </c>
      <c r="AM27" s="647" t="str">
        <f t="shared" si="0"/>
        <v>MHS</v>
      </c>
      <c r="AN27" s="647" t="str">
        <f t="shared" si="0"/>
        <v>MT1</v>
      </c>
      <c r="AO27" s="647" t="str">
        <f t="shared" si="0"/>
        <v>SAPHIR</v>
      </c>
      <c r="AP27" s="647" t="str">
        <f t="shared" si="0"/>
        <v>SSM/I</v>
      </c>
      <c r="AQ27" s="647" t="str">
        <f t="shared" si="0"/>
        <v>SSMIS</v>
      </c>
      <c r="AR27" s="647" t="str">
        <f t="shared" si="0"/>
        <v>TMI</v>
      </c>
      <c r="AS27" s="647" t="s">
        <v>55</v>
      </c>
      <c r="AT27" s="640"/>
      <c r="AU27" s="646" t="s">
        <v>1101</v>
      </c>
      <c r="AV27" s="647" t="s">
        <v>124</v>
      </c>
      <c r="AW27" s="647" t="s">
        <v>125</v>
      </c>
      <c r="AX27" s="647" t="s">
        <v>126</v>
      </c>
      <c r="AY27" s="647" t="s">
        <v>127</v>
      </c>
      <c r="AZ27" s="647" t="s">
        <v>128</v>
      </c>
      <c r="BA27" s="647" t="s">
        <v>226</v>
      </c>
      <c r="BB27" s="647" t="s">
        <v>55</v>
      </c>
      <c r="BC27"/>
      <c r="BD27"/>
      <c r="BE27"/>
      <c r="BF27"/>
      <c r="BG27"/>
      <c r="BH27"/>
      <c r="BI27"/>
      <c r="BJ27"/>
      <c r="BK27"/>
      <c r="BL27"/>
      <c r="BM27"/>
      <c r="BN27"/>
      <c r="BO27"/>
      <c r="BP27"/>
      <c r="BQ27"/>
      <c r="BR27"/>
      <c r="BS27"/>
      <c r="BT27"/>
      <c r="BU27"/>
      <c r="BV27"/>
      <c r="BW27"/>
      <c r="BX27"/>
      <c r="BY27"/>
      <c r="BZ27"/>
      <c r="CA27"/>
    </row>
    <row r="28" spans="2:79" ht="17" x14ac:dyDescent="0.15">
      <c r="B28" s="1006"/>
      <c r="C28" s="622" t="s">
        <v>143</v>
      </c>
      <c r="D28" s="623">
        <f>Y40</f>
        <v>6.7999999999999999E-5</v>
      </c>
      <c r="E28" s="628">
        <f>Y74</f>
        <v>2.3921969732327809E-3</v>
      </c>
      <c r="F28" s="624">
        <f>Y108</f>
        <v>24</v>
      </c>
      <c r="I28" s="650" t="s">
        <v>1042</v>
      </c>
      <c r="J28" s="651">
        <f t="shared" ref="J28:O28" si="1">J44/1000000</f>
        <v>2.128803</v>
      </c>
      <c r="K28" s="651">
        <f t="shared" si="1"/>
        <v>3.2028000000000001E-2</v>
      </c>
      <c r="L28" s="651">
        <f t="shared" si="1"/>
        <v>3.0691820000000001</v>
      </c>
      <c r="M28" s="651">
        <f t="shared" si="1"/>
        <v>44.531078000000001</v>
      </c>
      <c r="N28" s="651">
        <f t="shared" si="1"/>
        <v>2.3619000000000001E-2</v>
      </c>
      <c r="O28" s="651">
        <f t="shared" si="1"/>
        <v>49.784709999999997</v>
      </c>
      <c r="P28" s="640"/>
      <c r="Q28" s="650" t="s">
        <v>1042</v>
      </c>
      <c r="R28" s="652">
        <f t="shared" ref="R28:R39" si="2">R44/1000000</f>
        <v>8.1000000000000004E-5</v>
      </c>
      <c r="S28" s="642"/>
      <c r="T28" s="650" t="s">
        <v>1042</v>
      </c>
      <c r="U28" s="653">
        <f>U44/1000000</f>
        <v>1.867E-3</v>
      </c>
      <c r="V28" s="653">
        <f>V44/1000000</f>
        <v>0.45992499999999997</v>
      </c>
      <c r="W28" s="653">
        <f>W44/1000000</f>
        <v>1.3801859999999999</v>
      </c>
      <c r="X28" s="653">
        <f>X44/1000000</f>
        <v>7.8799999999999996E-4</v>
      </c>
      <c r="Y28" s="653">
        <f>Y44/1000000</f>
        <v>1.9000000000000001E-5</v>
      </c>
      <c r="Z28" s="653">
        <f t="shared" ref="Z28:Z38" si="3">SUM(U28:Y28)</f>
        <v>1.8427849999999999</v>
      </c>
      <c r="AA28" s="640"/>
      <c r="AB28" s="650" t="s">
        <v>1042</v>
      </c>
      <c r="AC28" s="653">
        <f t="shared" ref="AC28:AS39" si="4">AC44/1000000</f>
        <v>0</v>
      </c>
      <c r="AD28" s="653">
        <f t="shared" si="4"/>
        <v>1.4288540000000001</v>
      </c>
      <c r="AE28" s="653">
        <f t="shared" si="4"/>
        <v>5.4770000000000001E-3</v>
      </c>
      <c r="AF28" s="653">
        <f t="shared" si="4"/>
        <v>1.1457E-2</v>
      </c>
      <c r="AG28" s="653">
        <f t="shared" si="4"/>
        <v>0.20593</v>
      </c>
      <c r="AH28" s="653">
        <f t="shared" si="4"/>
        <v>0.116948</v>
      </c>
      <c r="AI28" s="653">
        <f t="shared" si="4"/>
        <v>0.616923</v>
      </c>
      <c r="AJ28" s="653">
        <f t="shared" si="4"/>
        <v>18.022682</v>
      </c>
      <c r="AK28" s="653">
        <f t="shared" si="4"/>
        <v>0</v>
      </c>
      <c r="AL28" s="653">
        <f t="shared" si="4"/>
        <v>1.1900000000000001E-4</v>
      </c>
      <c r="AM28" s="653">
        <f t="shared" si="4"/>
        <v>1.0529E-2</v>
      </c>
      <c r="AN28" s="653">
        <f t="shared" si="4"/>
        <v>0</v>
      </c>
      <c r="AO28" s="653">
        <f t="shared" si="4"/>
        <v>1E-4</v>
      </c>
      <c r="AP28" s="653">
        <f t="shared" si="4"/>
        <v>1.5938999999999998E-2</v>
      </c>
      <c r="AQ28" s="653">
        <f t="shared" si="4"/>
        <v>3.0000000000000001E-6</v>
      </c>
      <c r="AR28" s="653">
        <f t="shared" si="4"/>
        <v>3.1999999999999999E-5</v>
      </c>
      <c r="AS28" s="653">
        <f t="shared" si="4"/>
        <v>20.434992999999999</v>
      </c>
      <c r="AT28" s="640"/>
      <c r="AU28" s="650" t="s">
        <v>1042</v>
      </c>
      <c r="AV28" s="653">
        <f t="shared" ref="AV28:BB39" si="5">AV44/1000000</f>
        <v>2.2754840000000001</v>
      </c>
      <c r="AW28" s="653">
        <f t="shared" si="5"/>
        <v>0.55902200000000002</v>
      </c>
      <c r="AX28" s="653">
        <f t="shared" si="5"/>
        <v>2.0937999999999998E-2</v>
      </c>
      <c r="AY28" s="653">
        <f t="shared" si="5"/>
        <v>34.789577000000001</v>
      </c>
      <c r="AZ28" s="653">
        <f t="shared" si="5"/>
        <v>1.7627520000000001</v>
      </c>
      <c r="BA28" s="653">
        <f t="shared" si="5"/>
        <v>7.8289999999999992E-3</v>
      </c>
      <c r="BB28" s="653">
        <f>BB44/1000000</f>
        <v>39.415602</v>
      </c>
      <c r="BC28"/>
      <c r="BD28"/>
      <c r="BE28"/>
      <c r="BF28"/>
      <c r="BG28"/>
      <c r="BH28"/>
      <c r="BI28"/>
      <c r="BJ28"/>
      <c r="BK28"/>
      <c r="BL28"/>
      <c r="BM28"/>
      <c r="BN28"/>
      <c r="BO28"/>
      <c r="BP28"/>
      <c r="BQ28"/>
      <c r="BR28"/>
      <c r="BS28"/>
      <c r="BT28"/>
      <c r="BU28"/>
      <c r="BV28"/>
      <c r="BW28"/>
      <c r="BX28"/>
      <c r="BY28"/>
      <c r="BZ28"/>
      <c r="CA28"/>
    </row>
    <row r="29" spans="2:79" ht="17" x14ac:dyDescent="0.15">
      <c r="B29" s="1004" t="s">
        <v>647</v>
      </c>
      <c r="C29" s="629" t="s">
        <v>581</v>
      </c>
      <c r="D29" s="623">
        <f>AC$40</f>
        <v>2.1510000000000006E-3</v>
      </c>
      <c r="E29" s="623">
        <f>AC$74</f>
        <v>7.6039392060920172E-3</v>
      </c>
      <c r="F29" s="624">
        <f>AC$108</f>
        <v>2610</v>
      </c>
      <c r="I29" s="650" t="s">
        <v>1043</v>
      </c>
      <c r="J29" s="651">
        <f t="shared" ref="J29:O39" si="6">J45/1000000</f>
        <v>3.327601</v>
      </c>
      <c r="K29" s="651">
        <f t="shared" si="6"/>
        <v>0.219335</v>
      </c>
      <c r="L29" s="651">
        <f t="shared" si="6"/>
        <v>3.2825340000000001</v>
      </c>
      <c r="M29" s="651">
        <f t="shared" si="6"/>
        <v>40.209335000000003</v>
      </c>
      <c r="N29" s="651">
        <f t="shared" si="6"/>
        <v>2.6516000000000001E-2</v>
      </c>
      <c r="O29" s="651">
        <f t="shared" si="6"/>
        <v>47.065320999999997</v>
      </c>
      <c r="P29" s="640"/>
      <c r="Q29" s="650" t="s">
        <v>1043</v>
      </c>
      <c r="R29" s="652">
        <f t="shared" si="2"/>
        <v>1.7E-5</v>
      </c>
      <c r="S29" s="642"/>
      <c r="T29" s="650" t="s">
        <v>1043</v>
      </c>
      <c r="U29" s="653">
        <f t="shared" ref="U29:Y39" si="7">U45/1000000</f>
        <v>7.6599999999999997E-4</v>
      </c>
      <c r="V29" s="653">
        <f t="shared" si="7"/>
        <v>0.48986800000000003</v>
      </c>
      <c r="W29" s="653">
        <f t="shared" si="7"/>
        <v>2.1944880000000002</v>
      </c>
      <c r="X29" s="653">
        <f t="shared" si="7"/>
        <v>8.5300000000000003E-4</v>
      </c>
      <c r="Y29" s="653">
        <f t="shared" si="7"/>
        <v>0</v>
      </c>
      <c r="Z29" s="653">
        <f t="shared" si="3"/>
        <v>2.6859750000000004</v>
      </c>
      <c r="AA29" s="640"/>
      <c r="AB29" s="650" t="s">
        <v>1043</v>
      </c>
      <c r="AC29" s="653">
        <f t="shared" si="4"/>
        <v>2.1800000000000001E-4</v>
      </c>
      <c r="AD29" s="653">
        <f t="shared" si="4"/>
        <v>1.046538</v>
      </c>
      <c r="AE29" s="653">
        <f t="shared" si="4"/>
        <v>1.2800000000000001E-3</v>
      </c>
      <c r="AF29" s="653">
        <f t="shared" si="4"/>
        <v>3.7599999999999998E-4</v>
      </c>
      <c r="AG29" s="653">
        <f t="shared" si="4"/>
        <v>0.45968500000000001</v>
      </c>
      <c r="AH29" s="653">
        <f t="shared" si="4"/>
        <v>0.10069400000000001</v>
      </c>
      <c r="AI29" s="653">
        <f t="shared" si="4"/>
        <v>0.164494</v>
      </c>
      <c r="AJ29" s="653">
        <f t="shared" si="4"/>
        <v>14.419083000000001</v>
      </c>
      <c r="AK29" s="653">
        <f t="shared" si="4"/>
        <v>2.7399999999999999E-4</v>
      </c>
      <c r="AL29" s="653">
        <f t="shared" si="4"/>
        <v>5.1500000000000005E-4</v>
      </c>
      <c r="AM29" s="653">
        <f t="shared" si="4"/>
        <v>1.9411999999999999E-2</v>
      </c>
      <c r="AN29" s="653">
        <f t="shared" si="4"/>
        <v>1.5999999999999999E-5</v>
      </c>
      <c r="AO29" s="653">
        <f t="shared" si="4"/>
        <v>1.2999999999999999E-5</v>
      </c>
      <c r="AP29" s="653">
        <f t="shared" si="4"/>
        <v>2.6970000000000002E-3</v>
      </c>
      <c r="AQ29" s="653">
        <f t="shared" si="4"/>
        <v>1.44E-4</v>
      </c>
      <c r="AR29" s="653">
        <f t="shared" si="4"/>
        <v>1.8E-5</v>
      </c>
      <c r="AS29" s="653">
        <f t="shared" si="4"/>
        <v>16.215457000000001</v>
      </c>
      <c r="AT29" s="640"/>
      <c r="AU29" s="650" t="s">
        <v>1043</v>
      </c>
      <c r="AV29" s="653">
        <f t="shared" si="5"/>
        <v>2.4376600000000002</v>
      </c>
      <c r="AW29" s="653">
        <f t="shared" si="5"/>
        <v>0.82469000000000003</v>
      </c>
      <c r="AX29" s="653">
        <f t="shared" si="5"/>
        <v>2.6971999999999999E-2</v>
      </c>
      <c r="AY29" s="653">
        <f t="shared" si="5"/>
        <v>30.832681000000001</v>
      </c>
      <c r="AZ29" s="653">
        <f t="shared" si="5"/>
        <v>1.8478190000000001</v>
      </c>
      <c r="BA29" s="653">
        <f t="shared" si="5"/>
        <v>7.7600000000000004E-3</v>
      </c>
      <c r="BB29" s="653">
        <f t="shared" si="5"/>
        <v>35.977581999999998</v>
      </c>
      <c r="BC29"/>
      <c r="BD29"/>
      <c r="BE29"/>
      <c r="BF29"/>
      <c r="BG29"/>
      <c r="BH29"/>
      <c r="BI29"/>
      <c r="BJ29"/>
      <c r="BK29"/>
      <c r="BL29"/>
      <c r="BM29"/>
      <c r="BN29"/>
      <c r="BO29"/>
      <c r="BP29"/>
      <c r="BQ29"/>
      <c r="BR29"/>
      <c r="BS29"/>
      <c r="BT29"/>
      <c r="BU29"/>
      <c r="BV29"/>
      <c r="BW29"/>
      <c r="BX29"/>
      <c r="BY29"/>
      <c r="BZ29"/>
      <c r="CA29"/>
    </row>
    <row r="30" spans="2:79" ht="17" x14ac:dyDescent="0.15">
      <c r="B30" s="1005"/>
      <c r="C30" s="622" t="s">
        <v>582</v>
      </c>
      <c r="D30" s="623">
        <f>AD$40</f>
        <v>12.118606</v>
      </c>
      <c r="E30" s="623">
        <f>AD$74</f>
        <v>89.135636751923741</v>
      </c>
      <c r="F30" s="624">
        <f>AD$108</f>
        <v>25742</v>
      </c>
      <c r="I30" s="650" t="s">
        <v>1044</v>
      </c>
      <c r="J30" s="651">
        <f t="shared" si="6"/>
        <v>3.1338879999999998</v>
      </c>
      <c r="K30" s="651">
        <f t="shared" si="6"/>
        <v>6.4073000000000005E-2</v>
      </c>
      <c r="L30" s="651">
        <f t="shared" si="6"/>
        <v>8.8996000000000006E-2</v>
      </c>
      <c r="M30" s="651">
        <f t="shared" si="6"/>
        <v>39.267783000000001</v>
      </c>
      <c r="N30" s="651">
        <f t="shared" si="6"/>
        <v>2.5645000000000001E-2</v>
      </c>
      <c r="O30" s="651">
        <f t="shared" si="6"/>
        <v>42.580385</v>
      </c>
      <c r="P30" s="640"/>
      <c r="Q30" s="650" t="s">
        <v>1044</v>
      </c>
      <c r="R30" s="652">
        <f t="shared" si="2"/>
        <v>3.3000000000000003E-5</v>
      </c>
      <c r="S30" s="642"/>
      <c r="T30" s="650" t="s">
        <v>1044</v>
      </c>
      <c r="U30" s="653">
        <f t="shared" si="7"/>
        <v>4.1999999999999997E-3</v>
      </c>
      <c r="V30" s="653">
        <f t="shared" si="7"/>
        <v>0.36778100000000002</v>
      </c>
      <c r="W30" s="653">
        <f t="shared" si="7"/>
        <v>1.675508</v>
      </c>
      <c r="X30" s="653">
        <f t="shared" si="7"/>
        <v>7.7700000000000002E-4</v>
      </c>
      <c r="Y30" s="653">
        <f t="shared" si="7"/>
        <v>0</v>
      </c>
      <c r="Z30" s="653">
        <f t="shared" si="3"/>
        <v>2.0482659999999999</v>
      </c>
      <c r="AA30" s="640"/>
      <c r="AB30" s="650" t="s">
        <v>1044</v>
      </c>
      <c r="AC30" s="653">
        <f t="shared" si="4"/>
        <v>1.1E-5</v>
      </c>
      <c r="AD30" s="653">
        <f t="shared" si="4"/>
        <v>0.59206800000000004</v>
      </c>
      <c r="AE30" s="653">
        <f t="shared" si="4"/>
        <v>5.9100000000000005E-4</v>
      </c>
      <c r="AF30" s="653">
        <f t="shared" si="4"/>
        <v>4.4999999999999999E-4</v>
      </c>
      <c r="AG30" s="653">
        <f t="shared" si="4"/>
        <v>0.21154200000000001</v>
      </c>
      <c r="AH30" s="653">
        <f t="shared" si="4"/>
        <v>6.9944000000000006E-2</v>
      </c>
      <c r="AI30" s="653">
        <f t="shared" si="4"/>
        <v>0.53191999999999995</v>
      </c>
      <c r="AJ30" s="653">
        <f t="shared" si="4"/>
        <v>17.239388999999999</v>
      </c>
      <c r="AK30" s="653">
        <f t="shared" si="4"/>
        <v>0</v>
      </c>
      <c r="AL30" s="653">
        <f t="shared" si="4"/>
        <v>4.8060000000000004E-3</v>
      </c>
      <c r="AM30" s="653">
        <f t="shared" si="4"/>
        <v>4.2900000000000002E-4</v>
      </c>
      <c r="AN30" s="653">
        <f t="shared" si="4"/>
        <v>3.0000000000000001E-6</v>
      </c>
      <c r="AO30" s="653">
        <f t="shared" si="4"/>
        <v>1.4E-5</v>
      </c>
      <c r="AP30" s="653">
        <f t="shared" si="4"/>
        <v>3.215E-3</v>
      </c>
      <c r="AQ30" s="653">
        <f t="shared" si="4"/>
        <v>3.1000000000000001E-5</v>
      </c>
      <c r="AR30" s="653">
        <f t="shared" si="4"/>
        <v>6.9999999999999999E-6</v>
      </c>
      <c r="AS30" s="653">
        <f t="shared" si="4"/>
        <v>18.654419999999998</v>
      </c>
      <c r="AT30" s="640"/>
      <c r="AU30" s="650" t="s">
        <v>1044</v>
      </c>
      <c r="AV30" s="653">
        <f t="shared" si="5"/>
        <v>2.0427179999999998</v>
      </c>
      <c r="AW30" s="653">
        <f t="shared" si="5"/>
        <v>0.48633300000000002</v>
      </c>
      <c r="AX30" s="653">
        <f t="shared" si="5"/>
        <v>1.2489999999999999E-2</v>
      </c>
      <c r="AY30" s="653">
        <f t="shared" si="5"/>
        <v>32.531944000000003</v>
      </c>
      <c r="AZ30" s="653">
        <f t="shared" si="5"/>
        <v>1.4880409999999999</v>
      </c>
      <c r="BA30" s="653">
        <f t="shared" si="5"/>
        <v>8.0610000000000005E-3</v>
      </c>
      <c r="BB30" s="653">
        <f t="shared" si="5"/>
        <v>36.569586999999999</v>
      </c>
      <c r="BC30"/>
      <c r="BD30"/>
      <c r="BE30"/>
      <c r="BF30"/>
      <c r="BG30"/>
      <c r="BH30"/>
      <c r="BI30"/>
      <c r="BJ30"/>
      <c r="BK30"/>
      <c r="BL30"/>
      <c r="BM30"/>
      <c r="BN30"/>
      <c r="BO30"/>
      <c r="BP30"/>
      <c r="BQ30"/>
      <c r="BR30"/>
      <c r="BS30"/>
      <c r="BT30"/>
      <c r="BU30"/>
      <c r="BV30"/>
      <c r="BW30"/>
      <c r="BX30"/>
      <c r="BY30"/>
      <c r="BZ30"/>
      <c r="CA30"/>
    </row>
    <row r="31" spans="2:79" ht="17" x14ac:dyDescent="0.15">
      <c r="B31" s="1005"/>
      <c r="C31" s="622" t="s">
        <v>617</v>
      </c>
      <c r="D31" s="623">
        <f>AE$40</f>
        <v>0.12418499999999999</v>
      </c>
      <c r="E31" s="623">
        <f>AE$74</f>
        <v>10.498400795448996</v>
      </c>
      <c r="F31" s="624">
        <f>AE$108</f>
        <v>1717</v>
      </c>
      <c r="I31" s="650" t="s">
        <v>1045</v>
      </c>
      <c r="J31" s="651">
        <f t="shared" si="6"/>
        <v>3.455352</v>
      </c>
      <c r="K31" s="651">
        <f t="shared" si="6"/>
        <v>7.6788999999999996E-2</v>
      </c>
      <c r="L31" s="651">
        <f t="shared" si="6"/>
        <v>0.64402300000000001</v>
      </c>
      <c r="M31" s="651">
        <f t="shared" si="6"/>
        <v>32.508752999999999</v>
      </c>
      <c r="N31" s="651">
        <f t="shared" si="6"/>
        <v>2.2644000000000001E-2</v>
      </c>
      <c r="O31" s="651">
        <f t="shared" si="6"/>
        <v>36.707560999999998</v>
      </c>
      <c r="P31" s="640"/>
      <c r="Q31" s="650" t="s">
        <v>1045</v>
      </c>
      <c r="R31" s="652">
        <f t="shared" si="2"/>
        <v>9.9999999999999995E-7</v>
      </c>
      <c r="S31" s="642"/>
      <c r="T31" s="650" t="s">
        <v>1045</v>
      </c>
      <c r="U31" s="653">
        <f t="shared" si="7"/>
        <v>7.8600000000000002E-4</v>
      </c>
      <c r="V31" s="653">
        <f t="shared" si="7"/>
        <v>0.239728</v>
      </c>
      <c r="W31" s="653">
        <f t="shared" si="7"/>
        <v>1.9179999999999999</v>
      </c>
      <c r="X31" s="653">
        <f t="shared" si="7"/>
        <v>7.8200000000000003E-4</v>
      </c>
      <c r="Y31" s="653">
        <f t="shared" si="7"/>
        <v>9.9999999999999995E-7</v>
      </c>
      <c r="Z31" s="653">
        <f t="shared" si="3"/>
        <v>2.159297</v>
      </c>
      <c r="AA31" s="640"/>
      <c r="AB31" s="650" t="s">
        <v>1045</v>
      </c>
      <c r="AC31" s="653">
        <f t="shared" si="4"/>
        <v>4.8000000000000001E-5</v>
      </c>
      <c r="AD31" s="653">
        <f t="shared" si="4"/>
        <v>1.163759</v>
      </c>
      <c r="AE31" s="653">
        <f t="shared" si="4"/>
        <v>4.5859999999999998E-3</v>
      </c>
      <c r="AF31" s="653">
        <f t="shared" si="4"/>
        <v>6.4400000000000004E-4</v>
      </c>
      <c r="AG31" s="653">
        <f t="shared" si="4"/>
        <v>0.19636700000000001</v>
      </c>
      <c r="AH31" s="653">
        <f t="shared" si="4"/>
        <v>5.7789E-2</v>
      </c>
      <c r="AI31" s="653">
        <f t="shared" si="4"/>
        <v>0.656995</v>
      </c>
      <c r="AJ31" s="653">
        <f t="shared" si="4"/>
        <v>18.755880999999999</v>
      </c>
      <c r="AK31" s="653">
        <f t="shared" si="4"/>
        <v>4.901E-3</v>
      </c>
      <c r="AL31" s="653">
        <f t="shared" si="4"/>
        <v>9.7999999999999997E-5</v>
      </c>
      <c r="AM31" s="653">
        <f t="shared" si="4"/>
        <v>2.748E-3</v>
      </c>
      <c r="AN31" s="653">
        <f t="shared" si="4"/>
        <v>4.3000000000000002E-5</v>
      </c>
      <c r="AO31" s="653">
        <f t="shared" si="4"/>
        <v>6.0000000000000002E-6</v>
      </c>
      <c r="AP31" s="653">
        <f t="shared" si="4"/>
        <v>9.0560000000000002E-2</v>
      </c>
      <c r="AQ31" s="653">
        <f t="shared" si="4"/>
        <v>4.2700000000000002E-4</v>
      </c>
      <c r="AR31" s="653">
        <f t="shared" si="4"/>
        <v>2.5099999999999998E-4</v>
      </c>
      <c r="AS31" s="653">
        <f t="shared" si="4"/>
        <v>20.935103000000002</v>
      </c>
      <c r="AT31" s="640"/>
      <c r="AU31" s="650" t="s">
        <v>1045</v>
      </c>
      <c r="AV31" s="653">
        <f t="shared" si="5"/>
        <v>2.1972779999999998</v>
      </c>
      <c r="AW31" s="653">
        <f t="shared" si="5"/>
        <v>0.92266199999999998</v>
      </c>
      <c r="AX31" s="653">
        <f t="shared" si="5"/>
        <v>0.102159</v>
      </c>
      <c r="AY31" s="653">
        <f t="shared" si="5"/>
        <v>30.269964999999999</v>
      </c>
      <c r="AZ31" s="653">
        <f t="shared" si="5"/>
        <v>1.848873</v>
      </c>
      <c r="BA31" s="653">
        <f t="shared" si="5"/>
        <v>7.7549999999999997E-3</v>
      </c>
      <c r="BB31" s="653">
        <f t="shared" si="5"/>
        <v>35.348692</v>
      </c>
      <c r="BC31"/>
      <c r="BD31"/>
      <c r="BE31"/>
      <c r="BF31"/>
      <c r="BG31"/>
      <c r="BH31"/>
      <c r="BI31"/>
      <c r="BJ31"/>
      <c r="BK31"/>
      <c r="BL31"/>
      <c r="BM31"/>
      <c r="BN31"/>
      <c r="BO31"/>
      <c r="BP31"/>
      <c r="BQ31"/>
      <c r="BR31"/>
      <c r="BS31"/>
      <c r="BT31"/>
      <c r="BU31"/>
      <c r="BV31"/>
      <c r="BW31"/>
      <c r="BX31"/>
      <c r="BY31"/>
      <c r="BZ31"/>
      <c r="CA31"/>
    </row>
    <row r="32" spans="2:79" ht="17" x14ac:dyDescent="0.15">
      <c r="B32" s="1005"/>
      <c r="C32" s="622" t="s">
        <v>648</v>
      </c>
      <c r="D32" s="623">
        <f>AF$40</f>
        <v>0.22116499999999997</v>
      </c>
      <c r="E32" s="623">
        <f>AF$74</f>
        <v>2.7584778951459081</v>
      </c>
      <c r="F32" s="624">
        <f>AF108</f>
        <v>43077</v>
      </c>
      <c r="I32" s="650" t="s">
        <v>1046</v>
      </c>
      <c r="J32" s="651">
        <f t="shared" si="6"/>
        <v>3.2271399999999999</v>
      </c>
      <c r="K32" s="651">
        <f t="shared" si="6"/>
        <v>8.0561999999999995E-2</v>
      </c>
      <c r="L32" s="651">
        <f t="shared" si="6"/>
        <v>0.28461399999999998</v>
      </c>
      <c r="M32" s="651">
        <f t="shared" si="6"/>
        <v>29.508589000000001</v>
      </c>
      <c r="N32" s="651">
        <f t="shared" si="6"/>
        <v>2.1756999999999999E-2</v>
      </c>
      <c r="O32" s="651">
        <f t="shared" si="6"/>
        <v>33.122661999999998</v>
      </c>
      <c r="P32" s="640"/>
      <c r="Q32" s="650" t="s">
        <v>1046</v>
      </c>
      <c r="R32" s="652">
        <f t="shared" si="2"/>
        <v>5.1E-5</v>
      </c>
      <c r="S32" s="642"/>
      <c r="T32" s="650" t="s">
        <v>1046</v>
      </c>
      <c r="U32" s="653">
        <f t="shared" si="7"/>
        <v>7.18E-4</v>
      </c>
      <c r="V32" s="653">
        <f t="shared" si="7"/>
        <v>0.31508799999999998</v>
      </c>
      <c r="W32" s="653">
        <f t="shared" si="7"/>
        <v>1.3145690000000001</v>
      </c>
      <c r="X32" s="653">
        <f t="shared" si="7"/>
        <v>7.3399999999999995E-4</v>
      </c>
      <c r="Y32" s="653">
        <f t="shared" si="7"/>
        <v>9.9999999999999995E-7</v>
      </c>
      <c r="Z32" s="653">
        <f t="shared" si="3"/>
        <v>1.6311100000000001</v>
      </c>
      <c r="AA32" s="640"/>
      <c r="AB32" s="650" t="s">
        <v>1046</v>
      </c>
      <c r="AC32" s="653">
        <f t="shared" si="4"/>
        <v>9.9999999999999995E-7</v>
      </c>
      <c r="AD32" s="653">
        <f t="shared" si="4"/>
        <v>0.86487199999999997</v>
      </c>
      <c r="AE32" s="653">
        <f t="shared" si="4"/>
        <v>6.0280000000000004E-3</v>
      </c>
      <c r="AF32" s="653">
        <f t="shared" si="4"/>
        <v>2.0370000000000002E-3</v>
      </c>
      <c r="AG32" s="653">
        <f t="shared" si="4"/>
        <v>8.6882000000000001E-2</v>
      </c>
      <c r="AH32" s="653">
        <f t="shared" si="4"/>
        <v>7.4027999999999997E-2</v>
      </c>
      <c r="AI32" s="653">
        <f t="shared" si="4"/>
        <v>0.57019699999999995</v>
      </c>
      <c r="AJ32" s="653">
        <f t="shared" si="4"/>
        <v>12.255049</v>
      </c>
      <c r="AK32" s="653">
        <f t="shared" si="4"/>
        <v>0</v>
      </c>
      <c r="AL32" s="653">
        <f t="shared" si="4"/>
        <v>0</v>
      </c>
      <c r="AM32" s="653">
        <f t="shared" si="4"/>
        <v>1.6230000000000001E-3</v>
      </c>
      <c r="AN32" s="653">
        <f t="shared" si="4"/>
        <v>1.9999999999999999E-6</v>
      </c>
      <c r="AO32" s="653">
        <f t="shared" si="4"/>
        <v>0</v>
      </c>
      <c r="AP32" s="653">
        <f t="shared" si="4"/>
        <v>1.8749999999999999E-3</v>
      </c>
      <c r="AQ32" s="653">
        <f t="shared" si="4"/>
        <v>5.8E-5</v>
      </c>
      <c r="AR32" s="653">
        <f t="shared" si="4"/>
        <v>4.2099999999999999E-4</v>
      </c>
      <c r="AS32" s="653">
        <f t="shared" si="4"/>
        <v>13.863073</v>
      </c>
      <c r="AT32" s="640"/>
      <c r="AU32" s="650" t="s">
        <v>1046</v>
      </c>
      <c r="AV32" s="653">
        <f t="shared" si="5"/>
        <v>1.9695370000000001</v>
      </c>
      <c r="AW32" s="653">
        <f t="shared" si="5"/>
        <v>0.72942499999999999</v>
      </c>
      <c r="AX32" s="653">
        <f t="shared" si="5"/>
        <v>0.245667</v>
      </c>
      <c r="AY32" s="653">
        <f t="shared" si="5"/>
        <v>27.470807000000001</v>
      </c>
      <c r="AZ32" s="653">
        <f t="shared" si="5"/>
        <v>1.8335630000000001</v>
      </c>
      <c r="BA32" s="653">
        <f t="shared" si="5"/>
        <v>7.4390000000000003E-3</v>
      </c>
      <c r="BB32" s="653">
        <f t="shared" si="5"/>
        <v>32.256438000000003</v>
      </c>
      <c r="BC32"/>
      <c r="BD32"/>
      <c r="BE32"/>
      <c r="BF32"/>
      <c r="BG32"/>
      <c r="BH32"/>
      <c r="BI32"/>
      <c r="BJ32"/>
      <c r="BK32"/>
      <c r="BL32"/>
      <c r="BM32"/>
      <c r="BN32"/>
      <c r="BO32"/>
      <c r="BP32"/>
      <c r="BQ32"/>
      <c r="BR32"/>
      <c r="BS32"/>
      <c r="BT32"/>
      <c r="BU32"/>
      <c r="BV32"/>
      <c r="BW32"/>
      <c r="BX32"/>
      <c r="BY32"/>
      <c r="BZ32"/>
      <c r="CA32"/>
    </row>
    <row r="33" spans="2:81" ht="16" x14ac:dyDescent="0.15">
      <c r="B33" s="1005"/>
      <c r="C33" s="622" t="s">
        <v>649</v>
      </c>
      <c r="D33" s="623">
        <f>AG$40</f>
        <v>4.0840700000000005</v>
      </c>
      <c r="E33" s="623">
        <f>AG$74</f>
        <v>767.99654779830053</v>
      </c>
      <c r="F33" s="624">
        <f>AG108</f>
        <v>7055</v>
      </c>
      <c r="I33" s="654" t="s">
        <v>1047</v>
      </c>
      <c r="J33" s="651">
        <f t="shared" si="6"/>
        <v>6.3880970000000001</v>
      </c>
      <c r="K33" s="651">
        <f t="shared" si="6"/>
        <v>5.9270000000000003E-2</v>
      </c>
      <c r="L33" s="651">
        <f t="shared" si="6"/>
        <v>9.4481999999999997E-2</v>
      </c>
      <c r="M33" s="651">
        <f t="shared" si="6"/>
        <v>43.656289000000001</v>
      </c>
      <c r="N33" s="651">
        <f t="shared" si="6"/>
        <v>2.1701000000000002E-2</v>
      </c>
      <c r="O33" s="651">
        <f t="shared" si="6"/>
        <v>50.219839</v>
      </c>
      <c r="P33" s="640"/>
      <c r="Q33" s="654" t="s">
        <v>1047</v>
      </c>
      <c r="R33" s="652">
        <f t="shared" si="2"/>
        <v>4.1999999999999998E-5</v>
      </c>
      <c r="S33" s="642"/>
      <c r="T33" s="654" t="s">
        <v>1047</v>
      </c>
      <c r="U33" s="653">
        <f t="shared" si="7"/>
        <v>7.4200000000000004E-4</v>
      </c>
      <c r="V33" s="653">
        <f t="shared" si="7"/>
        <v>0.33393699999999998</v>
      </c>
      <c r="W33" s="653">
        <f t="shared" si="7"/>
        <v>1.7544379999999999</v>
      </c>
      <c r="X33" s="653">
        <f t="shared" si="7"/>
        <v>7.7200000000000001E-4</v>
      </c>
      <c r="Y33" s="653">
        <f t="shared" si="7"/>
        <v>5.0000000000000004E-6</v>
      </c>
      <c r="Z33" s="653">
        <f t="shared" si="3"/>
        <v>2.0898939999999997</v>
      </c>
      <c r="AA33" s="640"/>
      <c r="AB33" s="654" t="s">
        <v>1047</v>
      </c>
      <c r="AC33" s="653">
        <f t="shared" si="4"/>
        <v>0</v>
      </c>
      <c r="AD33" s="653">
        <f t="shared" si="4"/>
        <v>1.0625899999999999</v>
      </c>
      <c r="AE33" s="653">
        <f t="shared" si="4"/>
        <v>2.0421999999999999E-2</v>
      </c>
      <c r="AF33" s="653">
        <f t="shared" si="4"/>
        <v>8.7471999999999994E-2</v>
      </c>
      <c r="AG33" s="653">
        <f t="shared" si="4"/>
        <v>0.41155599999999998</v>
      </c>
      <c r="AH33" s="653">
        <f t="shared" si="4"/>
        <v>0.14857000000000001</v>
      </c>
      <c r="AI33" s="653">
        <f t="shared" si="4"/>
        <v>0.48629899999999998</v>
      </c>
      <c r="AJ33" s="653">
        <f t="shared" si="4"/>
        <v>20.970599</v>
      </c>
      <c r="AK33" s="653">
        <f t="shared" si="4"/>
        <v>0</v>
      </c>
      <c r="AL33" s="653">
        <f t="shared" si="4"/>
        <v>0</v>
      </c>
      <c r="AM33" s="653">
        <f t="shared" si="4"/>
        <v>2.2079999999999999E-2</v>
      </c>
      <c r="AN33" s="653">
        <f t="shared" si="4"/>
        <v>2.3E-5</v>
      </c>
      <c r="AO33" s="653">
        <f t="shared" si="4"/>
        <v>0</v>
      </c>
      <c r="AP33" s="653">
        <f t="shared" si="4"/>
        <v>5.5042000000000001E-2</v>
      </c>
      <c r="AQ33" s="653">
        <f t="shared" si="4"/>
        <v>9.9999999999999995E-7</v>
      </c>
      <c r="AR33" s="653">
        <f t="shared" si="4"/>
        <v>0</v>
      </c>
      <c r="AS33" s="653">
        <f t="shared" si="4"/>
        <v>23.264654</v>
      </c>
      <c r="AT33" s="640"/>
      <c r="AU33" s="654" t="s">
        <v>1047</v>
      </c>
      <c r="AV33" s="653">
        <f t="shared" si="5"/>
        <v>1.784551</v>
      </c>
      <c r="AW33" s="653">
        <f t="shared" si="5"/>
        <v>0.44263999999999998</v>
      </c>
      <c r="AX33" s="653">
        <f t="shared" si="5"/>
        <v>2.5356E-2</v>
      </c>
      <c r="AY33" s="653">
        <f t="shared" si="5"/>
        <v>43.509062</v>
      </c>
      <c r="AZ33" s="653">
        <f t="shared" si="5"/>
        <v>1.9927379999999999</v>
      </c>
      <c r="BA33" s="653">
        <f t="shared" si="5"/>
        <v>7.9839999999999998E-3</v>
      </c>
      <c r="BB33" s="653">
        <f t="shared" si="5"/>
        <v>47.762331000000003</v>
      </c>
      <c r="BC33"/>
      <c r="BD33"/>
      <c r="BE33"/>
      <c r="BF33"/>
      <c r="BG33"/>
      <c r="BH33"/>
      <c r="BI33"/>
      <c r="BJ33"/>
      <c r="BK33"/>
      <c r="BL33"/>
      <c r="BM33"/>
      <c r="BN33"/>
      <c r="BO33"/>
      <c r="BP33"/>
      <c r="BQ33"/>
      <c r="BR33"/>
      <c r="BS33"/>
      <c r="BT33"/>
      <c r="BU33"/>
      <c r="BV33"/>
      <c r="BW33"/>
      <c r="BX33"/>
      <c r="BY33"/>
      <c r="BZ33"/>
      <c r="CA33"/>
    </row>
    <row r="34" spans="2:81" ht="16" x14ac:dyDescent="0.15">
      <c r="B34" s="1005"/>
      <c r="C34" s="622" t="s">
        <v>650</v>
      </c>
      <c r="D34" s="623">
        <f>AH$40</f>
        <v>1.0477209999999999</v>
      </c>
      <c r="E34" s="623">
        <f>AH74</f>
        <v>37.942894348147924</v>
      </c>
      <c r="F34" s="630">
        <f>AH108</f>
        <v>8109</v>
      </c>
      <c r="I34" s="654" t="s">
        <v>1048</v>
      </c>
      <c r="J34" s="651">
        <f t="shared" si="6"/>
        <v>5.7448480000000002</v>
      </c>
      <c r="K34" s="651">
        <f t="shared" si="6"/>
        <v>9.9270999999999998E-2</v>
      </c>
      <c r="L34" s="651">
        <f t="shared" si="6"/>
        <v>0.159882</v>
      </c>
      <c r="M34" s="651">
        <f t="shared" si="6"/>
        <v>47.959963000000002</v>
      </c>
      <c r="N34" s="651">
        <f t="shared" si="6"/>
        <v>2.2848E-2</v>
      </c>
      <c r="O34" s="651">
        <f t="shared" si="6"/>
        <v>53.986812</v>
      </c>
      <c r="P34" s="640"/>
      <c r="Q34" s="654" t="s">
        <v>1048</v>
      </c>
      <c r="R34" s="652">
        <f t="shared" si="2"/>
        <v>7.0100000000000002E-4</v>
      </c>
      <c r="S34" s="642"/>
      <c r="T34" s="654" t="s">
        <v>1048</v>
      </c>
      <c r="U34" s="653">
        <f t="shared" si="7"/>
        <v>1.8029999999999999E-3</v>
      </c>
      <c r="V34" s="653">
        <f t="shared" si="7"/>
        <v>0.431201</v>
      </c>
      <c r="W34" s="653">
        <f t="shared" si="7"/>
        <v>2.0169540000000001</v>
      </c>
      <c r="X34" s="653">
        <f t="shared" si="7"/>
        <v>7.7700000000000002E-4</v>
      </c>
      <c r="Y34" s="653">
        <f t="shared" si="7"/>
        <v>7.9999999999999996E-6</v>
      </c>
      <c r="Z34" s="653">
        <f t="shared" si="3"/>
        <v>2.4507429999999997</v>
      </c>
      <c r="AA34" s="640"/>
      <c r="AB34" s="654" t="s">
        <v>1048</v>
      </c>
      <c r="AC34" s="653">
        <f t="shared" si="4"/>
        <v>9.8900000000000008E-4</v>
      </c>
      <c r="AD34" s="653">
        <f t="shared" si="4"/>
        <v>1.1456679999999999</v>
      </c>
      <c r="AE34" s="653">
        <f t="shared" si="4"/>
        <v>1.4093E-2</v>
      </c>
      <c r="AF34" s="653">
        <f t="shared" si="4"/>
        <v>3.4390000000000002E-3</v>
      </c>
      <c r="AG34" s="653">
        <f t="shared" si="4"/>
        <v>0.26905499999999999</v>
      </c>
      <c r="AH34" s="653">
        <f t="shared" si="4"/>
        <v>0.141485</v>
      </c>
      <c r="AI34" s="653">
        <f t="shared" si="4"/>
        <v>0.88754500000000003</v>
      </c>
      <c r="AJ34" s="653">
        <f t="shared" si="4"/>
        <v>20.542836000000001</v>
      </c>
      <c r="AK34" s="653">
        <f t="shared" si="4"/>
        <v>9.9999999999999995E-7</v>
      </c>
      <c r="AL34" s="653">
        <f t="shared" si="4"/>
        <v>1.7E-5</v>
      </c>
      <c r="AM34" s="653">
        <f t="shared" si="4"/>
        <v>2.1255E-2</v>
      </c>
      <c r="AN34" s="653">
        <f t="shared" si="4"/>
        <v>5.0000000000000004E-6</v>
      </c>
      <c r="AO34" s="653">
        <f t="shared" si="4"/>
        <v>1.16E-4</v>
      </c>
      <c r="AP34" s="653">
        <f t="shared" si="4"/>
        <v>1.8664E-2</v>
      </c>
      <c r="AQ34" s="653">
        <f t="shared" si="4"/>
        <v>9.0000000000000006E-5</v>
      </c>
      <c r="AR34" s="653">
        <f t="shared" si="4"/>
        <v>4.8000000000000001E-5</v>
      </c>
      <c r="AS34" s="653">
        <f t="shared" si="4"/>
        <v>23.045306</v>
      </c>
      <c r="AT34" s="640"/>
      <c r="AU34" s="654" t="s">
        <v>1048</v>
      </c>
      <c r="AV34" s="653">
        <f t="shared" si="5"/>
        <v>1.5800160000000001</v>
      </c>
      <c r="AW34" s="653">
        <f t="shared" si="5"/>
        <v>0.41185699999999997</v>
      </c>
      <c r="AX34" s="653">
        <f t="shared" si="5"/>
        <v>2.0986000000000001E-2</v>
      </c>
      <c r="AY34" s="653">
        <f t="shared" si="5"/>
        <v>32.720503999999998</v>
      </c>
      <c r="AZ34" s="653">
        <f t="shared" si="5"/>
        <v>1.8821300000000001</v>
      </c>
      <c r="BA34" s="653">
        <f t="shared" si="5"/>
        <v>8.097E-3</v>
      </c>
      <c r="BB34" s="653">
        <f t="shared" si="5"/>
        <v>36.62359</v>
      </c>
      <c r="BC34"/>
      <c r="BD34"/>
      <c r="BE34"/>
      <c r="BF34"/>
      <c r="BG34"/>
      <c r="BH34"/>
      <c r="BI34"/>
      <c r="BJ34"/>
      <c r="BK34"/>
      <c r="BL34"/>
      <c r="BM34"/>
      <c r="BN34"/>
      <c r="BO34"/>
      <c r="BP34"/>
      <c r="BQ34"/>
      <c r="BR34"/>
      <c r="BS34"/>
      <c r="BT34"/>
      <c r="BU34"/>
      <c r="BV34"/>
      <c r="BW34"/>
      <c r="BX34"/>
      <c r="BY34"/>
      <c r="BZ34"/>
      <c r="CA34"/>
    </row>
    <row r="35" spans="2:81" ht="16" x14ac:dyDescent="0.15">
      <c r="B35" s="1005"/>
      <c r="C35" s="622" t="s">
        <v>711</v>
      </c>
      <c r="D35" s="623">
        <f>AI$40</f>
        <v>6.8454140000000008</v>
      </c>
      <c r="E35" s="623">
        <f>AI$74</f>
        <v>197.74201322015941</v>
      </c>
      <c r="F35" s="630">
        <f>AI108</f>
        <v>46575</v>
      </c>
      <c r="I35" s="654" t="s">
        <v>1049</v>
      </c>
      <c r="J35" s="651">
        <f t="shared" si="6"/>
        <v>10.296972</v>
      </c>
      <c r="K35" s="651">
        <f t="shared" si="6"/>
        <v>0.40054899999999999</v>
      </c>
      <c r="L35" s="651">
        <f t="shared" si="6"/>
        <v>4.4185299999999996</v>
      </c>
      <c r="M35" s="651">
        <f t="shared" si="6"/>
        <v>35.848075999999999</v>
      </c>
      <c r="N35" s="651">
        <f t="shared" si="6"/>
        <v>2.58E-2</v>
      </c>
      <c r="O35" s="651">
        <f t="shared" si="6"/>
        <v>50.989927000000002</v>
      </c>
      <c r="P35" s="640"/>
      <c r="Q35" s="654" t="s">
        <v>1049</v>
      </c>
      <c r="R35" s="652">
        <f t="shared" si="2"/>
        <v>7.8999999999999996E-5</v>
      </c>
      <c r="S35" s="642"/>
      <c r="T35" s="654" t="s">
        <v>1049</v>
      </c>
      <c r="U35" s="653">
        <f t="shared" si="7"/>
        <v>1.531E-3</v>
      </c>
      <c r="V35" s="653">
        <f t="shared" si="7"/>
        <v>0.54503900000000005</v>
      </c>
      <c r="W35" s="653">
        <f t="shared" si="7"/>
        <v>1.840848</v>
      </c>
      <c r="X35" s="653">
        <f t="shared" si="7"/>
        <v>9.7000000000000005E-4</v>
      </c>
      <c r="Y35" s="653">
        <f t="shared" si="7"/>
        <v>1.1E-5</v>
      </c>
      <c r="Z35" s="653">
        <f t="shared" si="3"/>
        <v>2.3883990000000006</v>
      </c>
      <c r="AA35" s="640"/>
      <c r="AB35" s="654" t="s">
        <v>1049</v>
      </c>
      <c r="AC35" s="653">
        <f t="shared" si="4"/>
        <v>8.1999999999999998E-4</v>
      </c>
      <c r="AD35" s="653">
        <f t="shared" si="4"/>
        <v>0.85318799999999995</v>
      </c>
      <c r="AE35" s="653">
        <f t="shared" si="4"/>
        <v>2.9392000000000001E-2</v>
      </c>
      <c r="AF35" s="653">
        <f t="shared" si="4"/>
        <v>3.0932999999999999E-2</v>
      </c>
      <c r="AG35" s="653">
        <f t="shared" si="4"/>
        <v>0.36167500000000002</v>
      </c>
      <c r="AH35" s="653">
        <f t="shared" si="4"/>
        <v>4.0882000000000002E-2</v>
      </c>
      <c r="AI35" s="653">
        <f t="shared" si="4"/>
        <v>0.69681599999999999</v>
      </c>
      <c r="AJ35" s="653">
        <f t="shared" si="4"/>
        <v>19.91507</v>
      </c>
      <c r="AK35" s="653">
        <f t="shared" si="4"/>
        <v>1.45E-4</v>
      </c>
      <c r="AL35" s="653">
        <f t="shared" si="4"/>
        <v>1.25E-4</v>
      </c>
      <c r="AM35" s="653">
        <f t="shared" si="4"/>
        <v>9.6449999999999994E-2</v>
      </c>
      <c r="AN35" s="653">
        <f t="shared" si="4"/>
        <v>1.619E-3</v>
      </c>
      <c r="AO35" s="653">
        <f t="shared" si="4"/>
        <v>1.75E-4</v>
      </c>
      <c r="AP35" s="653">
        <f t="shared" si="4"/>
        <v>0.10025199999999999</v>
      </c>
      <c r="AQ35" s="653">
        <f t="shared" si="4"/>
        <v>7.67E-4</v>
      </c>
      <c r="AR35" s="653">
        <f t="shared" si="4"/>
        <v>4.5399999999999998E-3</v>
      </c>
      <c r="AS35" s="653">
        <f t="shared" si="4"/>
        <v>22.132849</v>
      </c>
      <c r="AT35" s="640"/>
      <c r="AU35" s="654" t="s">
        <v>1049</v>
      </c>
      <c r="AV35" s="653">
        <f t="shared" si="5"/>
        <v>2.243455</v>
      </c>
      <c r="AW35" s="653">
        <f t="shared" si="5"/>
        <v>5.1469370000000003</v>
      </c>
      <c r="AX35" s="653">
        <f t="shared" si="5"/>
        <v>2.8750000000000001E-2</v>
      </c>
      <c r="AY35" s="653">
        <f t="shared" si="5"/>
        <v>30.320357000000001</v>
      </c>
      <c r="AZ35" s="653">
        <f t="shared" si="5"/>
        <v>1.9789829999999999</v>
      </c>
      <c r="BA35" s="653">
        <f t="shared" si="5"/>
        <v>9.6419999999999995E-3</v>
      </c>
      <c r="BB35" s="653">
        <f t="shared" si="5"/>
        <v>39.728124000000001</v>
      </c>
      <c r="BC35"/>
      <c r="BD35"/>
      <c r="BE35"/>
      <c r="BF35"/>
      <c r="BG35"/>
      <c r="BH35"/>
      <c r="BI35"/>
      <c r="BJ35"/>
      <c r="BK35"/>
      <c r="BL35"/>
      <c r="BM35"/>
      <c r="BN35"/>
      <c r="BO35"/>
      <c r="BP35"/>
      <c r="BQ35"/>
      <c r="BR35"/>
      <c r="BS35"/>
      <c r="BT35"/>
      <c r="BU35"/>
      <c r="BV35"/>
      <c r="BW35"/>
      <c r="BX35"/>
      <c r="BY35"/>
      <c r="BZ35"/>
      <c r="CA35"/>
    </row>
    <row r="36" spans="2:81" ht="16" x14ac:dyDescent="0.15">
      <c r="B36" s="1005"/>
      <c r="C36" s="622" t="s">
        <v>651</v>
      </c>
      <c r="D36" s="623">
        <f>AJ$40</f>
        <v>223.81825400000002</v>
      </c>
      <c r="E36" s="623">
        <f>AJ$74</f>
        <v>368.51348053009889</v>
      </c>
      <c r="F36" s="624">
        <f>AJ$108</f>
        <v>124092</v>
      </c>
      <c r="I36" s="654" t="s">
        <v>1050</v>
      </c>
      <c r="J36" s="651">
        <f t="shared" si="6"/>
        <v>3.9556589999999998</v>
      </c>
      <c r="K36" s="651">
        <f t="shared" si="6"/>
        <v>3.1601999999999998E-2</v>
      </c>
      <c r="L36" s="651">
        <f t="shared" si="6"/>
        <v>0.112494</v>
      </c>
      <c r="M36" s="651">
        <f t="shared" si="6"/>
        <v>28.777622000000001</v>
      </c>
      <c r="N36" s="651">
        <f t="shared" si="6"/>
        <v>3.8087000000000003E-2</v>
      </c>
      <c r="O36" s="651">
        <f t="shared" si="6"/>
        <v>32.915464</v>
      </c>
      <c r="P36" s="640"/>
      <c r="Q36" s="654" t="s">
        <v>1050</v>
      </c>
      <c r="R36" s="652">
        <f t="shared" si="2"/>
        <v>3.0000000000000001E-6</v>
      </c>
      <c r="S36" s="642"/>
      <c r="T36" s="654" t="s">
        <v>1050</v>
      </c>
      <c r="U36" s="653">
        <f t="shared" si="7"/>
        <v>7.2400000000000003E-4</v>
      </c>
      <c r="V36" s="653">
        <f t="shared" si="7"/>
        <v>0.42958600000000002</v>
      </c>
      <c r="W36" s="653">
        <f t="shared" si="7"/>
        <v>1.236939</v>
      </c>
      <c r="X36" s="653">
        <f t="shared" si="7"/>
        <v>7.5000000000000002E-4</v>
      </c>
      <c r="Y36" s="653">
        <f t="shared" si="7"/>
        <v>6.0000000000000002E-6</v>
      </c>
      <c r="Z36" s="653">
        <f t="shared" si="3"/>
        <v>1.668005</v>
      </c>
      <c r="AA36" s="640"/>
      <c r="AB36" s="654" t="s">
        <v>1050</v>
      </c>
      <c r="AC36" s="653">
        <f t="shared" si="4"/>
        <v>3.8999999999999999E-5</v>
      </c>
      <c r="AD36" s="653">
        <f t="shared" si="4"/>
        <v>0.92320000000000002</v>
      </c>
      <c r="AE36" s="653">
        <f t="shared" si="4"/>
        <v>1.4038E-2</v>
      </c>
      <c r="AF36" s="653">
        <f t="shared" si="4"/>
        <v>1.3689E-2</v>
      </c>
      <c r="AG36" s="653">
        <f t="shared" si="4"/>
        <v>0.16971800000000001</v>
      </c>
      <c r="AH36" s="653">
        <f t="shared" si="4"/>
        <v>4.4732000000000001E-2</v>
      </c>
      <c r="AI36" s="653">
        <f t="shared" si="4"/>
        <v>0.80577299999999996</v>
      </c>
      <c r="AJ36" s="653">
        <f t="shared" si="4"/>
        <v>14.680370999999999</v>
      </c>
      <c r="AK36" s="653">
        <f t="shared" si="4"/>
        <v>1.9000000000000001E-5</v>
      </c>
      <c r="AL36" s="653">
        <f t="shared" si="4"/>
        <v>1.0000000000000001E-5</v>
      </c>
      <c r="AM36" s="653">
        <f t="shared" si="4"/>
        <v>2.447E-3</v>
      </c>
      <c r="AN36" s="653">
        <f t="shared" si="4"/>
        <v>0</v>
      </c>
      <c r="AO36" s="653">
        <f t="shared" si="4"/>
        <v>0</v>
      </c>
      <c r="AP36" s="653">
        <f t="shared" si="4"/>
        <v>4.8180000000000002E-3</v>
      </c>
      <c r="AQ36" s="653">
        <f t="shared" si="4"/>
        <v>1.9999999999999999E-6</v>
      </c>
      <c r="AR36" s="653">
        <f t="shared" si="4"/>
        <v>9.9999999999999995E-7</v>
      </c>
      <c r="AS36" s="653">
        <f t="shared" si="4"/>
        <v>16.658857000000001</v>
      </c>
      <c r="AT36" s="655"/>
      <c r="AU36" s="654" t="s">
        <v>1050</v>
      </c>
      <c r="AV36" s="653">
        <f t="shared" si="5"/>
        <v>1.7488779999999999</v>
      </c>
      <c r="AW36" s="653">
        <f t="shared" si="5"/>
        <v>0.621977</v>
      </c>
      <c r="AX36" s="653">
        <f t="shared" si="5"/>
        <v>1.3422E-2</v>
      </c>
      <c r="AY36" s="653">
        <f t="shared" si="5"/>
        <v>27.603494999999999</v>
      </c>
      <c r="AZ36" s="653">
        <f t="shared" si="5"/>
        <v>1.9095869999999999</v>
      </c>
      <c r="BA36" s="653">
        <f t="shared" si="5"/>
        <v>7.6880000000000004E-3</v>
      </c>
      <c r="BB36" s="653">
        <f t="shared" si="5"/>
        <v>31.905047</v>
      </c>
      <c r="BC36"/>
      <c r="BD36"/>
      <c r="BE36"/>
      <c r="BF36"/>
      <c r="BG36"/>
      <c r="BH36"/>
      <c r="BI36"/>
      <c r="BJ36"/>
      <c r="BK36"/>
      <c r="BL36"/>
      <c r="BM36"/>
      <c r="BN36"/>
      <c r="BO36"/>
      <c r="BP36"/>
      <c r="BQ36"/>
      <c r="BR36"/>
      <c r="BS36"/>
      <c r="BT36"/>
      <c r="BU36"/>
      <c r="BV36"/>
      <c r="BW36"/>
      <c r="BX36"/>
      <c r="BY36"/>
      <c r="BZ36"/>
      <c r="CA36"/>
    </row>
    <row r="37" spans="2:81" ht="16" x14ac:dyDescent="0.15">
      <c r="B37" s="1005"/>
      <c r="C37" s="622" t="s">
        <v>652</v>
      </c>
      <c r="D37" s="623">
        <f>AK$40</f>
        <v>5.5209999999999999E-3</v>
      </c>
      <c r="E37" s="623">
        <f>AK$74</f>
        <v>0.59524670610880936</v>
      </c>
      <c r="F37" s="624">
        <f>AK$108</f>
        <v>1231</v>
      </c>
      <c r="I37" s="654" t="s">
        <v>1051</v>
      </c>
      <c r="J37" s="651">
        <f t="shared" si="6"/>
        <v>1.2740089999999999</v>
      </c>
      <c r="K37" s="651">
        <f t="shared" si="6"/>
        <v>4.5420000000000002E-2</v>
      </c>
      <c r="L37" s="651">
        <f t="shared" si="6"/>
        <v>0.19542699999999999</v>
      </c>
      <c r="M37" s="651">
        <f t="shared" si="6"/>
        <v>33.084921999999999</v>
      </c>
      <c r="N37" s="651">
        <f t="shared" si="6"/>
        <v>2.7785000000000001E-2</v>
      </c>
      <c r="O37" s="651">
        <f t="shared" si="6"/>
        <v>34.627563000000002</v>
      </c>
      <c r="P37" s="640"/>
      <c r="Q37" s="654" t="s">
        <v>1051</v>
      </c>
      <c r="R37" s="652">
        <f t="shared" si="2"/>
        <v>3.97E-4</v>
      </c>
      <c r="S37" s="642"/>
      <c r="T37" s="654" t="s">
        <v>1051</v>
      </c>
      <c r="U37" s="653">
        <f t="shared" si="7"/>
        <v>8.4099999999999995E-4</v>
      </c>
      <c r="V37" s="653">
        <f t="shared" si="7"/>
        <v>0.51855899999999999</v>
      </c>
      <c r="W37" s="653">
        <f t="shared" si="7"/>
        <v>1.2475039999999999</v>
      </c>
      <c r="X37" s="653">
        <f t="shared" si="7"/>
        <v>7.94E-4</v>
      </c>
      <c r="Y37" s="653">
        <f t="shared" si="7"/>
        <v>9.0000000000000002E-6</v>
      </c>
      <c r="Z37" s="653">
        <f t="shared" si="3"/>
        <v>1.7677069999999997</v>
      </c>
      <c r="AA37" s="640"/>
      <c r="AB37" s="654" t="s">
        <v>1051</v>
      </c>
      <c r="AC37" s="653">
        <f t="shared" si="4"/>
        <v>9.9999999999999995E-7</v>
      </c>
      <c r="AD37" s="653">
        <f t="shared" si="4"/>
        <v>1.1990400000000001</v>
      </c>
      <c r="AE37" s="653">
        <f t="shared" si="4"/>
        <v>1.2893999999999999E-2</v>
      </c>
      <c r="AF37" s="653">
        <f t="shared" si="4"/>
        <v>2.6966E-2</v>
      </c>
      <c r="AG37" s="653">
        <f t="shared" si="4"/>
        <v>0.59360500000000005</v>
      </c>
      <c r="AH37" s="653">
        <f t="shared" si="4"/>
        <v>4.6669000000000002E-2</v>
      </c>
      <c r="AI37" s="653">
        <f t="shared" si="4"/>
        <v>0.54716900000000002</v>
      </c>
      <c r="AJ37" s="653">
        <f t="shared" si="4"/>
        <v>27.966864000000001</v>
      </c>
      <c r="AK37" s="653">
        <f t="shared" si="4"/>
        <v>9.9999999999999995E-7</v>
      </c>
      <c r="AL37" s="653">
        <f t="shared" si="4"/>
        <v>0</v>
      </c>
      <c r="AM37" s="653">
        <f t="shared" si="4"/>
        <v>1.609E-3</v>
      </c>
      <c r="AN37" s="653">
        <f t="shared" si="4"/>
        <v>0</v>
      </c>
      <c r="AO37" s="653">
        <f t="shared" si="4"/>
        <v>4.1999999999999998E-5</v>
      </c>
      <c r="AP37" s="653">
        <f t="shared" si="4"/>
        <v>8.6399999999999997E-4</v>
      </c>
      <c r="AQ37" s="653">
        <f t="shared" si="4"/>
        <v>9.9999999999999995E-7</v>
      </c>
      <c r="AR37" s="653">
        <f t="shared" si="4"/>
        <v>1.9999999999999999E-6</v>
      </c>
      <c r="AS37" s="653">
        <f t="shared" si="4"/>
        <v>30.395727000000001</v>
      </c>
      <c r="AT37" s="640"/>
      <c r="AU37" s="654" t="s">
        <v>1051</v>
      </c>
      <c r="AV37" s="653">
        <f t="shared" si="5"/>
        <v>5.1332589999999998</v>
      </c>
      <c r="AW37" s="653">
        <f t="shared" si="5"/>
        <v>0.73611700000000002</v>
      </c>
      <c r="AX37" s="653">
        <f t="shared" si="5"/>
        <v>4.1381000000000001E-2</v>
      </c>
      <c r="AY37" s="653">
        <f t="shared" si="5"/>
        <v>36.873128999999999</v>
      </c>
      <c r="AZ37" s="653">
        <f t="shared" si="5"/>
        <v>1.880817</v>
      </c>
      <c r="BA37" s="653">
        <f t="shared" si="5"/>
        <v>9.214E-3</v>
      </c>
      <c r="BB37" s="653">
        <f t="shared" si="5"/>
        <v>44.673917000000003</v>
      </c>
      <c r="BC37"/>
      <c r="BD37"/>
      <c r="BE37"/>
      <c r="BF37"/>
      <c r="BG37"/>
      <c r="BH37"/>
      <c r="BI37"/>
      <c r="BJ37"/>
      <c r="BK37"/>
      <c r="BL37"/>
      <c r="BM37"/>
      <c r="BN37"/>
      <c r="BO37"/>
      <c r="BP37"/>
      <c r="BQ37"/>
      <c r="BR37"/>
      <c r="BS37"/>
      <c r="BT37"/>
      <c r="BU37"/>
      <c r="BV37"/>
      <c r="BW37"/>
      <c r="BX37"/>
      <c r="BY37"/>
      <c r="BZ37"/>
      <c r="CA37"/>
    </row>
    <row r="38" spans="2:81" ht="16" x14ac:dyDescent="0.15">
      <c r="B38" s="1005"/>
      <c r="C38" s="631" t="s">
        <v>653</v>
      </c>
      <c r="D38" s="632">
        <f>AL$40</f>
        <v>5.8449999999999995E-3</v>
      </c>
      <c r="E38" s="632">
        <f>AL$74</f>
        <v>0.82291557323696785</v>
      </c>
      <c r="F38" s="633">
        <f>AL$108</f>
        <v>1393</v>
      </c>
      <c r="I38" s="654" t="s">
        <v>1052</v>
      </c>
      <c r="J38" s="651">
        <f t="shared" si="6"/>
        <v>3.9762559999999998</v>
      </c>
      <c r="K38" s="651">
        <f t="shared" si="6"/>
        <v>1.9959999999999999E-2</v>
      </c>
      <c r="L38" s="651">
        <f t="shared" si="6"/>
        <v>9.5918000000000003E-2</v>
      </c>
      <c r="M38" s="651">
        <f t="shared" si="6"/>
        <v>34.660997999999999</v>
      </c>
      <c r="N38" s="651">
        <f t="shared" si="6"/>
        <v>3.4512000000000001E-2</v>
      </c>
      <c r="O38" s="651">
        <f t="shared" si="6"/>
        <v>38.787644</v>
      </c>
      <c r="P38" s="640"/>
      <c r="Q38" s="654" t="s">
        <v>1052</v>
      </c>
      <c r="R38" s="652">
        <f t="shared" si="2"/>
        <v>1.7E-5</v>
      </c>
      <c r="S38" s="642"/>
      <c r="T38" s="654" t="s">
        <v>1052</v>
      </c>
      <c r="U38" s="653">
        <f t="shared" si="7"/>
        <v>7.5000000000000002E-4</v>
      </c>
      <c r="V38" s="653">
        <f t="shared" si="7"/>
        <v>0.65859900000000005</v>
      </c>
      <c r="W38" s="653">
        <f t="shared" si="7"/>
        <v>1.595569</v>
      </c>
      <c r="X38" s="653">
        <f t="shared" si="7"/>
        <v>7.9299999999999998E-4</v>
      </c>
      <c r="Y38" s="653">
        <f t="shared" si="7"/>
        <v>3.0000000000000001E-6</v>
      </c>
      <c r="Z38" s="653">
        <f t="shared" si="3"/>
        <v>2.2557139999999998</v>
      </c>
      <c r="AA38" s="640"/>
      <c r="AB38" s="654" t="s">
        <v>1052</v>
      </c>
      <c r="AC38" s="653">
        <f t="shared" si="4"/>
        <v>2.4000000000000001E-5</v>
      </c>
      <c r="AD38" s="653">
        <f t="shared" si="4"/>
        <v>0.86528899999999997</v>
      </c>
      <c r="AE38" s="653">
        <f t="shared" si="4"/>
        <v>1.4597000000000001E-2</v>
      </c>
      <c r="AF38" s="653">
        <f t="shared" si="4"/>
        <v>2.679E-3</v>
      </c>
      <c r="AG38" s="653">
        <f t="shared" si="4"/>
        <v>0.71524699999999997</v>
      </c>
      <c r="AH38" s="653">
        <f t="shared" si="4"/>
        <v>0.16499800000000001</v>
      </c>
      <c r="AI38" s="653">
        <f t="shared" si="4"/>
        <v>0.270063</v>
      </c>
      <c r="AJ38" s="653">
        <f t="shared" si="4"/>
        <v>17.774902000000001</v>
      </c>
      <c r="AK38" s="653">
        <f t="shared" si="4"/>
        <v>2.5000000000000001E-5</v>
      </c>
      <c r="AL38" s="653">
        <f t="shared" si="4"/>
        <v>9.9999999999999995E-7</v>
      </c>
      <c r="AM38" s="653">
        <f t="shared" si="4"/>
        <v>1.3667E-2</v>
      </c>
      <c r="AN38" s="653">
        <f t="shared" si="4"/>
        <v>0</v>
      </c>
      <c r="AO38" s="653">
        <f t="shared" si="4"/>
        <v>0</v>
      </c>
      <c r="AP38" s="653">
        <f t="shared" si="4"/>
        <v>5.7489999999999998E-3</v>
      </c>
      <c r="AQ38" s="653">
        <f t="shared" si="4"/>
        <v>2.5000000000000001E-5</v>
      </c>
      <c r="AR38" s="653">
        <f t="shared" si="4"/>
        <v>1.4899999999999999E-4</v>
      </c>
      <c r="AS38" s="653">
        <f t="shared" si="4"/>
        <v>19.827414999999998</v>
      </c>
      <c r="AT38" s="640"/>
      <c r="AU38" s="654" t="s">
        <v>1052</v>
      </c>
      <c r="AV38" s="653">
        <f t="shared" si="5"/>
        <v>1.9264490000000001</v>
      </c>
      <c r="AW38" s="653">
        <f t="shared" si="5"/>
        <v>0.48367599999999999</v>
      </c>
      <c r="AX38" s="653">
        <f t="shared" si="5"/>
        <v>1.1264E-2</v>
      </c>
      <c r="AY38" s="653">
        <f t="shared" si="5"/>
        <v>29.248156999999999</v>
      </c>
      <c r="AZ38" s="653">
        <f t="shared" si="5"/>
        <v>1.193141</v>
      </c>
      <c r="BA38" s="653">
        <f t="shared" si="5"/>
        <v>1.1029000000000001E-2</v>
      </c>
      <c r="BB38" s="653">
        <f t="shared" si="5"/>
        <v>32.873716000000002</v>
      </c>
      <c r="BC38"/>
      <c r="BD38"/>
      <c r="BE38"/>
      <c r="BF38"/>
      <c r="BG38"/>
      <c r="BH38"/>
      <c r="BI38"/>
      <c r="BJ38"/>
      <c r="BK38"/>
      <c r="BL38"/>
      <c r="BM38"/>
      <c r="BN38"/>
      <c r="BO38"/>
      <c r="BP38"/>
      <c r="BQ38"/>
      <c r="BR38"/>
      <c r="BS38"/>
      <c r="BT38"/>
      <c r="BU38"/>
      <c r="BV38"/>
      <c r="BW38"/>
      <c r="BX38"/>
      <c r="BY38"/>
      <c r="BZ38"/>
      <c r="CA38"/>
    </row>
    <row r="39" spans="2:81" ht="16" x14ac:dyDescent="0.15">
      <c r="B39" s="1005"/>
      <c r="C39" s="622" t="s">
        <v>654</v>
      </c>
      <c r="D39" s="623">
        <f>AM$40</f>
        <v>0.196913</v>
      </c>
      <c r="E39" s="623">
        <f>AM$74</f>
        <v>0.85109687071689977</v>
      </c>
      <c r="F39" s="624">
        <f>AM$108</f>
        <v>14752</v>
      </c>
      <c r="I39" s="654" t="s">
        <v>1053</v>
      </c>
      <c r="J39" s="651">
        <f t="shared" si="6"/>
        <v>3.076597</v>
      </c>
      <c r="K39" s="651">
        <f t="shared" si="6"/>
        <v>1.1235E-2</v>
      </c>
      <c r="L39" s="651">
        <f t="shared" si="6"/>
        <v>0.34803200000000001</v>
      </c>
      <c r="M39" s="651">
        <f t="shared" si="6"/>
        <v>35.120711999999997</v>
      </c>
      <c r="N39" s="651">
        <f t="shared" si="6"/>
        <v>2.3571999999999999E-2</v>
      </c>
      <c r="O39" s="651">
        <f t="shared" si="6"/>
        <v>38.580148000000001</v>
      </c>
      <c r="P39" s="640"/>
      <c r="Q39" s="654" t="s">
        <v>1053</v>
      </c>
      <c r="R39" s="652">
        <f t="shared" si="2"/>
        <v>1.7000000000000001E-4</v>
      </c>
      <c r="S39" s="642"/>
      <c r="T39" s="654" t="s">
        <v>1053</v>
      </c>
      <c r="U39" s="653">
        <f t="shared" si="7"/>
        <v>7.2900000000000005E-4</v>
      </c>
      <c r="V39" s="653">
        <f t="shared" si="7"/>
        <v>0.62062399999999995</v>
      </c>
      <c r="W39" s="653">
        <f t="shared" si="7"/>
        <v>0.91591800000000001</v>
      </c>
      <c r="X39" s="653">
        <f t="shared" si="7"/>
        <v>7.6499999999999995E-4</v>
      </c>
      <c r="Y39" s="653">
        <f t="shared" si="7"/>
        <v>5.0000000000000004E-6</v>
      </c>
      <c r="Z39" s="653">
        <f>SUM(U39:Y39)</f>
        <v>1.538041</v>
      </c>
      <c r="AA39" s="640"/>
      <c r="AB39" s="654" t="s">
        <v>1053</v>
      </c>
      <c r="AC39" s="653">
        <f t="shared" si="4"/>
        <v>0</v>
      </c>
      <c r="AD39" s="653">
        <f t="shared" si="4"/>
        <v>0.97353999999999996</v>
      </c>
      <c r="AE39" s="653">
        <f t="shared" si="4"/>
        <v>7.8700000000000005E-4</v>
      </c>
      <c r="AF39" s="653">
        <f t="shared" si="4"/>
        <v>4.1022999999999997E-2</v>
      </c>
      <c r="AG39" s="653">
        <f t="shared" si="4"/>
        <v>0.402808</v>
      </c>
      <c r="AH39" s="653">
        <f t="shared" si="4"/>
        <v>4.0981999999999998E-2</v>
      </c>
      <c r="AI39" s="653">
        <f t="shared" si="4"/>
        <v>0.61121999999999999</v>
      </c>
      <c r="AJ39" s="653">
        <f t="shared" si="4"/>
        <v>21.275528000000001</v>
      </c>
      <c r="AK39" s="653">
        <f t="shared" si="4"/>
        <v>1.55E-4</v>
      </c>
      <c r="AL39" s="653">
        <f t="shared" si="4"/>
        <v>1.54E-4</v>
      </c>
      <c r="AM39" s="653">
        <f t="shared" si="4"/>
        <v>4.6639999999999997E-3</v>
      </c>
      <c r="AN39" s="653">
        <f t="shared" si="4"/>
        <v>0</v>
      </c>
      <c r="AO39" s="653">
        <f t="shared" si="4"/>
        <v>0</v>
      </c>
      <c r="AP39" s="653">
        <f t="shared" si="4"/>
        <v>9.9099999999999991E-4</v>
      </c>
      <c r="AQ39" s="653">
        <f t="shared" si="4"/>
        <v>9.9999999999999995E-7</v>
      </c>
      <c r="AR39" s="653">
        <f t="shared" si="4"/>
        <v>2.2599999999999999E-4</v>
      </c>
      <c r="AS39" s="653">
        <f t="shared" si="4"/>
        <v>23.352079</v>
      </c>
      <c r="AT39" s="640"/>
      <c r="AU39" s="654" t="s">
        <v>1053</v>
      </c>
      <c r="AV39" s="653">
        <f t="shared" si="5"/>
        <v>1.8384119999999999</v>
      </c>
      <c r="AW39" s="653">
        <f t="shared" si="5"/>
        <v>0.43777500000000003</v>
      </c>
      <c r="AX39" s="653">
        <f t="shared" si="5"/>
        <v>2.5808999999999999E-2</v>
      </c>
      <c r="AY39" s="653">
        <f t="shared" si="5"/>
        <v>34.593029999999999</v>
      </c>
      <c r="AZ39" s="653">
        <f t="shared" si="5"/>
        <v>1.871346</v>
      </c>
      <c r="BA39" s="653">
        <f t="shared" si="5"/>
        <v>1.0996000000000001E-2</v>
      </c>
      <c r="BB39" s="653">
        <f t="shared" si="5"/>
        <v>38.777368000000003</v>
      </c>
      <c r="BC39"/>
      <c r="BD39"/>
      <c r="BE39"/>
      <c r="BF39"/>
      <c r="BG39"/>
      <c r="BH39"/>
      <c r="BI39"/>
      <c r="BJ39"/>
      <c r="BK39"/>
      <c r="BL39"/>
      <c r="BM39"/>
      <c r="BN39"/>
      <c r="BO39"/>
      <c r="BP39"/>
      <c r="BQ39"/>
      <c r="BR39"/>
      <c r="BS39"/>
      <c r="BT39"/>
      <c r="BU39"/>
      <c r="BV39"/>
      <c r="BW39"/>
      <c r="BX39"/>
      <c r="BY39"/>
      <c r="BZ39"/>
      <c r="CA39"/>
    </row>
    <row r="40" spans="2:81" ht="16" x14ac:dyDescent="0.15">
      <c r="B40" s="1005"/>
      <c r="C40" s="622" t="s">
        <v>712</v>
      </c>
      <c r="D40" s="623">
        <f>AN$40</f>
        <v>1.7110000000000001E-3</v>
      </c>
      <c r="E40" s="623">
        <f>AN$74</f>
        <v>1.2416427443895351E-3</v>
      </c>
      <c r="F40" s="624">
        <f>AN$108</f>
        <v>2938</v>
      </c>
      <c r="I40" s="656" t="s">
        <v>55</v>
      </c>
      <c r="J40" s="657">
        <f t="shared" ref="J40:O40" si="8">SUM(J28:J39)</f>
        <v>49.985222</v>
      </c>
      <c r="K40" s="657">
        <f t="shared" si="8"/>
        <v>1.1400939999999999</v>
      </c>
      <c r="L40" s="657">
        <f t="shared" si="8"/>
        <v>12.794113999999999</v>
      </c>
      <c r="M40" s="657">
        <f t="shared" si="8"/>
        <v>445.13412000000005</v>
      </c>
      <c r="N40" s="657">
        <f t="shared" si="8"/>
        <v>0.31448599999999999</v>
      </c>
      <c r="O40" s="657">
        <f t="shared" si="8"/>
        <v>509.36803600000002</v>
      </c>
      <c r="P40" s="640"/>
      <c r="Q40" s="656" t="s">
        <v>55</v>
      </c>
      <c r="R40" s="658">
        <f>SUM(R28:R39)</f>
        <v>1.5920000000000001E-3</v>
      </c>
      <c r="S40" s="642"/>
      <c r="T40" s="656" t="s">
        <v>55</v>
      </c>
      <c r="U40" s="659">
        <f t="shared" ref="U40:Z40" si="9">SUM(U28:U39)</f>
        <v>1.5457E-2</v>
      </c>
      <c r="V40" s="659">
        <f t="shared" si="9"/>
        <v>5.4099349999999999</v>
      </c>
      <c r="W40" s="659">
        <f t="shared" si="9"/>
        <v>19.090921000000002</v>
      </c>
      <c r="X40" s="659">
        <f t="shared" si="9"/>
        <v>9.555000000000001E-3</v>
      </c>
      <c r="Y40" s="659">
        <f t="shared" si="9"/>
        <v>6.7999999999999999E-5</v>
      </c>
      <c r="Z40" s="659">
        <f t="shared" si="9"/>
        <v>24.525935999999998</v>
      </c>
      <c r="AA40" s="640"/>
      <c r="AB40" s="656" t="s">
        <v>55</v>
      </c>
      <c r="AC40" s="659">
        <f>SUM(AC28:AC39)</f>
        <v>2.1510000000000006E-3</v>
      </c>
      <c r="AD40" s="659">
        <f t="shared" ref="AD40:AS40" si="10">SUM(AD28:AD39)</f>
        <v>12.118606</v>
      </c>
      <c r="AE40" s="659">
        <f t="shared" si="10"/>
        <v>0.12418499999999999</v>
      </c>
      <c r="AF40" s="659">
        <f t="shared" si="10"/>
        <v>0.22116499999999997</v>
      </c>
      <c r="AG40" s="659">
        <f t="shared" si="10"/>
        <v>4.0840700000000005</v>
      </c>
      <c r="AH40" s="659">
        <f t="shared" si="10"/>
        <v>1.0477209999999999</v>
      </c>
      <c r="AI40" s="659">
        <f t="shared" si="10"/>
        <v>6.8454140000000008</v>
      </c>
      <c r="AJ40" s="659">
        <f t="shared" si="10"/>
        <v>223.81825400000002</v>
      </c>
      <c r="AK40" s="659">
        <f t="shared" si="10"/>
        <v>5.5209999999999999E-3</v>
      </c>
      <c r="AL40" s="659">
        <f t="shared" si="10"/>
        <v>5.8449999999999995E-3</v>
      </c>
      <c r="AM40" s="659">
        <f t="shared" si="10"/>
        <v>0.196913</v>
      </c>
      <c r="AN40" s="659">
        <f t="shared" si="10"/>
        <v>1.7110000000000001E-3</v>
      </c>
      <c r="AO40" s="659">
        <f t="shared" si="10"/>
        <v>4.66E-4</v>
      </c>
      <c r="AP40" s="659">
        <f t="shared" si="10"/>
        <v>0.30066599999999999</v>
      </c>
      <c r="AQ40" s="659">
        <f t="shared" si="10"/>
        <v>1.5500000000000002E-3</v>
      </c>
      <c r="AR40" s="659">
        <f t="shared" si="10"/>
        <v>5.6949999999999995E-3</v>
      </c>
      <c r="AS40" s="659">
        <f t="shared" si="10"/>
        <v>248.779933</v>
      </c>
      <c r="AT40" s="640"/>
      <c r="AU40" s="656" t="s">
        <v>55</v>
      </c>
      <c r="AV40" s="659">
        <f t="shared" ref="AV40:BB40" si="11">SUM(AV28:AV39)</f>
        <v>27.177697000000002</v>
      </c>
      <c r="AW40" s="659">
        <f t="shared" si="11"/>
        <v>11.803110999999999</v>
      </c>
      <c r="AX40" s="659">
        <f t="shared" si="11"/>
        <v>0.57519399999999998</v>
      </c>
      <c r="AY40" s="659">
        <f t="shared" si="11"/>
        <v>390.76270800000003</v>
      </c>
      <c r="AZ40" s="659">
        <f t="shared" si="11"/>
        <v>21.489789999999999</v>
      </c>
      <c r="BA40" s="659">
        <f t="shared" si="11"/>
        <v>0.103494</v>
      </c>
      <c r="BB40" s="659">
        <f t="shared" si="11"/>
        <v>451.91199400000005</v>
      </c>
      <c r="BC40"/>
      <c r="BD40"/>
      <c r="BE40"/>
      <c r="BF40"/>
      <c r="BG40"/>
      <c r="BH40"/>
      <c r="BI40"/>
      <c r="BJ40"/>
      <c r="BK40"/>
      <c r="BL40"/>
      <c r="BM40"/>
      <c r="BN40"/>
      <c r="BO40"/>
      <c r="BP40"/>
      <c r="BQ40"/>
      <c r="BR40"/>
      <c r="BS40"/>
      <c r="BT40"/>
      <c r="BU40"/>
      <c r="BV40"/>
      <c r="BW40"/>
      <c r="BX40"/>
      <c r="BY40"/>
      <c r="BZ40"/>
      <c r="CA40"/>
      <c r="CC40" s="541"/>
    </row>
    <row r="41" spans="2:81" ht="28" customHeight="1" x14ac:dyDescent="0.15">
      <c r="B41" s="1005"/>
      <c r="C41" s="622" t="s">
        <v>655</v>
      </c>
      <c r="D41" s="623">
        <f>AO$40</f>
        <v>4.66E-4</v>
      </c>
      <c r="E41" s="623">
        <f>AO$74</f>
        <v>2.3727198195047025E-3</v>
      </c>
      <c r="F41" s="624">
        <f>AO$108</f>
        <v>1353</v>
      </c>
      <c r="I41" s="640"/>
      <c r="J41" s="639"/>
      <c r="K41" s="640"/>
      <c r="L41" s="640"/>
      <c r="M41" s="640"/>
      <c r="N41" s="640"/>
      <c r="O41" s="640"/>
      <c r="P41" s="640"/>
      <c r="Q41" s="642"/>
      <c r="R41" s="642"/>
      <c r="S41" s="642"/>
      <c r="T41" s="639"/>
      <c r="U41" s="640"/>
      <c r="V41" s="640"/>
      <c r="W41" s="640"/>
      <c r="X41" s="640"/>
      <c r="Y41" s="640"/>
      <c r="Z41" s="640"/>
      <c r="AA41" s="640"/>
      <c r="AB41" s="640"/>
      <c r="AC41" s="660"/>
      <c r="AD41" s="660"/>
      <c r="AE41" s="660"/>
      <c r="AF41" s="660"/>
      <c r="AG41" s="660"/>
      <c r="AH41" s="660"/>
      <c r="AI41" s="660"/>
      <c r="AJ41" s="660"/>
      <c r="AK41" s="660"/>
      <c r="AL41" s="660"/>
      <c r="AM41" s="660"/>
      <c r="AN41" s="660"/>
      <c r="AO41" s="660"/>
      <c r="AP41" s="660"/>
      <c r="AQ41" s="660"/>
      <c r="AR41" s="660"/>
      <c r="AS41" s="640"/>
      <c r="AT41" s="640"/>
      <c r="AU41" s="640"/>
      <c r="AV41" s="639"/>
      <c r="AW41" s="640"/>
      <c r="AX41" s="640"/>
      <c r="AY41" s="640"/>
      <c r="AZ41" s="640"/>
      <c r="BA41" s="640"/>
      <c r="BB41" s="640"/>
      <c r="BC41"/>
      <c r="BD41"/>
      <c r="BE41"/>
      <c r="BF41"/>
      <c r="BG41"/>
      <c r="BH41"/>
      <c r="BI41"/>
      <c r="BJ41"/>
      <c r="BK41"/>
      <c r="BL41"/>
      <c r="BM41"/>
      <c r="BN41"/>
      <c r="BO41"/>
      <c r="BP41"/>
      <c r="BQ41"/>
      <c r="BR41"/>
      <c r="BS41"/>
      <c r="BT41"/>
      <c r="BU41"/>
      <c r="BV41"/>
      <c r="BW41"/>
      <c r="BX41"/>
      <c r="BY41"/>
      <c r="BZ41"/>
      <c r="CA41"/>
    </row>
    <row r="42" spans="2:81" ht="24" customHeight="1" x14ac:dyDescent="0.15">
      <c r="B42" s="1005"/>
      <c r="C42" s="622" t="s">
        <v>656</v>
      </c>
      <c r="D42" s="623">
        <f>AP$40</f>
        <v>0.30066599999999999</v>
      </c>
      <c r="E42" s="623">
        <f>AP$74</f>
        <v>7.5006556423913793</v>
      </c>
      <c r="F42" s="624">
        <f>AP$108</f>
        <v>31415</v>
      </c>
      <c r="I42" s="643" t="s">
        <v>133</v>
      </c>
      <c r="J42" s="634"/>
      <c r="K42" s="634"/>
      <c r="L42" s="634"/>
      <c r="M42" s="634"/>
      <c r="N42" s="634"/>
      <c r="O42" s="634"/>
      <c r="P42" s="634"/>
      <c r="Q42" s="1000" t="s">
        <v>133</v>
      </c>
      <c r="R42" s="1000"/>
      <c r="S42" s="644"/>
      <c r="T42" s="643" t="s">
        <v>133</v>
      </c>
      <c r="U42" s="634"/>
      <c r="V42" s="634"/>
      <c r="W42" s="634"/>
      <c r="X42" s="634"/>
      <c r="Y42" s="634"/>
      <c r="Z42" s="634"/>
      <c r="AA42" s="634"/>
      <c r="AB42" s="1001" t="s">
        <v>133</v>
      </c>
      <c r="AC42" s="1001"/>
      <c r="AD42" s="634"/>
      <c r="AE42" s="634"/>
      <c r="AF42" s="634"/>
      <c r="AG42" s="634"/>
      <c r="AH42" s="634"/>
      <c r="AI42" s="634"/>
      <c r="AJ42" s="634"/>
      <c r="AK42" s="634"/>
      <c r="AL42" s="634"/>
      <c r="AM42" s="634"/>
      <c r="AN42" s="634"/>
      <c r="AO42" s="634"/>
      <c r="AP42" s="634"/>
      <c r="AQ42" s="634"/>
      <c r="AR42" s="634"/>
      <c r="AS42" s="634"/>
      <c r="AT42" s="634"/>
      <c r="AU42" s="643" t="s">
        <v>133</v>
      </c>
      <c r="AV42" s="643"/>
      <c r="AW42" s="634"/>
      <c r="AX42" s="634"/>
      <c r="AY42" s="634"/>
      <c r="AZ42" s="634"/>
      <c r="BA42" s="645"/>
      <c r="BB42" s="645"/>
      <c r="BC42"/>
      <c r="BD42"/>
      <c r="BE42"/>
      <c r="BF42"/>
      <c r="BG42"/>
      <c r="BH42"/>
      <c r="BI42"/>
      <c r="BJ42"/>
      <c r="BK42"/>
      <c r="BL42"/>
      <c r="BM42"/>
      <c r="BN42"/>
      <c r="BO42"/>
      <c r="BP42"/>
      <c r="BQ42"/>
      <c r="BR42"/>
      <c r="BS42"/>
      <c r="BT42"/>
      <c r="BU42"/>
      <c r="BV42"/>
      <c r="BW42"/>
      <c r="BX42"/>
      <c r="BY42"/>
      <c r="BZ42"/>
      <c r="CA42"/>
    </row>
    <row r="43" spans="2:81" s="388" customFormat="1" ht="29" customHeight="1" x14ac:dyDescent="0.15">
      <c r="B43" s="1005"/>
      <c r="C43" s="622" t="s">
        <v>657</v>
      </c>
      <c r="D43" s="623">
        <f>AQ$40</f>
        <v>1.5500000000000002E-3</v>
      </c>
      <c r="E43" s="623">
        <f>AQ$74</f>
        <v>2.1778306955638958E-2</v>
      </c>
      <c r="F43" s="624">
        <f>AQ$108</f>
        <v>4609</v>
      </c>
      <c r="I43" s="646" t="s">
        <v>1101</v>
      </c>
      <c r="J43" s="647" t="s">
        <v>146</v>
      </c>
      <c r="K43" s="647" t="s">
        <v>134</v>
      </c>
      <c r="L43" s="647" t="s">
        <v>135</v>
      </c>
      <c r="M43" s="647" t="s">
        <v>136</v>
      </c>
      <c r="N43" s="647" t="s">
        <v>226</v>
      </c>
      <c r="O43" s="647" t="s">
        <v>55</v>
      </c>
      <c r="P43" s="640"/>
      <c r="Q43" s="646" t="s">
        <v>1101</v>
      </c>
      <c r="R43" s="648" t="s">
        <v>659</v>
      </c>
      <c r="S43" s="642"/>
      <c r="T43" s="646" t="s">
        <v>1101</v>
      </c>
      <c r="U43" s="647" t="s">
        <v>140</v>
      </c>
      <c r="V43" s="647" t="s">
        <v>141</v>
      </c>
      <c r="W43" s="647" t="s">
        <v>142</v>
      </c>
      <c r="X43" s="647" t="s">
        <v>226</v>
      </c>
      <c r="Y43" s="647" t="s">
        <v>143</v>
      </c>
      <c r="Z43" s="647" t="s">
        <v>55</v>
      </c>
      <c r="AA43" s="640"/>
      <c r="AB43" s="646" t="s">
        <v>1101</v>
      </c>
      <c r="AC43" s="647" t="s">
        <v>581</v>
      </c>
      <c r="AD43" s="647" t="s">
        <v>582</v>
      </c>
      <c r="AE43" s="647" t="s">
        <v>617</v>
      </c>
      <c r="AF43" s="647" t="s">
        <v>648</v>
      </c>
      <c r="AG43" s="647" t="s">
        <v>649</v>
      </c>
      <c r="AH43" s="647" t="s">
        <v>650</v>
      </c>
      <c r="AI43" s="647" t="s">
        <v>711</v>
      </c>
      <c r="AJ43" s="647" t="s">
        <v>651</v>
      </c>
      <c r="AK43" s="647" t="s">
        <v>652</v>
      </c>
      <c r="AL43" s="647" t="s">
        <v>653</v>
      </c>
      <c r="AM43" s="647" t="s">
        <v>654</v>
      </c>
      <c r="AN43" s="647" t="s">
        <v>712</v>
      </c>
      <c r="AO43" s="647" t="s">
        <v>655</v>
      </c>
      <c r="AP43" s="647" t="s">
        <v>656</v>
      </c>
      <c r="AQ43" s="647" t="s">
        <v>657</v>
      </c>
      <c r="AR43" s="647" t="s">
        <v>658</v>
      </c>
      <c r="AS43" s="647" t="s">
        <v>55</v>
      </c>
      <c r="AT43" s="640"/>
      <c r="AU43" s="646" t="s">
        <v>1101</v>
      </c>
      <c r="AV43" s="647" t="s">
        <v>137</v>
      </c>
      <c r="AW43" s="647" t="s">
        <v>135</v>
      </c>
      <c r="AX43" s="647" t="s">
        <v>138</v>
      </c>
      <c r="AY43" s="647" t="s">
        <v>136</v>
      </c>
      <c r="AZ43" s="647" t="s">
        <v>139</v>
      </c>
      <c r="BA43" s="647" t="s">
        <v>226</v>
      </c>
      <c r="BB43" s="647" t="s">
        <v>55</v>
      </c>
      <c r="BC43"/>
      <c r="BD43"/>
      <c r="BE43"/>
      <c r="BF43"/>
      <c r="BG43"/>
      <c r="BH43"/>
      <c r="BI43"/>
      <c r="BJ43"/>
      <c r="BK43"/>
      <c r="BL43"/>
      <c r="BM43"/>
      <c r="BN43"/>
      <c r="BO43"/>
      <c r="BP43"/>
      <c r="BQ43"/>
      <c r="BR43"/>
      <c r="BS43"/>
      <c r="BT43"/>
      <c r="BU43"/>
      <c r="BV43"/>
      <c r="BW43"/>
      <c r="BX43"/>
      <c r="BY43"/>
      <c r="BZ43"/>
      <c r="CA43"/>
    </row>
    <row r="44" spans="2:81" ht="17" x14ac:dyDescent="0.15">
      <c r="B44" s="1006"/>
      <c r="C44" s="622" t="s">
        <v>658</v>
      </c>
      <c r="D44" s="623">
        <f>AR$40</f>
        <v>5.6949999999999995E-3</v>
      </c>
      <c r="E44" s="623">
        <f>AR$74</f>
        <v>2.3528353214714963E-2</v>
      </c>
      <c r="F44" s="624">
        <f>AR$108</f>
        <v>5706</v>
      </c>
      <c r="I44" s="650" t="s">
        <v>1042</v>
      </c>
      <c r="J44" s="311">
        <v>2128803</v>
      </c>
      <c r="K44" s="311">
        <v>32028</v>
      </c>
      <c r="L44" s="311">
        <v>3069182</v>
      </c>
      <c r="M44" s="311">
        <v>44531078</v>
      </c>
      <c r="N44" s="311">
        <v>23619</v>
      </c>
      <c r="O44" s="311">
        <f>SUM(J44:N44)</f>
        <v>49784710</v>
      </c>
      <c r="P44" s="640"/>
      <c r="Q44" s="650" t="s">
        <v>1042</v>
      </c>
      <c r="R44" s="311">
        <v>81</v>
      </c>
      <c r="S44" s="642"/>
      <c r="T44" s="650" t="s">
        <v>1042</v>
      </c>
      <c r="U44" s="311">
        <v>1867</v>
      </c>
      <c r="V44" s="311">
        <v>459925</v>
      </c>
      <c r="W44" s="311">
        <v>1380186</v>
      </c>
      <c r="X44" s="311">
        <v>788</v>
      </c>
      <c r="Y44" s="311">
        <v>19</v>
      </c>
      <c r="Z44" s="311">
        <f>SUM(U44:Y44)</f>
        <v>1842785</v>
      </c>
      <c r="AA44" s="640"/>
      <c r="AB44" s="650" t="s">
        <v>1042</v>
      </c>
      <c r="AC44" s="311">
        <v>0</v>
      </c>
      <c r="AD44" s="311">
        <v>1428854</v>
      </c>
      <c r="AE44" s="311">
        <v>5477</v>
      </c>
      <c r="AF44" s="311">
        <v>11457</v>
      </c>
      <c r="AG44" s="311">
        <v>205930</v>
      </c>
      <c r="AH44" s="311">
        <v>116948</v>
      </c>
      <c r="AI44" s="311">
        <v>616923</v>
      </c>
      <c r="AJ44" s="311">
        <v>18022682</v>
      </c>
      <c r="AK44" s="311">
        <v>0</v>
      </c>
      <c r="AL44" s="311">
        <v>119</v>
      </c>
      <c r="AM44" s="311">
        <v>10529</v>
      </c>
      <c r="AN44" s="311">
        <v>0</v>
      </c>
      <c r="AO44" s="311">
        <v>100</v>
      </c>
      <c r="AP44" s="311">
        <v>15939</v>
      </c>
      <c r="AQ44" s="311">
        <v>3</v>
      </c>
      <c r="AR44" s="311">
        <v>32</v>
      </c>
      <c r="AS44" s="311">
        <f>SUM(AC44:AR44)</f>
        <v>20434993</v>
      </c>
      <c r="AT44" s="640"/>
      <c r="AU44" s="650" t="s">
        <v>1042</v>
      </c>
      <c r="AV44" s="311">
        <v>2275484</v>
      </c>
      <c r="AW44" s="311">
        <v>559022</v>
      </c>
      <c r="AX44" s="311">
        <v>20938</v>
      </c>
      <c r="AY44" s="311">
        <v>34789577</v>
      </c>
      <c r="AZ44" s="311">
        <v>1762752</v>
      </c>
      <c r="BA44" s="311">
        <v>7829</v>
      </c>
      <c r="BB44" s="311">
        <f>SUM(AV44:BA44)</f>
        <v>39415602</v>
      </c>
      <c r="BC44"/>
      <c r="BD44"/>
      <c r="BE44"/>
      <c r="BF44"/>
      <c r="BG44"/>
      <c r="BH44"/>
      <c r="BI44"/>
      <c r="BJ44"/>
      <c r="BK44"/>
      <c r="BL44"/>
      <c r="BM44"/>
      <c r="BN44"/>
      <c r="BO44"/>
      <c r="BP44"/>
      <c r="BQ44"/>
      <c r="BR44"/>
      <c r="BS44"/>
      <c r="BT44"/>
      <c r="BU44"/>
      <c r="BV44"/>
      <c r="BW44"/>
      <c r="BX44"/>
      <c r="BY44"/>
      <c r="BZ44"/>
      <c r="CA44"/>
    </row>
    <row r="45" spans="2:81" ht="17" x14ac:dyDescent="0.15">
      <c r="B45" s="1004" t="s">
        <v>117</v>
      </c>
      <c r="C45" s="622" t="s">
        <v>137</v>
      </c>
      <c r="D45" s="623">
        <f>AV$40</f>
        <v>27.177697000000002</v>
      </c>
      <c r="E45" s="623">
        <f>AV$74</f>
        <v>483.46922229240596</v>
      </c>
      <c r="F45" s="624">
        <f>AV$108</f>
        <v>70935</v>
      </c>
      <c r="I45" s="650" t="s">
        <v>1043</v>
      </c>
      <c r="J45" s="311">
        <v>3327601</v>
      </c>
      <c r="K45" s="311">
        <v>219335</v>
      </c>
      <c r="L45" s="311">
        <v>3282534</v>
      </c>
      <c r="M45" s="311">
        <v>40209335</v>
      </c>
      <c r="N45" s="311">
        <v>26516</v>
      </c>
      <c r="O45" s="311">
        <f t="shared" ref="O45:O56" si="12">SUM(J45:N45)</f>
        <v>47065321</v>
      </c>
      <c r="P45" s="640"/>
      <c r="Q45" s="650" t="s">
        <v>1043</v>
      </c>
      <c r="R45" s="311">
        <v>17</v>
      </c>
      <c r="S45" s="642"/>
      <c r="T45" s="650" t="s">
        <v>1043</v>
      </c>
      <c r="U45" s="311">
        <v>766</v>
      </c>
      <c r="V45" s="311">
        <v>489868</v>
      </c>
      <c r="W45" s="311">
        <v>2194488</v>
      </c>
      <c r="X45" s="311">
        <v>853</v>
      </c>
      <c r="Y45" s="311">
        <v>0</v>
      </c>
      <c r="Z45" s="311">
        <f t="shared" ref="Z45:Z56" si="13">SUM(U45:Y45)</f>
        <v>2685975</v>
      </c>
      <c r="AA45" s="640"/>
      <c r="AB45" s="650" t="s">
        <v>1043</v>
      </c>
      <c r="AC45" s="311">
        <v>218</v>
      </c>
      <c r="AD45" s="311">
        <v>1046538</v>
      </c>
      <c r="AE45" s="311">
        <v>1280</v>
      </c>
      <c r="AF45" s="311">
        <v>376</v>
      </c>
      <c r="AG45" s="311">
        <v>459685</v>
      </c>
      <c r="AH45" s="311">
        <v>100694</v>
      </c>
      <c r="AI45" s="311">
        <v>164494</v>
      </c>
      <c r="AJ45" s="311">
        <v>14419083</v>
      </c>
      <c r="AK45" s="311">
        <v>274</v>
      </c>
      <c r="AL45" s="311">
        <v>515</v>
      </c>
      <c r="AM45" s="311">
        <v>19412</v>
      </c>
      <c r="AN45" s="311">
        <v>16</v>
      </c>
      <c r="AO45" s="311">
        <v>13</v>
      </c>
      <c r="AP45" s="311">
        <v>2697</v>
      </c>
      <c r="AQ45" s="311">
        <v>144</v>
      </c>
      <c r="AR45" s="311">
        <v>18</v>
      </c>
      <c r="AS45" s="311">
        <f t="shared" ref="AS45:AS55" si="14">SUM(AC45:AR45)</f>
        <v>16215457</v>
      </c>
      <c r="AT45" s="640"/>
      <c r="AU45" s="650" t="s">
        <v>1043</v>
      </c>
      <c r="AV45" s="311">
        <v>2437660</v>
      </c>
      <c r="AW45" s="311">
        <v>824690</v>
      </c>
      <c r="AX45" s="311">
        <v>26972</v>
      </c>
      <c r="AY45" s="311">
        <v>30832681</v>
      </c>
      <c r="AZ45" s="311">
        <v>1847819</v>
      </c>
      <c r="BA45" s="311">
        <v>7760</v>
      </c>
      <c r="BB45" s="311">
        <f t="shared" ref="BB45:BB56" si="15">SUM(AV45:BA45)</f>
        <v>35977582</v>
      </c>
      <c r="BC45"/>
      <c r="BD45"/>
      <c r="BE45"/>
      <c r="BF45"/>
      <c r="BG45"/>
      <c r="BH45"/>
      <c r="BI45"/>
      <c r="BJ45"/>
      <c r="BK45"/>
      <c r="BL45"/>
      <c r="BM45"/>
      <c r="BN45"/>
      <c r="BO45"/>
      <c r="BP45"/>
      <c r="BQ45"/>
      <c r="BR45"/>
      <c r="BS45"/>
      <c r="BT45"/>
      <c r="BU45"/>
      <c r="BV45"/>
      <c r="BW45"/>
      <c r="BX45"/>
      <c r="BY45"/>
      <c r="BZ45"/>
      <c r="CA45"/>
    </row>
    <row r="46" spans="2:81" ht="17" x14ac:dyDescent="0.15">
      <c r="B46" s="1005"/>
      <c r="C46" s="622" t="s">
        <v>135</v>
      </c>
      <c r="D46" s="623">
        <f>AW$40</f>
        <v>11.803110999999999</v>
      </c>
      <c r="E46" s="623">
        <f>AW$74</f>
        <v>1778.5329383304847</v>
      </c>
      <c r="F46" s="624">
        <f>AW$108</f>
        <v>2011</v>
      </c>
      <c r="I46" s="650" t="s">
        <v>1044</v>
      </c>
      <c r="J46" s="311">
        <v>3133888</v>
      </c>
      <c r="K46" s="311">
        <v>64073</v>
      </c>
      <c r="L46" s="311">
        <v>88996</v>
      </c>
      <c r="M46" s="311">
        <v>39267783</v>
      </c>
      <c r="N46" s="311">
        <v>25645</v>
      </c>
      <c r="O46" s="311">
        <f t="shared" si="12"/>
        <v>42580385</v>
      </c>
      <c r="P46" s="640"/>
      <c r="Q46" s="650" t="s">
        <v>1044</v>
      </c>
      <c r="R46" s="311">
        <v>33</v>
      </c>
      <c r="S46" s="642"/>
      <c r="T46" s="650" t="s">
        <v>1044</v>
      </c>
      <c r="U46" s="311">
        <v>4200</v>
      </c>
      <c r="V46" s="311">
        <v>367781</v>
      </c>
      <c r="W46" s="311">
        <v>1675508</v>
      </c>
      <c r="X46" s="311">
        <v>777</v>
      </c>
      <c r="Y46" s="311">
        <v>0</v>
      </c>
      <c r="Z46" s="311">
        <f t="shared" si="13"/>
        <v>2048266</v>
      </c>
      <c r="AA46" s="640"/>
      <c r="AB46" s="650" t="s">
        <v>1044</v>
      </c>
      <c r="AC46" s="311">
        <v>11</v>
      </c>
      <c r="AD46" s="311">
        <v>592068</v>
      </c>
      <c r="AE46" s="311">
        <v>591</v>
      </c>
      <c r="AF46" s="311">
        <v>450</v>
      </c>
      <c r="AG46" s="311">
        <v>211542</v>
      </c>
      <c r="AH46" s="311">
        <v>69944</v>
      </c>
      <c r="AI46" s="311">
        <v>531920</v>
      </c>
      <c r="AJ46" s="311">
        <v>17239389</v>
      </c>
      <c r="AK46" s="311">
        <v>0</v>
      </c>
      <c r="AL46" s="311">
        <v>4806</v>
      </c>
      <c r="AM46" s="311">
        <v>429</v>
      </c>
      <c r="AN46" s="311">
        <v>3</v>
      </c>
      <c r="AO46" s="311">
        <v>14</v>
      </c>
      <c r="AP46" s="311">
        <v>3215</v>
      </c>
      <c r="AQ46" s="311">
        <v>31</v>
      </c>
      <c r="AR46" s="311">
        <v>7</v>
      </c>
      <c r="AS46" s="311">
        <f t="shared" si="14"/>
        <v>18654420</v>
      </c>
      <c r="AT46" s="640"/>
      <c r="AU46" s="650" t="s">
        <v>1044</v>
      </c>
      <c r="AV46" s="311">
        <v>2042718</v>
      </c>
      <c r="AW46" s="311">
        <v>486333</v>
      </c>
      <c r="AX46" s="311">
        <v>12490</v>
      </c>
      <c r="AY46" s="311">
        <v>32531944</v>
      </c>
      <c r="AZ46" s="311">
        <v>1488041</v>
      </c>
      <c r="BA46" s="311">
        <v>8061</v>
      </c>
      <c r="BB46" s="311">
        <f t="shared" si="15"/>
        <v>36569587</v>
      </c>
      <c r="BC46"/>
      <c r="BD46"/>
      <c r="BE46"/>
      <c r="BF46"/>
      <c r="BG46"/>
      <c r="BH46"/>
      <c r="BI46"/>
      <c r="BJ46"/>
      <c r="BK46"/>
      <c r="BL46"/>
      <c r="BM46"/>
      <c r="BN46"/>
      <c r="BO46"/>
      <c r="BP46"/>
      <c r="BQ46"/>
      <c r="BR46"/>
      <c r="BS46"/>
      <c r="BT46"/>
      <c r="BU46"/>
      <c r="BV46"/>
      <c r="BW46"/>
      <c r="BX46"/>
      <c r="BY46"/>
      <c r="BZ46"/>
      <c r="CA46"/>
    </row>
    <row r="47" spans="2:81" ht="17" x14ac:dyDescent="0.15">
      <c r="B47" s="1005"/>
      <c r="C47" s="622" t="s">
        <v>138</v>
      </c>
      <c r="D47" s="623">
        <f>AX$40</f>
        <v>0.57519399999999998</v>
      </c>
      <c r="E47" s="623">
        <f>AX$74</f>
        <v>59.065340717307514</v>
      </c>
      <c r="F47" s="624">
        <f>AX$108</f>
        <v>625</v>
      </c>
      <c r="I47" s="650" t="s">
        <v>1045</v>
      </c>
      <c r="J47" s="311">
        <v>3455352</v>
      </c>
      <c r="K47" s="311">
        <v>76789</v>
      </c>
      <c r="L47" s="311">
        <v>644023</v>
      </c>
      <c r="M47" s="311">
        <v>32508753</v>
      </c>
      <c r="N47" s="311">
        <v>22644</v>
      </c>
      <c r="O47" s="311">
        <f t="shared" si="12"/>
        <v>36707561</v>
      </c>
      <c r="P47" s="640"/>
      <c r="Q47" s="650" t="s">
        <v>1045</v>
      </c>
      <c r="R47" s="311">
        <v>1</v>
      </c>
      <c r="S47" s="642"/>
      <c r="T47" s="650" t="s">
        <v>1045</v>
      </c>
      <c r="U47" s="311">
        <v>786</v>
      </c>
      <c r="V47" s="311">
        <v>239728</v>
      </c>
      <c r="W47" s="311">
        <v>1918000</v>
      </c>
      <c r="X47" s="311">
        <v>782</v>
      </c>
      <c r="Y47" s="311">
        <v>1</v>
      </c>
      <c r="Z47" s="311">
        <f t="shared" si="13"/>
        <v>2159297</v>
      </c>
      <c r="AA47" s="640"/>
      <c r="AB47" s="650" t="s">
        <v>1045</v>
      </c>
      <c r="AC47" s="311">
        <v>48</v>
      </c>
      <c r="AD47" s="311">
        <v>1163759</v>
      </c>
      <c r="AE47" s="311">
        <v>4586</v>
      </c>
      <c r="AF47" s="311">
        <v>644</v>
      </c>
      <c r="AG47" s="311">
        <v>196367</v>
      </c>
      <c r="AH47" s="311">
        <v>57789</v>
      </c>
      <c r="AI47" s="311">
        <v>656995</v>
      </c>
      <c r="AJ47" s="311">
        <v>18755881</v>
      </c>
      <c r="AK47" s="311">
        <v>4901</v>
      </c>
      <c r="AL47" s="311">
        <v>98</v>
      </c>
      <c r="AM47" s="311">
        <v>2748</v>
      </c>
      <c r="AN47" s="311">
        <v>43</v>
      </c>
      <c r="AO47" s="311">
        <v>6</v>
      </c>
      <c r="AP47" s="311">
        <v>90560</v>
      </c>
      <c r="AQ47" s="311">
        <v>427</v>
      </c>
      <c r="AR47" s="311">
        <v>251</v>
      </c>
      <c r="AS47" s="311">
        <f t="shared" si="14"/>
        <v>20935103</v>
      </c>
      <c r="AT47" s="640"/>
      <c r="AU47" s="650" t="s">
        <v>1045</v>
      </c>
      <c r="AV47" s="311">
        <v>2197278</v>
      </c>
      <c r="AW47" s="311">
        <v>922662</v>
      </c>
      <c r="AX47" s="311">
        <v>102159</v>
      </c>
      <c r="AY47" s="311">
        <v>30269965</v>
      </c>
      <c r="AZ47" s="311">
        <v>1848873</v>
      </c>
      <c r="BA47" s="311">
        <v>7755</v>
      </c>
      <c r="BB47" s="311">
        <f t="shared" si="15"/>
        <v>35348692</v>
      </c>
      <c r="BC47"/>
      <c r="BD47"/>
      <c r="BE47"/>
      <c r="BF47"/>
      <c r="BG47"/>
      <c r="BH47"/>
      <c r="BI47"/>
      <c r="BJ47"/>
      <c r="BK47"/>
      <c r="BL47"/>
      <c r="BM47"/>
      <c r="BN47"/>
      <c r="BO47"/>
      <c r="BP47"/>
      <c r="BQ47"/>
      <c r="BR47"/>
      <c r="BS47"/>
      <c r="BT47"/>
      <c r="BU47"/>
      <c r="BV47"/>
      <c r="BW47"/>
      <c r="BX47"/>
      <c r="BY47"/>
      <c r="BZ47"/>
      <c r="CA47"/>
    </row>
    <row r="48" spans="2:81" ht="17" x14ac:dyDescent="0.15">
      <c r="B48" s="1005"/>
      <c r="C48" s="622" t="s">
        <v>136</v>
      </c>
      <c r="D48" s="623">
        <f>AY$40</f>
        <v>390.76270800000003</v>
      </c>
      <c r="E48" s="623">
        <f>AY$74</f>
        <v>7721.6782509808199</v>
      </c>
      <c r="F48" s="624">
        <f>AY$108</f>
        <v>134947</v>
      </c>
      <c r="I48" s="650" t="s">
        <v>1046</v>
      </c>
      <c r="J48" s="311">
        <v>3227140</v>
      </c>
      <c r="K48" s="311">
        <v>80562</v>
      </c>
      <c r="L48" s="311">
        <v>284614</v>
      </c>
      <c r="M48" s="311">
        <v>29508589</v>
      </c>
      <c r="N48" s="311">
        <v>21757</v>
      </c>
      <c r="O48" s="311">
        <f t="shared" si="12"/>
        <v>33122662</v>
      </c>
      <c r="P48" s="640"/>
      <c r="Q48" s="650" t="s">
        <v>1046</v>
      </c>
      <c r="R48" s="311">
        <v>51</v>
      </c>
      <c r="S48" s="642"/>
      <c r="T48" s="650" t="s">
        <v>1046</v>
      </c>
      <c r="U48" s="311">
        <v>718</v>
      </c>
      <c r="V48" s="311">
        <v>315088</v>
      </c>
      <c r="W48" s="311">
        <v>1314569</v>
      </c>
      <c r="X48" s="311">
        <v>734</v>
      </c>
      <c r="Y48" s="311">
        <v>1</v>
      </c>
      <c r="Z48" s="311">
        <f t="shared" si="13"/>
        <v>1631110</v>
      </c>
      <c r="AA48" s="640"/>
      <c r="AB48" s="650" t="s">
        <v>1046</v>
      </c>
      <c r="AC48" s="311">
        <v>1</v>
      </c>
      <c r="AD48" s="311">
        <v>864872</v>
      </c>
      <c r="AE48" s="311">
        <v>6028</v>
      </c>
      <c r="AF48" s="311">
        <v>2037</v>
      </c>
      <c r="AG48" s="311">
        <v>86882</v>
      </c>
      <c r="AH48" s="311">
        <v>74028</v>
      </c>
      <c r="AI48" s="311">
        <v>570197</v>
      </c>
      <c r="AJ48" s="311">
        <v>12255049</v>
      </c>
      <c r="AK48" s="311">
        <v>0</v>
      </c>
      <c r="AL48" s="311">
        <v>0</v>
      </c>
      <c r="AM48" s="311">
        <v>1623</v>
      </c>
      <c r="AN48" s="311">
        <v>2</v>
      </c>
      <c r="AO48" s="311">
        <v>0</v>
      </c>
      <c r="AP48" s="311">
        <v>1875</v>
      </c>
      <c r="AQ48" s="311">
        <v>58</v>
      </c>
      <c r="AR48" s="311">
        <v>421</v>
      </c>
      <c r="AS48" s="311">
        <f t="shared" si="14"/>
        <v>13863073</v>
      </c>
      <c r="AT48" s="640"/>
      <c r="AU48" s="650" t="s">
        <v>1046</v>
      </c>
      <c r="AV48" s="311">
        <v>1969537</v>
      </c>
      <c r="AW48" s="311">
        <v>729425</v>
      </c>
      <c r="AX48" s="311">
        <v>245667</v>
      </c>
      <c r="AY48" s="311">
        <v>27470807</v>
      </c>
      <c r="AZ48" s="311">
        <v>1833563</v>
      </c>
      <c r="BA48" s="311">
        <v>7439</v>
      </c>
      <c r="BB48" s="311">
        <f t="shared" si="15"/>
        <v>32256438</v>
      </c>
      <c r="BC48"/>
      <c r="BD48"/>
      <c r="BE48"/>
      <c r="BF48"/>
      <c r="BG48"/>
      <c r="BH48"/>
      <c r="BI48"/>
      <c r="BJ48"/>
      <c r="BK48"/>
      <c r="BL48"/>
      <c r="BM48"/>
      <c r="BN48"/>
      <c r="BO48"/>
      <c r="BP48"/>
      <c r="BQ48"/>
      <c r="BR48"/>
      <c r="BS48"/>
      <c r="BT48"/>
      <c r="BU48"/>
      <c r="BV48"/>
      <c r="BW48"/>
      <c r="BX48"/>
      <c r="BY48"/>
      <c r="BZ48"/>
      <c r="CA48"/>
    </row>
    <row r="49" spans="2:79" ht="16" x14ac:dyDescent="0.15">
      <c r="B49" s="1005"/>
      <c r="C49" s="622" t="s">
        <v>139</v>
      </c>
      <c r="D49" s="623">
        <f>AZ$40</f>
        <v>21.489789999999999</v>
      </c>
      <c r="E49" s="623">
        <f>AZ$74</f>
        <v>201.40638400881588</v>
      </c>
      <c r="F49" s="624">
        <f>AZ$108</f>
        <v>301</v>
      </c>
      <c r="I49" s="654" t="s">
        <v>1047</v>
      </c>
      <c r="J49" s="311">
        <v>6388097</v>
      </c>
      <c r="K49" s="311">
        <v>59270</v>
      </c>
      <c r="L49" s="311">
        <v>94482</v>
      </c>
      <c r="M49" s="311">
        <v>43656289</v>
      </c>
      <c r="N49" s="311">
        <v>21701</v>
      </c>
      <c r="O49" s="311">
        <f t="shared" si="12"/>
        <v>50219839</v>
      </c>
      <c r="P49" s="640"/>
      <c r="Q49" s="654" t="s">
        <v>1047</v>
      </c>
      <c r="R49" s="311">
        <v>42</v>
      </c>
      <c r="S49" s="642"/>
      <c r="T49" s="654" t="s">
        <v>1047</v>
      </c>
      <c r="U49" s="311">
        <v>742</v>
      </c>
      <c r="V49" s="311">
        <v>333937</v>
      </c>
      <c r="W49" s="311">
        <v>1754438</v>
      </c>
      <c r="X49" s="311">
        <v>772</v>
      </c>
      <c r="Y49" s="311">
        <v>5</v>
      </c>
      <c r="Z49" s="311">
        <f t="shared" si="13"/>
        <v>2089894</v>
      </c>
      <c r="AA49" s="640"/>
      <c r="AB49" s="654" t="s">
        <v>1047</v>
      </c>
      <c r="AC49" s="311">
        <v>0</v>
      </c>
      <c r="AD49" s="311">
        <v>1062590</v>
      </c>
      <c r="AE49" s="311">
        <v>20422</v>
      </c>
      <c r="AF49" s="311">
        <v>87472</v>
      </c>
      <c r="AG49" s="311">
        <v>411556</v>
      </c>
      <c r="AH49" s="311">
        <v>148570</v>
      </c>
      <c r="AI49" s="311">
        <v>486299</v>
      </c>
      <c r="AJ49" s="311">
        <v>20970599</v>
      </c>
      <c r="AK49" s="311">
        <v>0</v>
      </c>
      <c r="AL49" s="311">
        <v>0</v>
      </c>
      <c r="AM49" s="311">
        <v>22080</v>
      </c>
      <c r="AN49" s="311">
        <v>23</v>
      </c>
      <c r="AO49" s="311">
        <v>0</v>
      </c>
      <c r="AP49" s="311">
        <v>55042</v>
      </c>
      <c r="AQ49" s="311">
        <v>1</v>
      </c>
      <c r="AR49" s="311">
        <v>0</v>
      </c>
      <c r="AS49" s="311">
        <f t="shared" si="14"/>
        <v>23264654</v>
      </c>
      <c r="AT49" s="640"/>
      <c r="AU49" s="654" t="s">
        <v>1047</v>
      </c>
      <c r="AV49" s="311">
        <v>1784551</v>
      </c>
      <c r="AW49" s="311">
        <v>442640</v>
      </c>
      <c r="AX49" s="311">
        <v>25356</v>
      </c>
      <c r="AY49" s="311">
        <v>43509062</v>
      </c>
      <c r="AZ49" s="311">
        <v>1992738</v>
      </c>
      <c r="BA49" s="311">
        <v>7984</v>
      </c>
      <c r="BB49" s="311">
        <f t="shared" si="15"/>
        <v>47762331</v>
      </c>
      <c r="BC49"/>
      <c r="BD49"/>
      <c r="BE49"/>
      <c r="BF49"/>
      <c r="BG49"/>
      <c r="BH49"/>
      <c r="BI49"/>
      <c r="BJ49"/>
      <c r="BK49"/>
      <c r="BL49"/>
      <c r="BM49"/>
      <c r="BN49"/>
      <c r="BO49"/>
      <c r="BP49"/>
      <c r="BQ49"/>
      <c r="BR49"/>
      <c r="BS49"/>
      <c r="BT49"/>
      <c r="BU49"/>
      <c r="BV49"/>
      <c r="BW49"/>
      <c r="BX49"/>
      <c r="BY49"/>
      <c r="BZ49"/>
      <c r="CA49"/>
    </row>
    <row r="50" spans="2:79" ht="16" x14ac:dyDescent="0.15">
      <c r="B50" s="1006"/>
      <c r="C50" s="619" t="s">
        <v>986</v>
      </c>
      <c r="D50" s="623">
        <f>BA$40</f>
        <v>0.103494</v>
      </c>
      <c r="E50" s="623">
        <f>BA$74</f>
        <v>5.7578253340579859E-2</v>
      </c>
      <c r="F50" s="624">
        <f>BA$108</f>
        <v>13658</v>
      </c>
      <c r="I50" s="654" t="s">
        <v>1048</v>
      </c>
      <c r="J50" s="311">
        <v>5744848</v>
      </c>
      <c r="K50" s="311">
        <v>99271</v>
      </c>
      <c r="L50" s="311">
        <v>159882</v>
      </c>
      <c r="M50" s="311">
        <v>47959963</v>
      </c>
      <c r="N50" s="311">
        <v>22848</v>
      </c>
      <c r="O50" s="311">
        <f t="shared" si="12"/>
        <v>53986812</v>
      </c>
      <c r="P50" s="640"/>
      <c r="Q50" s="654" t="s">
        <v>1048</v>
      </c>
      <c r="R50" s="311">
        <v>701</v>
      </c>
      <c r="S50" s="642"/>
      <c r="T50" s="654" t="s">
        <v>1048</v>
      </c>
      <c r="U50" s="311">
        <v>1803</v>
      </c>
      <c r="V50" s="311">
        <v>431201</v>
      </c>
      <c r="W50" s="311">
        <v>2016954</v>
      </c>
      <c r="X50" s="311">
        <v>777</v>
      </c>
      <c r="Y50" s="311">
        <v>8</v>
      </c>
      <c r="Z50" s="311">
        <f t="shared" si="13"/>
        <v>2450743</v>
      </c>
      <c r="AA50" s="640"/>
      <c r="AB50" s="654" t="s">
        <v>1048</v>
      </c>
      <c r="AC50" s="311">
        <v>989</v>
      </c>
      <c r="AD50" s="311">
        <v>1145668</v>
      </c>
      <c r="AE50" s="311">
        <v>14093</v>
      </c>
      <c r="AF50" s="311">
        <v>3439</v>
      </c>
      <c r="AG50" s="311">
        <v>269055</v>
      </c>
      <c r="AH50" s="311">
        <v>141485</v>
      </c>
      <c r="AI50" s="311">
        <v>887545</v>
      </c>
      <c r="AJ50" s="311">
        <v>20542836</v>
      </c>
      <c r="AK50" s="311">
        <v>1</v>
      </c>
      <c r="AL50" s="311">
        <v>17</v>
      </c>
      <c r="AM50" s="311">
        <v>21255</v>
      </c>
      <c r="AN50" s="311">
        <v>5</v>
      </c>
      <c r="AO50" s="311">
        <v>116</v>
      </c>
      <c r="AP50" s="311">
        <v>18664</v>
      </c>
      <c r="AQ50" s="311">
        <v>90</v>
      </c>
      <c r="AR50" s="311">
        <v>48</v>
      </c>
      <c r="AS50" s="311">
        <f t="shared" si="14"/>
        <v>23045306</v>
      </c>
      <c r="AT50" s="640"/>
      <c r="AU50" s="654" t="s">
        <v>1048</v>
      </c>
      <c r="AV50" s="311">
        <v>1580016</v>
      </c>
      <c r="AW50" s="311">
        <v>411857</v>
      </c>
      <c r="AX50" s="311">
        <v>20986</v>
      </c>
      <c r="AY50" s="311">
        <v>32720504</v>
      </c>
      <c r="AZ50" s="311">
        <v>1882130</v>
      </c>
      <c r="BA50" s="311">
        <v>8097</v>
      </c>
      <c r="BB50" s="311">
        <f t="shared" si="15"/>
        <v>36623590</v>
      </c>
      <c r="BC50"/>
      <c r="BD50"/>
      <c r="BE50"/>
      <c r="BF50"/>
      <c r="BG50"/>
      <c r="BH50"/>
      <c r="BI50"/>
      <c r="BJ50"/>
      <c r="BK50"/>
      <c r="BL50"/>
      <c r="BM50"/>
      <c r="BN50"/>
      <c r="BO50"/>
      <c r="BP50"/>
      <c r="BQ50"/>
      <c r="BR50"/>
      <c r="BS50"/>
      <c r="BT50"/>
      <c r="BU50"/>
      <c r="BV50"/>
      <c r="BW50"/>
      <c r="BX50"/>
      <c r="BY50"/>
      <c r="BZ50"/>
      <c r="CA50"/>
    </row>
    <row r="51" spans="2:79" ht="16" x14ac:dyDescent="0.15">
      <c r="B51" s="621" t="s">
        <v>855</v>
      </c>
      <c r="C51" s="622" t="s">
        <v>848</v>
      </c>
      <c r="D51" s="623">
        <f>J$131</f>
        <v>54.841207000000011</v>
      </c>
      <c r="E51" s="623">
        <f>J$165</f>
        <v>78198.673555153131</v>
      </c>
      <c r="F51" s="624">
        <f>J$199</f>
        <v>185560</v>
      </c>
      <c r="I51" s="654" t="s">
        <v>1049</v>
      </c>
      <c r="J51" s="311">
        <v>10296972</v>
      </c>
      <c r="K51" s="311">
        <v>400549</v>
      </c>
      <c r="L51" s="311">
        <v>4418530</v>
      </c>
      <c r="M51" s="311">
        <v>35848076</v>
      </c>
      <c r="N51" s="311">
        <v>25800</v>
      </c>
      <c r="O51" s="311">
        <f t="shared" si="12"/>
        <v>50989927</v>
      </c>
      <c r="P51" s="640"/>
      <c r="Q51" s="654" t="s">
        <v>1049</v>
      </c>
      <c r="R51" s="311">
        <v>79</v>
      </c>
      <c r="S51" s="642"/>
      <c r="T51" s="654" t="s">
        <v>1049</v>
      </c>
      <c r="U51" s="311">
        <v>1531</v>
      </c>
      <c r="V51" s="311">
        <v>545039</v>
      </c>
      <c r="W51" s="311">
        <v>1840848</v>
      </c>
      <c r="X51" s="311">
        <v>970</v>
      </c>
      <c r="Y51" s="311">
        <v>11</v>
      </c>
      <c r="Z51" s="311">
        <f t="shared" si="13"/>
        <v>2388399</v>
      </c>
      <c r="AA51" s="640"/>
      <c r="AB51" s="654" t="s">
        <v>1049</v>
      </c>
      <c r="AC51" s="311">
        <v>820</v>
      </c>
      <c r="AD51" s="311">
        <v>853188</v>
      </c>
      <c r="AE51" s="311">
        <v>29392</v>
      </c>
      <c r="AF51" s="311">
        <v>30933</v>
      </c>
      <c r="AG51" s="311">
        <v>361675</v>
      </c>
      <c r="AH51" s="311">
        <v>40882</v>
      </c>
      <c r="AI51" s="311">
        <v>696816</v>
      </c>
      <c r="AJ51" s="311">
        <v>19915070</v>
      </c>
      <c r="AK51" s="311">
        <v>145</v>
      </c>
      <c r="AL51" s="311">
        <v>125</v>
      </c>
      <c r="AM51" s="311">
        <v>96450</v>
      </c>
      <c r="AN51" s="311">
        <v>1619</v>
      </c>
      <c r="AO51" s="311">
        <v>175</v>
      </c>
      <c r="AP51" s="311">
        <v>100252</v>
      </c>
      <c r="AQ51" s="311">
        <v>767</v>
      </c>
      <c r="AR51" s="311">
        <v>4540</v>
      </c>
      <c r="AS51" s="311">
        <f t="shared" si="14"/>
        <v>22132849</v>
      </c>
      <c r="AT51" s="640"/>
      <c r="AU51" s="654" t="s">
        <v>1049</v>
      </c>
      <c r="AV51" s="311">
        <v>2243455</v>
      </c>
      <c r="AW51" s="311">
        <v>5146937</v>
      </c>
      <c r="AX51" s="311">
        <v>28750</v>
      </c>
      <c r="AY51" s="311">
        <v>30320357</v>
      </c>
      <c r="AZ51" s="311">
        <v>1978983</v>
      </c>
      <c r="BA51" s="311">
        <v>9642</v>
      </c>
      <c r="BB51" s="311">
        <f t="shared" si="15"/>
        <v>39728124</v>
      </c>
      <c r="BC51"/>
      <c r="BD51"/>
      <c r="BE51"/>
      <c r="BF51"/>
      <c r="BG51"/>
      <c r="BH51"/>
      <c r="BI51"/>
      <c r="BJ51"/>
      <c r="BK51"/>
      <c r="BL51"/>
      <c r="BM51"/>
      <c r="BN51"/>
      <c r="BO51"/>
      <c r="BP51"/>
      <c r="BQ51"/>
      <c r="BR51"/>
      <c r="BS51"/>
      <c r="BT51"/>
      <c r="BU51"/>
      <c r="BV51"/>
      <c r="BW51"/>
      <c r="BX51"/>
      <c r="BY51"/>
      <c r="BZ51"/>
      <c r="CA51"/>
    </row>
    <row r="52" spans="2:79" ht="16" x14ac:dyDescent="0.15">
      <c r="B52" s="619" t="s">
        <v>868</v>
      </c>
      <c r="C52" s="622" t="s">
        <v>869</v>
      </c>
      <c r="D52" s="623">
        <f>M$131</f>
        <v>810.83069899999998</v>
      </c>
      <c r="E52" s="623">
        <f>M$165</f>
        <v>10232.838110385768</v>
      </c>
      <c r="F52" s="624">
        <f>M$199</f>
        <v>8075</v>
      </c>
      <c r="I52" s="654" t="s">
        <v>1050</v>
      </c>
      <c r="J52" s="311">
        <v>3955659</v>
      </c>
      <c r="K52" s="311">
        <v>31602</v>
      </c>
      <c r="L52" s="311">
        <v>112494</v>
      </c>
      <c r="M52" s="311">
        <v>28777622</v>
      </c>
      <c r="N52" s="311">
        <v>38087</v>
      </c>
      <c r="O52" s="311">
        <f t="shared" si="12"/>
        <v>32915464</v>
      </c>
      <c r="P52" s="640"/>
      <c r="Q52" s="654" t="s">
        <v>1050</v>
      </c>
      <c r="R52" s="311">
        <v>3</v>
      </c>
      <c r="S52" s="642"/>
      <c r="T52" s="654" t="s">
        <v>1050</v>
      </c>
      <c r="U52" s="311">
        <v>724</v>
      </c>
      <c r="V52" s="311">
        <v>429586</v>
      </c>
      <c r="W52" s="311">
        <v>1236939</v>
      </c>
      <c r="X52" s="311">
        <v>750</v>
      </c>
      <c r="Y52" s="311">
        <v>6</v>
      </c>
      <c r="Z52" s="311">
        <f t="shared" si="13"/>
        <v>1668005</v>
      </c>
      <c r="AA52" s="640"/>
      <c r="AB52" s="654" t="s">
        <v>1050</v>
      </c>
      <c r="AC52" s="311">
        <v>39</v>
      </c>
      <c r="AD52" s="311">
        <v>923200</v>
      </c>
      <c r="AE52" s="311">
        <v>14038</v>
      </c>
      <c r="AF52" s="311">
        <v>13689</v>
      </c>
      <c r="AG52" s="311">
        <v>169718</v>
      </c>
      <c r="AH52" s="311">
        <v>44732</v>
      </c>
      <c r="AI52" s="311">
        <v>805773</v>
      </c>
      <c r="AJ52" s="311">
        <v>14680371</v>
      </c>
      <c r="AK52" s="311">
        <v>19</v>
      </c>
      <c r="AL52" s="311">
        <v>10</v>
      </c>
      <c r="AM52" s="311">
        <v>2447</v>
      </c>
      <c r="AN52" s="311">
        <v>0</v>
      </c>
      <c r="AO52" s="311">
        <v>0</v>
      </c>
      <c r="AP52" s="311">
        <v>4818</v>
      </c>
      <c r="AQ52" s="311">
        <v>2</v>
      </c>
      <c r="AR52" s="311">
        <v>1</v>
      </c>
      <c r="AS52" s="311">
        <f t="shared" si="14"/>
        <v>16658857</v>
      </c>
      <c r="AT52" s="640"/>
      <c r="AU52" s="654" t="s">
        <v>1050</v>
      </c>
      <c r="AV52" s="311">
        <v>1748878</v>
      </c>
      <c r="AW52" s="311">
        <v>621977</v>
      </c>
      <c r="AX52" s="311">
        <v>13422</v>
      </c>
      <c r="AY52" s="311">
        <v>27603495</v>
      </c>
      <c r="AZ52" s="311">
        <v>1909587</v>
      </c>
      <c r="BA52" s="311">
        <v>7688</v>
      </c>
      <c r="BB52" s="311">
        <f t="shared" si="15"/>
        <v>31905047</v>
      </c>
      <c r="BC52"/>
      <c r="BD52"/>
      <c r="BE52"/>
      <c r="BF52"/>
      <c r="BG52"/>
      <c r="BH52"/>
      <c r="BI52"/>
      <c r="BJ52"/>
      <c r="BK52"/>
      <c r="BL52"/>
      <c r="BM52"/>
      <c r="BN52"/>
      <c r="BO52"/>
      <c r="BP52"/>
      <c r="BQ52"/>
      <c r="BR52"/>
      <c r="BS52"/>
      <c r="BT52"/>
      <c r="BU52"/>
      <c r="BV52"/>
      <c r="BW52"/>
      <c r="BX52"/>
      <c r="BY52"/>
      <c r="BZ52"/>
      <c r="CA52"/>
    </row>
    <row r="53" spans="2:79" ht="16" x14ac:dyDescent="0.15">
      <c r="B53" s="1004" t="s">
        <v>856</v>
      </c>
      <c r="C53" s="622" t="s">
        <v>849</v>
      </c>
      <c r="D53" s="623">
        <f>P$131</f>
        <v>3.8472420000000001</v>
      </c>
      <c r="E53" s="623">
        <f>P$165</f>
        <v>1091.8009676922529</v>
      </c>
      <c r="F53" s="624">
        <f>P$199</f>
        <v>3535</v>
      </c>
      <c r="I53" s="654" t="s">
        <v>1051</v>
      </c>
      <c r="J53" s="311">
        <v>1274009</v>
      </c>
      <c r="K53" s="311">
        <v>45420</v>
      </c>
      <c r="L53" s="311">
        <v>195427</v>
      </c>
      <c r="M53" s="311">
        <v>33084922</v>
      </c>
      <c r="N53" s="311">
        <v>27785</v>
      </c>
      <c r="O53" s="311">
        <f t="shared" si="12"/>
        <v>34627563</v>
      </c>
      <c r="P53" s="640"/>
      <c r="Q53" s="654" t="s">
        <v>1051</v>
      </c>
      <c r="R53" s="311">
        <v>397</v>
      </c>
      <c r="S53" s="642"/>
      <c r="T53" s="654" t="s">
        <v>1051</v>
      </c>
      <c r="U53" s="311">
        <v>841</v>
      </c>
      <c r="V53" s="311">
        <v>518559</v>
      </c>
      <c r="W53" s="311">
        <v>1247504</v>
      </c>
      <c r="X53" s="311">
        <v>794</v>
      </c>
      <c r="Y53" s="311">
        <v>9</v>
      </c>
      <c r="Z53" s="311">
        <f t="shared" si="13"/>
        <v>1767707</v>
      </c>
      <c r="AA53" s="640"/>
      <c r="AB53" s="654" t="s">
        <v>1051</v>
      </c>
      <c r="AC53" s="311">
        <v>1</v>
      </c>
      <c r="AD53" s="311">
        <v>1199040</v>
      </c>
      <c r="AE53" s="311">
        <v>12894</v>
      </c>
      <c r="AF53" s="311">
        <v>26966</v>
      </c>
      <c r="AG53" s="311">
        <v>593605</v>
      </c>
      <c r="AH53" s="311">
        <v>46669</v>
      </c>
      <c r="AI53" s="311">
        <v>547169</v>
      </c>
      <c r="AJ53" s="311">
        <v>27966864</v>
      </c>
      <c r="AK53" s="311">
        <v>1</v>
      </c>
      <c r="AL53" s="311">
        <v>0</v>
      </c>
      <c r="AM53" s="311">
        <v>1609</v>
      </c>
      <c r="AN53" s="311">
        <v>0</v>
      </c>
      <c r="AO53" s="311">
        <v>42</v>
      </c>
      <c r="AP53" s="311">
        <v>864</v>
      </c>
      <c r="AQ53" s="311">
        <v>1</v>
      </c>
      <c r="AR53" s="311">
        <v>2</v>
      </c>
      <c r="AS53" s="311">
        <f t="shared" si="14"/>
        <v>30395727</v>
      </c>
      <c r="AT53" s="640"/>
      <c r="AU53" s="654" t="s">
        <v>1051</v>
      </c>
      <c r="AV53" s="311">
        <v>5133259</v>
      </c>
      <c r="AW53" s="311">
        <v>736117</v>
      </c>
      <c r="AX53" s="311">
        <v>41381</v>
      </c>
      <c r="AY53" s="311">
        <v>36873129</v>
      </c>
      <c r="AZ53" s="311">
        <v>1880817</v>
      </c>
      <c r="BA53" s="311">
        <v>9214</v>
      </c>
      <c r="BB53" s="311">
        <f t="shared" si="15"/>
        <v>44673917</v>
      </c>
      <c r="BC53"/>
      <c r="BD53"/>
      <c r="BE53"/>
      <c r="BF53"/>
      <c r="BG53"/>
      <c r="BH53"/>
      <c r="BI53"/>
      <c r="BJ53"/>
      <c r="BK53"/>
      <c r="BL53"/>
      <c r="BM53"/>
      <c r="BN53"/>
      <c r="BO53"/>
      <c r="BP53"/>
      <c r="BQ53"/>
      <c r="BR53"/>
      <c r="BS53"/>
      <c r="BT53"/>
      <c r="BU53"/>
      <c r="BV53"/>
      <c r="BW53"/>
      <c r="BX53"/>
      <c r="BY53"/>
      <c r="BZ53"/>
      <c r="CA53"/>
    </row>
    <row r="54" spans="2:79" ht="16" x14ac:dyDescent="0.15">
      <c r="B54" s="1006"/>
      <c r="C54" s="622" t="s">
        <v>850</v>
      </c>
      <c r="D54" s="623">
        <f>Q$131</f>
        <v>0.60719699999999999</v>
      </c>
      <c r="E54" s="623">
        <f>Q$165</f>
        <v>213.94596502291506</v>
      </c>
      <c r="F54" s="624">
        <f>Q$199</f>
        <v>532</v>
      </c>
      <c r="I54" s="654" t="s">
        <v>1052</v>
      </c>
      <c r="J54" s="311">
        <v>3976256</v>
      </c>
      <c r="K54" s="311">
        <v>19960</v>
      </c>
      <c r="L54" s="311">
        <v>95918</v>
      </c>
      <c r="M54" s="311">
        <v>34660998</v>
      </c>
      <c r="N54" s="311">
        <v>34512</v>
      </c>
      <c r="O54" s="311">
        <f t="shared" si="12"/>
        <v>38787644</v>
      </c>
      <c r="P54" s="640"/>
      <c r="Q54" s="654" t="s">
        <v>1052</v>
      </c>
      <c r="R54" s="311">
        <v>17</v>
      </c>
      <c r="S54" s="642"/>
      <c r="T54" s="654" t="s">
        <v>1052</v>
      </c>
      <c r="U54" s="311">
        <v>750</v>
      </c>
      <c r="V54" s="311">
        <v>658599</v>
      </c>
      <c r="W54" s="311">
        <v>1595569</v>
      </c>
      <c r="X54" s="311">
        <v>793</v>
      </c>
      <c r="Y54" s="311">
        <v>3</v>
      </c>
      <c r="Z54" s="311">
        <f t="shared" si="13"/>
        <v>2255714</v>
      </c>
      <c r="AA54" s="640"/>
      <c r="AB54" s="654" t="s">
        <v>1052</v>
      </c>
      <c r="AC54" s="311">
        <v>24</v>
      </c>
      <c r="AD54" s="311">
        <v>865289</v>
      </c>
      <c r="AE54" s="311">
        <v>14597</v>
      </c>
      <c r="AF54" s="311">
        <v>2679</v>
      </c>
      <c r="AG54" s="311">
        <v>715247</v>
      </c>
      <c r="AH54" s="311">
        <v>164998</v>
      </c>
      <c r="AI54" s="311">
        <v>270063</v>
      </c>
      <c r="AJ54" s="311">
        <v>17774902</v>
      </c>
      <c r="AK54" s="311">
        <v>25</v>
      </c>
      <c r="AL54" s="311">
        <v>1</v>
      </c>
      <c r="AM54" s="311">
        <v>13667</v>
      </c>
      <c r="AN54" s="311">
        <v>0</v>
      </c>
      <c r="AO54" s="311">
        <v>0</v>
      </c>
      <c r="AP54" s="311">
        <v>5749</v>
      </c>
      <c r="AQ54" s="311">
        <v>25</v>
      </c>
      <c r="AR54" s="311">
        <v>149</v>
      </c>
      <c r="AS54" s="311">
        <f t="shared" si="14"/>
        <v>19827415</v>
      </c>
      <c r="AT54" s="640"/>
      <c r="AU54" s="654" t="s">
        <v>1052</v>
      </c>
      <c r="AV54" s="311">
        <v>1926449</v>
      </c>
      <c r="AW54" s="311">
        <v>483676</v>
      </c>
      <c r="AX54" s="311">
        <v>11264</v>
      </c>
      <c r="AY54" s="311">
        <v>29248157</v>
      </c>
      <c r="AZ54" s="311">
        <v>1193141</v>
      </c>
      <c r="BA54" s="311">
        <v>11029</v>
      </c>
      <c r="BB54" s="311">
        <f t="shared" si="15"/>
        <v>32873716</v>
      </c>
      <c r="BC54"/>
      <c r="BD54"/>
      <c r="BE54"/>
      <c r="BF54"/>
      <c r="BG54"/>
      <c r="BH54"/>
      <c r="BI54"/>
      <c r="BJ54"/>
      <c r="BK54"/>
      <c r="BL54"/>
      <c r="BM54"/>
      <c r="BN54"/>
      <c r="BO54"/>
      <c r="BP54"/>
      <c r="BQ54"/>
      <c r="BR54"/>
      <c r="BS54"/>
      <c r="BT54"/>
      <c r="BU54"/>
      <c r="BV54"/>
      <c r="BW54"/>
      <c r="BX54"/>
      <c r="BY54"/>
      <c r="BZ54"/>
      <c r="CA54"/>
    </row>
    <row r="55" spans="2:79" ht="16" x14ac:dyDescent="0.15">
      <c r="B55" s="621" t="s">
        <v>857</v>
      </c>
      <c r="C55" s="622" t="s">
        <v>854</v>
      </c>
      <c r="D55" s="623">
        <f>U$131</f>
        <v>10.699885999999998</v>
      </c>
      <c r="E55" s="623">
        <f>U$165</f>
        <v>3135.1714488243279</v>
      </c>
      <c r="F55" s="624">
        <f>U$199</f>
        <v>48619</v>
      </c>
      <c r="I55" s="654" t="s">
        <v>1053</v>
      </c>
      <c r="J55" s="311">
        <v>3076597</v>
      </c>
      <c r="K55" s="311">
        <v>11235</v>
      </c>
      <c r="L55" s="311">
        <v>348032</v>
      </c>
      <c r="M55" s="311">
        <v>35120712</v>
      </c>
      <c r="N55" s="311">
        <v>23572</v>
      </c>
      <c r="O55" s="311">
        <f t="shared" si="12"/>
        <v>38580148</v>
      </c>
      <c r="P55" s="640"/>
      <c r="Q55" s="654" t="s">
        <v>1053</v>
      </c>
      <c r="R55" s="311">
        <v>170</v>
      </c>
      <c r="S55" s="642"/>
      <c r="T55" s="654" t="s">
        <v>1053</v>
      </c>
      <c r="U55" s="311">
        <v>729</v>
      </c>
      <c r="V55" s="311">
        <v>620624</v>
      </c>
      <c r="W55" s="311">
        <v>915918</v>
      </c>
      <c r="X55" s="311">
        <v>765</v>
      </c>
      <c r="Y55" s="311">
        <v>5</v>
      </c>
      <c r="Z55" s="311">
        <f t="shared" si="13"/>
        <v>1538041</v>
      </c>
      <c r="AA55" s="640"/>
      <c r="AB55" s="654" t="s">
        <v>1053</v>
      </c>
      <c r="AC55" s="311">
        <v>0</v>
      </c>
      <c r="AD55" s="311">
        <v>973540</v>
      </c>
      <c r="AE55" s="311">
        <v>787</v>
      </c>
      <c r="AF55" s="311">
        <v>41023</v>
      </c>
      <c r="AG55" s="311">
        <v>402808</v>
      </c>
      <c r="AH55" s="311">
        <v>40982</v>
      </c>
      <c r="AI55" s="311">
        <v>611220</v>
      </c>
      <c r="AJ55" s="311">
        <v>21275528</v>
      </c>
      <c r="AK55" s="311">
        <v>155</v>
      </c>
      <c r="AL55" s="311">
        <v>154</v>
      </c>
      <c r="AM55" s="311">
        <v>4664</v>
      </c>
      <c r="AN55" s="311">
        <v>0</v>
      </c>
      <c r="AO55" s="311">
        <v>0</v>
      </c>
      <c r="AP55" s="311">
        <v>991</v>
      </c>
      <c r="AQ55" s="311">
        <v>1</v>
      </c>
      <c r="AR55" s="311">
        <v>226</v>
      </c>
      <c r="AS55" s="311">
        <f t="shared" si="14"/>
        <v>23352079</v>
      </c>
      <c r="AT55" s="640"/>
      <c r="AU55" s="654" t="s">
        <v>1053</v>
      </c>
      <c r="AV55" s="311">
        <v>1838412</v>
      </c>
      <c r="AW55" s="311">
        <v>437775</v>
      </c>
      <c r="AX55" s="311">
        <v>25809</v>
      </c>
      <c r="AY55" s="311">
        <v>34593030</v>
      </c>
      <c r="AZ55" s="311">
        <v>1871346</v>
      </c>
      <c r="BA55" s="311">
        <v>10996</v>
      </c>
      <c r="BB55" s="311">
        <f t="shared" si="15"/>
        <v>38777368</v>
      </c>
      <c r="BC55"/>
      <c r="BD55"/>
      <c r="BE55"/>
      <c r="BF55"/>
      <c r="BG55"/>
      <c r="BH55"/>
      <c r="BI55"/>
      <c r="BJ55"/>
      <c r="BK55"/>
      <c r="BL55"/>
      <c r="BM55"/>
      <c r="BN55"/>
      <c r="BO55"/>
      <c r="BP55"/>
      <c r="BQ55"/>
      <c r="BR55"/>
      <c r="BS55"/>
      <c r="BT55"/>
      <c r="BU55"/>
      <c r="BV55"/>
      <c r="BW55"/>
      <c r="BX55"/>
      <c r="BY55"/>
      <c r="BZ55"/>
      <c r="CA55"/>
    </row>
    <row r="56" spans="2:79" ht="16" x14ac:dyDescent="0.15">
      <c r="B56" s="1004" t="s">
        <v>870</v>
      </c>
      <c r="C56" s="629" t="s">
        <v>871</v>
      </c>
      <c r="D56" s="623">
        <f>X$131</f>
        <v>1.3987270000000001</v>
      </c>
      <c r="E56" s="623">
        <f>X$165</f>
        <v>2.6807507579369405</v>
      </c>
      <c r="F56" s="624">
        <f>X$199</f>
        <v>86</v>
      </c>
      <c r="I56" s="656" t="s">
        <v>55</v>
      </c>
      <c r="J56" s="311">
        <v>49985222</v>
      </c>
      <c r="K56" s="311">
        <v>1140094</v>
      </c>
      <c r="L56" s="311">
        <v>12794114</v>
      </c>
      <c r="M56" s="311">
        <v>445134120</v>
      </c>
      <c r="N56" s="311">
        <v>314486</v>
      </c>
      <c r="O56" s="311">
        <f t="shared" si="12"/>
        <v>509368036</v>
      </c>
      <c r="P56" s="640"/>
      <c r="Q56" s="656" t="s">
        <v>55</v>
      </c>
      <c r="R56" s="311">
        <f>SUM(R44:R55)</f>
        <v>1592</v>
      </c>
      <c r="S56" s="642"/>
      <c r="T56" s="656" t="s">
        <v>55</v>
      </c>
      <c r="U56" s="311">
        <v>15457</v>
      </c>
      <c r="V56" s="311">
        <v>5409935</v>
      </c>
      <c r="W56" s="311">
        <v>19090921</v>
      </c>
      <c r="X56" s="311">
        <v>9555</v>
      </c>
      <c r="Y56" s="311">
        <v>68</v>
      </c>
      <c r="Z56" s="311">
        <f t="shared" si="13"/>
        <v>24525936</v>
      </c>
      <c r="AA56" s="640"/>
      <c r="AB56" s="656" t="s">
        <v>55</v>
      </c>
      <c r="AC56" s="661">
        <f>SUM(AC44:AC55)</f>
        <v>2151</v>
      </c>
      <c r="AD56" s="661">
        <f t="shared" ref="AD56:AK56" si="16">SUM(AD44:AD55)</f>
        <v>12118606</v>
      </c>
      <c r="AE56" s="661">
        <f t="shared" si="16"/>
        <v>124185</v>
      </c>
      <c r="AF56" s="661">
        <f t="shared" si="16"/>
        <v>221165</v>
      </c>
      <c r="AG56" s="661">
        <f t="shared" si="16"/>
        <v>4084070</v>
      </c>
      <c r="AH56" s="661">
        <f t="shared" si="16"/>
        <v>1047721</v>
      </c>
      <c r="AI56" s="661">
        <f t="shared" si="16"/>
        <v>6845414</v>
      </c>
      <c r="AJ56" s="661">
        <f t="shared" si="16"/>
        <v>223818254</v>
      </c>
      <c r="AK56" s="661">
        <f t="shared" si="16"/>
        <v>5521</v>
      </c>
      <c r="AL56" s="661">
        <f>SUM(AL44:AL55)</f>
        <v>5845</v>
      </c>
      <c r="AM56" s="661">
        <f t="shared" ref="AM56:AR56" si="17">SUM(AM44:AM55)</f>
        <v>196913</v>
      </c>
      <c r="AN56" s="661">
        <f t="shared" si="17"/>
        <v>1711</v>
      </c>
      <c r="AO56" s="661">
        <f t="shared" si="17"/>
        <v>466</v>
      </c>
      <c r="AP56" s="661">
        <f t="shared" si="17"/>
        <v>300666</v>
      </c>
      <c r="AQ56" s="661">
        <f t="shared" si="17"/>
        <v>1550</v>
      </c>
      <c r="AR56" s="661">
        <f t="shared" si="17"/>
        <v>5695</v>
      </c>
      <c r="AS56" s="661">
        <f>SUM(AS44:AS55)</f>
        <v>248779933</v>
      </c>
      <c r="AT56" s="640"/>
      <c r="AU56" s="656" t="s">
        <v>55</v>
      </c>
      <c r="AV56" s="661">
        <f t="shared" ref="AV56:BA56" si="18">SUM(AV44:AV55)</f>
        <v>27177697</v>
      </c>
      <c r="AW56" s="661">
        <f t="shared" si="18"/>
        <v>11803111</v>
      </c>
      <c r="AX56" s="661">
        <f t="shared" si="18"/>
        <v>575194</v>
      </c>
      <c r="AY56" s="661">
        <f t="shared" si="18"/>
        <v>390762708</v>
      </c>
      <c r="AZ56" s="661">
        <f t="shared" si="18"/>
        <v>21489790</v>
      </c>
      <c r="BA56" s="661">
        <f t="shared" si="18"/>
        <v>103494</v>
      </c>
      <c r="BB56" s="311">
        <f t="shared" si="15"/>
        <v>451911994</v>
      </c>
      <c r="BC56"/>
      <c r="BD56"/>
      <c r="BE56"/>
      <c r="BF56"/>
      <c r="BG56"/>
      <c r="BH56"/>
      <c r="BI56"/>
      <c r="BJ56"/>
      <c r="BK56"/>
      <c r="BL56"/>
      <c r="BM56"/>
      <c r="BN56"/>
      <c r="BO56"/>
      <c r="BP56"/>
      <c r="BQ56"/>
      <c r="BR56"/>
      <c r="BS56"/>
      <c r="BT56"/>
      <c r="BU56"/>
      <c r="BV56"/>
      <c r="BW56"/>
      <c r="BX56"/>
      <c r="BY56"/>
      <c r="BZ56"/>
      <c r="CA56"/>
    </row>
    <row r="57" spans="2:79" ht="16" x14ac:dyDescent="0.15">
      <c r="B57" s="1005"/>
      <c r="C57" s="629" t="s">
        <v>872</v>
      </c>
      <c r="D57" s="623">
        <f>Y$131</f>
        <v>1.864E-3</v>
      </c>
      <c r="E57" s="623">
        <f>Y$165</f>
        <v>1.0688842130548433E-3</v>
      </c>
      <c r="F57" s="624">
        <f>Y$199</f>
        <v>10</v>
      </c>
      <c r="I57" s="662"/>
      <c r="J57" s="663"/>
      <c r="K57" s="663"/>
      <c r="L57" s="663"/>
      <c r="M57" s="663"/>
      <c r="N57" s="663"/>
      <c r="O57" s="663"/>
      <c r="P57" s="640"/>
      <c r="Q57" s="642"/>
      <c r="R57" s="642"/>
      <c r="S57" s="642"/>
      <c r="T57" s="640"/>
      <c r="U57" s="640"/>
      <c r="V57" s="640"/>
      <c r="W57" s="640"/>
      <c r="X57" s="640"/>
      <c r="Y57" s="640"/>
      <c r="Z57" s="664">
        <f>Z56/1000000</f>
        <v>24.525936000000002</v>
      </c>
      <c r="AA57" s="640"/>
      <c r="AB57" s="640"/>
      <c r="AC57" s="640"/>
      <c r="AD57" s="640"/>
      <c r="AE57" s="640"/>
      <c r="AF57" s="640"/>
      <c r="AG57" s="640"/>
      <c r="AH57" s="640"/>
      <c r="AI57" s="640"/>
      <c r="AJ57" s="640"/>
      <c r="AK57" s="640"/>
      <c r="AL57" s="640"/>
      <c r="AM57" s="640"/>
      <c r="AN57" s="640"/>
      <c r="AO57" s="640"/>
      <c r="AP57" s="640"/>
      <c r="AQ57" s="640"/>
      <c r="AR57" s="640"/>
      <c r="AS57" s="640"/>
      <c r="AT57" s="640"/>
      <c r="AU57" s="640"/>
      <c r="AV57" s="640"/>
      <c r="AW57" s="640"/>
      <c r="AX57" s="640"/>
      <c r="AY57" s="640"/>
      <c r="AZ57" s="640"/>
      <c r="BA57" s="640"/>
      <c r="BB57" s="640"/>
      <c r="BC57"/>
      <c r="BD57"/>
      <c r="BE57"/>
      <c r="BF57"/>
      <c r="BG57"/>
      <c r="BH57"/>
      <c r="BI57"/>
      <c r="BJ57"/>
      <c r="BK57"/>
      <c r="BL57"/>
      <c r="BM57"/>
      <c r="BN57"/>
      <c r="BO57"/>
      <c r="BP57"/>
      <c r="BQ57"/>
      <c r="BR57"/>
      <c r="BS57"/>
      <c r="BT57"/>
      <c r="BU57"/>
      <c r="BV57"/>
      <c r="BW57"/>
      <c r="BX57"/>
      <c r="BY57"/>
      <c r="BZ57"/>
      <c r="CA57"/>
    </row>
    <row r="58" spans="2:79" ht="16" x14ac:dyDescent="0.15">
      <c r="B58" s="1005"/>
      <c r="C58" s="629" t="s">
        <v>873</v>
      </c>
      <c r="D58" s="623">
        <f>Z$131</f>
        <v>9.8689999999999993E-3</v>
      </c>
      <c r="E58" s="623">
        <f>Z$165</f>
        <v>3.4795051410583089E-2</v>
      </c>
      <c r="F58" s="624">
        <f>Z$199</f>
        <v>62</v>
      </c>
      <c r="I58" s="662"/>
      <c r="J58" s="663"/>
      <c r="K58" s="663"/>
      <c r="L58" s="663"/>
      <c r="M58" s="663"/>
      <c r="N58" s="663"/>
      <c r="O58" s="663"/>
      <c r="Q58" s="642"/>
      <c r="R58" s="642"/>
      <c r="S58" s="642"/>
      <c r="T58" s="640"/>
      <c r="U58" s="640"/>
      <c r="V58" s="640"/>
      <c r="W58" s="640"/>
      <c r="X58" s="640"/>
      <c r="Y58" s="640"/>
      <c r="Z58" s="640"/>
      <c r="AA58" s="640"/>
      <c r="AB58" s="640"/>
      <c r="AC58" s="640"/>
      <c r="AD58" s="640"/>
      <c r="AE58" s="640"/>
      <c r="AF58" s="640"/>
      <c r="AG58" s="640"/>
      <c r="AH58" s="640"/>
      <c r="AI58" s="640"/>
      <c r="AJ58" s="640"/>
      <c r="AK58" s="640"/>
      <c r="AL58" s="640"/>
      <c r="AM58" s="640"/>
      <c r="AN58" s="640"/>
      <c r="AO58" s="640"/>
      <c r="AP58" s="640"/>
      <c r="AQ58" s="640"/>
      <c r="AR58" s="640"/>
      <c r="AS58" s="640"/>
      <c r="AT58" s="640"/>
      <c r="AU58" s="640"/>
      <c r="AV58" s="640"/>
      <c r="AW58" s="640"/>
      <c r="AX58" s="640"/>
      <c r="AY58" s="640"/>
      <c r="AZ58" s="640"/>
      <c r="BA58" s="640"/>
      <c r="BB58" s="640"/>
      <c r="BC58"/>
      <c r="BD58"/>
      <c r="BE58"/>
      <c r="BF58"/>
      <c r="BG58"/>
      <c r="BH58"/>
      <c r="BI58"/>
      <c r="BJ58"/>
      <c r="BK58"/>
      <c r="BL58"/>
      <c r="BM58"/>
      <c r="BN58"/>
      <c r="BO58"/>
      <c r="BP58"/>
      <c r="BQ58"/>
      <c r="BR58"/>
      <c r="BS58"/>
      <c r="BT58"/>
      <c r="BU58"/>
      <c r="BV58"/>
      <c r="BW58"/>
      <c r="BX58"/>
      <c r="BY58"/>
      <c r="BZ58"/>
      <c r="CA58"/>
    </row>
    <row r="59" spans="2:79" s="388" customFormat="1" ht="17" x14ac:dyDescent="0.15">
      <c r="B59" s="1005"/>
      <c r="C59" s="629" t="s">
        <v>874</v>
      </c>
      <c r="D59" s="623">
        <f>AA$131</f>
        <v>2.8044000000000003E-2</v>
      </c>
      <c r="E59" s="623">
        <f>AA$165</f>
        <v>0.35931956079548327</v>
      </c>
      <c r="F59" s="624">
        <f>AA$199</f>
        <v>53</v>
      </c>
      <c r="G59" s="78"/>
      <c r="H59" s="78"/>
      <c r="I59" s="639" t="s">
        <v>116</v>
      </c>
      <c r="J59" s="640"/>
      <c r="K59" s="640"/>
      <c r="L59" s="640"/>
      <c r="M59" s="640"/>
      <c r="N59" s="640"/>
      <c r="O59" s="665"/>
      <c r="P59" s="640"/>
      <c r="Q59" s="641" t="s">
        <v>659</v>
      </c>
      <c r="R59" s="640"/>
      <c r="S59" s="642"/>
      <c r="T59" s="639" t="s">
        <v>118</v>
      </c>
      <c r="U59" s="640"/>
      <c r="V59" s="640"/>
      <c r="W59" s="640"/>
      <c r="X59" s="640"/>
      <c r="Y59" s="640"/>
      <c r="Z59" s="640"/>
      <c r="AA59" s="640"/>
      <c r="AB59" s="639" t="s">
        <v>647</v>
      </c>
      <c r="AC59" s="640"/>
      <c r="AD59" s="640"/>
      <c r="AE59" s="640"/>
      <c r="AF59" s="640"/>
      <c r="AG59" s="640"/>
      <c r="AH59" s="640"/>
      <c r="AI59" s="640"/>
      <c r="AJ59" s="640"/>
      <c r="AK59" s="640"/>
      <c r="AL59" s="640"/>
      <c r="AM59" s="640"/>
      <c r="AN59" s="640"/>
      <c r="AO59" s="640"/>
      <c r="AP59" s="640"/>
      <c r="AQ59" s="640"/>
      <c r="AR59" s="640"/>
      <c r="AS59" s="640"/>
      <c r="AT59" s="640"/>
      <c r="AU59" s="639" t="s">
        <v>117</v>
      </c>
      <c r="AV59" s="640"/>
      <c r="AW59" s="640"/>
      <c r="AX59" s="640"/>
      <c r="AY59" s="640"/>
      <c r="AZ59" s="640"/>
      <c r="BA59" s="640"/>
      <c r="BB59" s="640"/>
      <c r="BC59"/>
      <c r="BD59"/>
      <c r="BE59"/>
      <c r="BF59"/>
      <c r="BG59"/>
      <c r="BH59"/>
      <c r="BI59"/>
      <c r="BJ59"/>
      <c r="BK59"/>
      <c r="BL59"/>
      <c r="BM59"/>
      <c r="BN59"/>
      <c r="BO59"/>
      <c r="BP59"/>
      <c r="BQ59"/>
      <c r="BR59"/>
      <c r="BS59"/>
      <c r="BT59"/>
      <c r="BU59"/>
      <c r="BV59"/>
      <c r="BW59"/>
      <c r="BX59"/>
      <c r="BY59"/>
      <c r="BZ59"/>
      <c r="CA59"/>
    </row>
    <row r="60" spans="2:79" ht="14" x14ac:dyDescent="0.15">
      <c r="B60" s="1005"/>
      <c r="C60" s="629" t="s">
        <v>226</v>
      </c>
      <c r="D60" s="623">
        <f>AB$131</f>
        <v>0.41244299999999995</v>
      </c>
      <c r="E60" s="623">
        <f>AB$165</f>
        <v>10.883693721876615</v>
      </c>
      <c r="F60" s="624">
        <f>AB$199</f>
        <v>382</v>
      </c>
      <c r="I60" s="643" t="s">
        <v>144</v>
      </c>
      <c r="J60" s="634"/>
      <c r="K60" s="634"/>
      <c r="L60" s="634"/>
      <c r="M60" s="634"/>
      <c r="N60" s="634"/>
      <c r="O60" s="634"/>
      <c r="P60" s="634"/>
      <c r="Q60" s="1000" t="s">
        <v>144</v>
      </c>
      <c r="R60" s="1000"/>
      <c r="S60" s="644"/>
      <c r="T60" s="643" t="s">
        <v>144</v>
      </c>
      <c r="U60" s="634"/>
      <c r="V60" s="634"/>
      <c r="W60" s="634"/>
      <c r="X60" s="634"/>
      <c r="Y60" s="634"/>
      <c r="Z60" s="634"/>
      <c r="AA60" s="634"/>
      <c r="AB60" s="643" t="s">
        <v>144</v>
      </c>
      <c r="AC60" s="634"/>
      <c r="AD60" s="634"/>
      <c r="AE60" s="634"/>
      <c r="AF60" s="634"/>
      <c r="AG60" s="634"/>
      <c r="AH60" s="634"/>
      <c r="AI60" s="634"/>
      <c r="AJ60" s="634"/>
      <c r="AK60" s="634"/>
      <c r="AL60" s="634"/>
      <c r="AM60" s="634"/>
      <c r="AN60" s="634"/>
      <c r="AO60" s="634"/>
      <c r="AP60" s="634"/>
      <c r="AQ60" s="634"/>
      <c r="AR60" s="634"/>
      <c r="AS60" s="634"/>
      <c r="AT60" s="634"/>
      <c r="AU60" s="643" t="s">
        <v>144</v>
      </c>
      <c r="AV60" s="666"/>
      <c r="AW60" s="645"/>
      <c r="AX60" s="645"/>
      <c r="AY60" s="645"/>
      <c r="AZ60" s="645"/>
      <c r="BA60" s="645"/>
      <c r="BB60" s="645"/>
      <c r="BC60"/>
      <c r="BD60"/>
      <c r="BE60"/>
      <c r="BF60"/>
      <c r="BG60"/>
      <c r="BH60"/>
      <c r="BI60"/>
      <c r="BJ60"/>
      <c r="BK60"/>
      <c r="BL60"/>
      <c r="BM60"/>
      <c r="BN60"/>
      <c r="BO60"/>
      <c r="BP60"/>
      <c r="BQ60"/>
      <c r="BR60"/>
      <c r="BS60"/>
      <c r="BT60"/>
      <c r="BU60"/>
      <c r="BV60"/>
      <c r="BW60"/>
      <c r="BX60"/>
      <c r="BY60"/>
      <c r="BZ60"/>
      <c r="CA60"/>
    </row>
    <row r="61" spans="2:79" ht="34" x14ac:dyDescent="0.15">
      <c r="B61" s="1005"/>
      <c r="C61" s="629" t="s">
        <v>877</v>
      </c>
      <c r="D61" s="623">
        <f>AC$131</f>
        <v>1.2964129999999998</v>
      </c>
      <c r="E61" s="623">
        <f>AC$165</f>
        <v>172.70974225051557</v>
      </c>
      <c r="F61" s="624">
        <f>AC$199</f>
        <v>300</v>
      </c>
      <c r="G61" s="541"/>
      <c r="H61" s="541"/>
      <c r="I61" s="646" t="s">
        <v>1102</v>
      </c>
      <c r="J61" s="647" t="s">
        <v>120</v>
      </c>
      <c r="K61" s="647" t="s">
        <v>121</v>
      </c>
      <c r="L61" s="647" t="s">
        <v>122</v>
      </c>
      <c r="M61" s="647" t="s">
        <v>123</v>
      </c>
      <c r="N61" s="647" t="s">
        <v>226</v>
      </c>
      <c r="O61" s="647" t="s">
        <v>55</v>
      </c>
      <c r="P61" s="640"/>
      <c r="Q61" s="646" t="s">
        <v>1102</v>
      </c>
      <c r="R61" s="648" t="s">
        <v>659</v>
      </c>
      <c r="S61" s="642"/>
      <c r="T61" s="646" t="s">
        <v>1102</v>
      </c>
      <c r="U61" s="647" t="s">
        <v>129</v>
      </c>
      <c r="V61" s="647" t="s">
        <v>130</v>
      </c>
      <c r="W61" s="647" t="s">
        <v>131</v>
      </c>
      <c r="X61" s="647" t="s">
        <v>226</v>
      </c>
      <c r="Y61" s="647" t="s">
        <v>132</v>
      </c>
      <c r="Z61" s="647" t="s">
        <v>55</v>
      </c>
      <c r="AA61" s="640"/>
      <c r="AB61" s="646" t="s">
        <v>1102</v>
      </c>
      <c r="AC61" s="647" t="str">
        <f>AC77</f>
        <v>AIRS</v>
      </c>
      <c r="AD61" s="647" t="str">
        <f t="shared" ref="AD61:AR61" si="19">AD77</f>
        <v>AMSR-E</v>
      </c>
      <c r="AE61" s="647" t="str">
        <f t="shared" si="19"/>
        <v>AMSR2</v>
      </c>
      <c r="AF61" s="647" t="str">
        <f t="shared" si="19"/>
        <v>ATMS</v>
      </c>
      <c r="AG61" s="647" t="str">
        <f t="shared" si="19"/>
        <v>DPR</v>
      </c>
      <c r="AH61" s="647" t="str">
        <f t="shared" si="19"/>
        <v>GMI</v>
      </c>
      <c r="AI61" s="647" t="str">
        <f t="shared" si="19"/>
        <v>GOES-8/10</v>
      </c>
      <c r="AJ61" s="647" t="str">
        <f t="shared" si="19"/>
        <v>IMERG</v>
      </c>
      <c r="AK61" s="647" t="str">
        <f t="shared" si="19"/>
        <v>KAPR</v>
      </c>
      <c r="AL61" s="647" t="str">
        <f t="shared" si="19"/>
        <v>KUPR</v>
      </c>
      <c r="AM61" s="647" t="str">
        <f t="shared" si="19"/>
        <v>MHS</v>
      </c>
      <c r="AN61" s="647" t="str">
        <f t="shared" si="19"/>
        <v>MT1</v>
      </c>
      <c r="AO61" s="647" t="str">
        <f t="shared" si="19"/>
        <v>SAPHIR</v>
      </c>
      <c r="AP61" s="647" t="str">
        <f t="shared" si="19"/>
        <v>SSM/I</v>
      </c>
      <c r="AQ61" s="647" t="str">
        <f t="shared" si="19"/>
        <v>SSMIS</v>
      </c>
      <c r="AR61" s="647" t="str">
        <f t="shared" si="19"/>
        <v>TMI</v>
      </c>
      <c r="AS61" s="647" t="s">
        <v>55</v>
      </c>
      <c r="AT61" s="640"/>
      <c r="AU61" s="646" t="s">
        <v>1102</v>
      </c>
      <c r="AV61" s="647" t="s">
        <v>124</v>
      </c>
      <c r="AW61" s="647" t="s">
        <v>125</v>
      </c>
      <c r="AX61" s="647" t="s">
        <v>126</v>
      </c>
      <c r="AY61" s="647" t="s">
        <v>127</v>
      </c>
      <c r="AZ61" s="647" t="s">
        <v>128</v>
      </c>
      <c r="BA61" s="647" t="s">
        <v>226</v>
      </c>
      <c r="BB61" s="647" t="s">
        <v>55</v>
      </c>
      <c r="BC61"/>
      <c r="BD61"/>
      <c r="BE61"/>
      <c r="BF61"/>
      <c r="BG61"/>
      <c r="BH61"/>
      <c r="BI61"/>
      <c r="BJ61"/>
      <c r="BK61"/>
      <c r="BL61"/>
      <c r="BM61"/>
      <c r="BN61"/>
      <c r="BO61"/>
      <c r="BP61"/>
      <c r="BQ61"/>
      <c r="BR61"/>
      <c r="BS61"/>
      <c r="BT61"/>
      <c r="BU61"/>
      <c r="BV61"/>
      <c r="BW61"/>
      <c r="BX61"/>
      <c r="BY61"/>
      <c r="BZ61"/>
      <c r="CA61"/>
    </row>
    <row r="62" spans="2:79" ht="17" x14ac:dyDescent="0.15">
      <c r="B62" s="1006"/>
      <c r="C62" s="629" t="s">
        <v>878</v>
      </c>
      <c r="D62" s="623">
        <f>AD$131</f>
        <v>9.9999999999999995E-7</v>
      </c>
      <c r="E62" s="623">
        <f>AD$165</f>
        <v>4.7380887735926074E-5</v>
      </c>
      <c r="F62" s="624">
        <f>AD$199</f>
        <v>1</v>
      </c>
      <c r="I62" s="650" t="s">
        <v>1042</v>
      </c>
      <c r="J62" s="667">
        <f t="shared" ref="J62:O62" si="20">J78/1024</f>
        <v>35.225772327130414</v>
      </c>
      <c r="K62" s="667">
        <f t="shared" si="20"/>
        <v>0.88906450951890126</v>
      </c>
      <c r="L62" s="667">
        <f t="shared" si="20"/>
        <v>179.10444155574706</v>
      </c>
      <c r="M62" s="667">
        <f t="shared" si="20"/>
        <v>560.33898387626493</v>
      </c>
      <c r="N62" s="667">
        <f t="shared" si="20"/>
        <v>3.2997850066749327E-3</v>
      </c>
      <c r="O62" s="667">
        <f t="shared" si="20"/>
        <v>775.56156205366801</v>
      </c>
      <c r="P62" s="640"/>
      <c r="Q62" s="650" t="s">
        <v>1042</v>
      </c>
      <c r="R62" s="652">
        <f>R78/1024</f>
        <v>1.139633086495448E-4</v>
      </c>
      <c r="S62" s="642"/>
      <c r="T62" s="650" t="s">
        <v>1042</v>
      </c>
      <c r="U62" s="653">
        <f t="shared" ref="U62:Z62" si="21">U78/1024</f>
        <v>2.2135302872811718E-2</v>
      </c>
      <c r="V62" s="653">
        <f t="shared" si="21"/>
        <v>1.2511728384097285</v>
      </c>
      <c r="W62" s="653">
        <f t="shared" si="21"/>
        <v>17.976711955580811</v>
      </c>
      <c r="X62" s="653">
        <f t="shared" si="21"/>
        <v>3.0250203672039697E-3</v>
      </c>
      <c r="Y62" s="653">
        <f t="shared" si="21"/>
        <v>4.8241986587527148E-4</v>
      </c>
      <c r="Z62" s="653">
        <f t="shared" si="21"/>
        <v>19.253527537096431</v>
      </c>
      <c r="AA62" s="640"/>
      <c r="AB62" s="650" t="s">
        <v>1042</v>
      </c>
      <c r="AC62" s="667">
        <f>AC78/1024</f>
        <v>1.1635633691184863E-3</v>
      </c>
      <c r="AD62" s="667">
        <f t="shared" ref="AD62:AQ62" si="22">AD78/1024</f>
        <v>7.3449822131187794</v>
      </c>
      <c r="AE62" s="667">
        <f t="shared" si="22"/>
        <v>0.57822719896921582</v>
      </c>
      <c r="AF62" s="667">
        <f t="shared" si="22"/>
        <v>0.16715394061066016</v>
      </c>
      <c r="AG62" s="667">
        <f t="shared" si="22"/>
        <v>47.406575108623535</v>
      </c>
      <c r="AH62" s="667">
        <f t="shared" si="22"/>
        <v>2.5747277179907444</v>
      </c>
      <c r="AI62" s="667">
        <f t="shared" si="22"/>
        <v>8.8784649346116495</v>
      </c>
      <c r="AJ62" s="667">
        <f t="shared" si="22"/>
        <v>19.451768242353808</v>
      </c>
      <c r="AK62" s="667">
        <f t="shared" si="22"/>
        <v>5.1247145192974122E-3</v>
      </c>
      <c r="AL62" s="667">
        <f t="shared" si="22"/>
        <v>2.663977271186006E-2</v>
      </c>
      <c r="AM62" s="667">
        <f t="shared" si="22"/>
        <v>5.3221440499328219E-2</v>
      </c>
      <c r="AN62" s="667">
        <f t="shared" si="22"/>
        <v>3.6708572861243651E-4</v>
      </c>
      <c r="AO62" s="667">
        <f t="shared" si="22"/>
        <v>1.4079149896133398E-3</v>
      </c>
      <c r="AP62" s="667">
        <f t="shared" si="22"/>
        <v>0.42315551077444924</v>
      </c>
      <c r="AQ62" s="667">
        <f t="shared" si="22"/>
        <v>3.443746682023623E-3</v>
      </c>
      <c r="AR62" s="667">
        <f>AR78/1024</f>
        <v>3.6084716339246289E-4</v>
      </c>
      <c r="AS62" s="667">
        <f>AS78/1024</f>
        <v>86.916783952716088</v>
      </c>
      <c r="AT62" s="640"/>
      <c r="AU62" s="650" t="s">
        <v>1042</v>
      </c>
      <c r="AV62" s="667">
        <f>AV78/1024</f>
        <v>46.242695442428065</v>
      </c>
      <c r="AW62" s="667">
        <f t="shared" ref="AW62:BB62" si="23">AW78/1024</f>
        <v>78.936773670517965</v>
      </c>
      <c r="AX62" s="667">
        <f t="shared" si="23"/>
        <v>1.3031385469103038</v>
      </c>
      <c r="AY62" s="667">
        <f t="shared" si="23"/>
        <v>690.79575762274112</v>
      </c>
      <c r="AZ62" s="667">
        <f t="shared" si="23"/>
        <v>15.664848600701509</v>
      </c>
      <c r="BA62" s="667">
        <f t="shared" si="23"/>
        <v>4.6697136649527186E-3</v>
      </c>
      <c r="BB62" s="667">
        <f t="shared" si="23"/>
        <v>832.94788359696383</v>
      </c>
      <c r="BC62"/>
      <c r="BD62"/>
      <c r="BE62"/>
      <c r="BF62"/>
      <c r="BG62"/>
      <c r="BH62"/>
      <c r="BI62"/>
      <c r="BJ62"/>
      <c r="BK62"/>
      <c r="BL62"/>
      <c r="BM62"/>
      <c r="BN62"/>
      <c r="BO62"/>
      <c r="BP62"/>
      <c r="BQ62"/>
      <c r="BR62"/>
      <c r="BS62"/>
      <c r="BT62"/>
      <c r="BU62"/>
      <c r="BV62"/>
      <c r="BW62"/>
      <c r="BX62"/>
      <c r="BY62"/>
      <c r="BZ62"/>
      <c r="CA62"/>
    </row>
    <row r="63" spans="2:79" ht="17" x14ac:dyDescent="0.15">
      <c r="B63" s="634"/>
      <c r="C63" s="634"/>
      <c r="D63" s="635">
        <f>SUM(D18:D62)</f>
        <v>2118.5610829999991</v>
      </c>
      <c r="E63" s="635">
        <f>SUM(E18:E62)</f>
        <v>113147.16021243551</v>
      </c>
      <c r="F63" s="636">
        <f>SUM(F18:F62)</f>
        <v>4349928</v>
      </c>
      <c r="I63" s="650" t="s">
        <v>1043</v>
      </c>
      <c r="J63" s="667">
        <f t="shared" ref="J63:O73" si="24">J79/1024</f>
        <v>46.731927139371528</v>
      </c>
      <c r="K63" s="667">
        <f t="shared" si="24"/>
        <v>1.1821535157432599</v>
      </c>
      <c r="L63" s="667">
        <f t="shared" si="24"/>
        <v>191.26599767499218</v>
      </c>
      <c r="M63" s="667">
        <f t="shared" si="24"/>
        <v>517.91358046994765</v>
      </c>
      <c r="N63" s="667">
        <f t="shared" si="24"/>
        <v>3.312994484076617E-3</v>
      </c>
      <c r="O63" s="667">
        <f t="shared" si="24"/>
        <v>757.09697179453872</v>
      </c>
      <c r="P63" s="640"/>
      <c r="Q63" s="650" t="s">
        <v>1043</v>
      </c>
      <c r="R63" s="652">
        <f t="shared" ref="R63:R73" si="25">R79/1024</f>
        <v>1.0954089611914182E-4</v>
      </c>
      <c r="S63" s="642"/>
      <c r="T63" s="650" t="s">
        <v>1043</v>
      </c>
      <c r="U63" s="653">
        <f t="shared" ref="U63:Z73" si="26">U79/1024</f>
        <v>1.9968288641393848E-2</v>
      </c>
      <c r="V63" s="653">
        <f t="shared" si="26"/>
        <v>1.3481261279275705</v>
      </c>
      <c r="W63" s="653">
        <f t="shared" si="26"/>
        <v>19.661314717974086</v>
      </c>
      <c r="X63" s="653">
        <f t="shared" si="26"/>
        <v>3.5927099097534569E-3</v>
      </c>
      <c r="Y63" s="653">
        <f t="shared" si="26"/>
        <v>0</v>
      </c>
      <c r="Z63" s="653">
        <f t="shared" si="26"/>
        <v>21.033001844452805</v>
      </c>
      <c r="AA63" s="640"/>
      <c r="AB63" s="650" t="s">
        <v>1043</v>
      </c>
      <c r="AC63" s="667">
        <f t="shared" ref="AC63:AS73" si="27">AC79/1024</f>
        <v>3.1625687615814942E-3</v>
      </c>
      <c r="AD63" s="667">
        <f t="shared" si="27"/>
        <v>5.9517320219010745</v>
      </c>
      <c r="AE63" s="667">
        <f t="shared" si="27"/>
        <v>9.2022742634981058E-2</v>
      </c>
      <c r="AF63" s="667">
        <f t="shared" si="27"/>
        <v>1.0447969885717579E-2</v>
      </c>
      <c r="AG63" s="667">
        <f t="shared" si="27"/>
        <v>99.54499717726037</v>
      </c>
      <c r="AH63" s="667">
        <f t="shared" si="27"/>
        <v>2.3887326601943606</v>
      </c>
      <c r="AI63" s="667">
        <f t="shared" si="27"/>
        <v>6.9759268564857813</v>
      </c>
      <c r="AJ63" s="667">
        <f t="shared" si="27"/>
        <v>33.875398224262383</v>
      </c>
      <c r="AK63" s="667">
        <f t="shared" si="27"/>
        <v>2.9316500554159571E-2</v>
      </c>
      <c r="AL63" s="667">
        <f t="shared" si="27"/>
        <v>7.1282047638305757E-2</v>
      </c>
      <c r="AM63" s="667">
        <f t="shared" si="27"/>
        <v>5.4461568907754491E-2</v>
      </c>
      <c r="AN63" s="667">
        <f t="shared" si="27"/>
        <v>7.5746646871266407E-5</v>
      </c>
      <c r="AO63" s="667">
        <f t="shared" si="27"/>
        <v>3.3217077998415334E-4</v>
      </c>
      <c r="AP63" s="667">
        <f t="shared" si="27"/>
        <v>4.7504650113296486E-2</v>
      </c>
      <c r="AQ63" s="667">
        <f t="shared" si="27"/>
        <v>5.1754104624706053E-3</v>
      </c>
      <c r="AR63" s="667">
        <f t="shared" si="27"/>
        <v>5.6288485120603517E-4</v>
      </c>
      <c r="AS63" s="667">
        <f t="shared" si="27"/>
        <v>149.0511312013403</v>
      </c>
      <c r="AT63" s="640"/>
      <c r="AU63" s="650" t="s">
        <v>1043</v>
      </c>
      <c r="AV63" s="667">
        <f t="shared" ref="AV63:BB73" si="28">AV79/1024</f>
        <v>40.576155897395346</v>
      </c>
      <c r="AW63" s="667">
        <f t="shared" si="28"/>
        <v>124.03992789595411</v>
      </c>
      <c r="AX63" s="667">
        <f t="shared" si="28"/>
        <v>2.8521140967895904</v>
      </c>
      <c r="AY63" s="667">
        <f t="shared" si="28"/>
        <v>687.82982404738459</v>
      </c>
      <c r="AZ63" s="667">
        <f t="shared" si="28"/>
        <v>14.378802876891292</v>
      </c>
      <c r="BA63" s="667">
        <f t="shared" si="28"/>
        <v>4.5691413479289535E-3</v>
      </c>
      <c r="BB63" s="667">
        <f t="shared" si="28"/>
        <v>869.68139395576281</v>
      </c>
      <c r="BC63"/>
      <c r="BD63"/>
      <c r="BE63"/>
      <c r="BF63"/>
      <c r="BG63"/>
      <c r="BH63"/>
      <c r="BI63"/>
      <c r="BJ63"/>
      <c r="BK63"/>
      <c r="BL63"/>
      <c r="BM63"/>
      <c r="BN63"/>
      <c r="BO63"/>
      <c r="BP63"/>
      <c r="BQ63"/>
      <c r="BR63"/>
      <c r="BS63"/>
      <c r="BT63"/>
      <c r="BU63"/>
      <c r="BV63"/>
      <c r="BW63"/>
      <c r="BX63"/>
      <c r="BY63"/>
      <c r="BZ63"/>
      <c r="CA63"/>
    </row>
    <row r="64" spans="2:79" ht="17" x14ac:dyDescent="0.15">
      <c r="B64" s="637" t="s">
        <v>798</v>
      </c>
      <c r="F64" s="638"/>
      <c r="I64" s="650" t="s">
        <v>1044</v>
      </c>
      <c r="J64" s="667">
        <f t="shared" si="24"/>
        <v>70.516223655965348</v>
      </c>
      <c r="K64" s="667">
        <f t="shared" si="24"/>
        <v>1.6378120364897732</v>
      </c>
      <c r="L64" s="667">
        <f t="shared" si="24"/>
        <v>5.6855677857938574</v>
      </c>
      <c r="M64" s="667">
        <f t="shared" si="24"/>
        <v>509.58205726063522</v>
      </c>
      <c r="N64" s="667">
        <f t="shared" si="24"/>
        <v>3.1674957090217495E-3</v>
      </c>
      <c r="O64" s="667">
        <f t="shared" si="24"/>
        <v>587.42482823459318</v>
      </c>
      <c r="P64" s="640"/>
      <c r="Q64" s="650" t="s">
        <v>1044</v>
      </c>
      <c r="R64" s="652">
        <f t="shared" si="25"/>
        <v>7.7000070632493454E-5</v>
      </c>
      <c r="S64" s="642"/>
      <c r="T64" s="650" t="s">
        <v>1044</v>
      </c>
      <c r="U64" s="653">
        <f t="shared" si="26"/>
        <v>1.9381610797872737</v>
      </c>
      <c r="V64" s="653">
        <f t="shared" si="26"/>
        <v>9.11738855239218</v>
      </c>
      <c r="W64" s="653">
        <f t="shared" si="26"/>
        <v>11.892933218538005</v>
      </c>
      <c r="X64" s="653">
        <f t="shared" si="26"/>
        <v>8.2020076843036718E-4</v>
      </c>
      <c r="Y64" s="653">
        <f t="shared" si="26"/>
        <v>0</v>
      </c>
      <c r="Z64" s="653">
        <f t="shared" si="26"/>
        <v>22.949303051485888</v>
      </c>
      <c r="AA64" s="640"/>
      <c r="AB64" s="650" t="s">
        <v>1044</v>
      </c>
      <c r="AC64" s="667">
        <f t="shared" si="27"/>
        <v>1.9403710148253516E-3</v>
      </c>
      <c r="AD64" s="667">
        <f t="shared" si="27"/>
        <v>4.8558783301477835</v>
      </c>
      <c r="AE64" s="667">
        <f t="shared" si="27"/>
        <v>6.5124004157951276E-2</v>
      </c>
      <c r="AF64" s="667">
        <f t="shared" si="27"/>
        <v>6.6387096394464554E-3</v>
      </c>
      <c r="AG64" s="667">
        <f t="shared" si="27"/>
        <v>37.682311446747832</v>
      </c>
      <c r="AH64" s="667">
        <f t="shared" si="27"/>
        <v>2.4147855657738475</v>
      </c>
      <c r="AI64" s="667">
        <f t="shared" si="27"/>
        <v>15.895102199642675</v>
      </c>
      <c r="AJ64" s="667">
        <f t="shared" si="27"/>
        <v>29.371904880766053</v>
      </c>
      <c r="AK64" s="667">
        <f t="shared" si="27"/>
        <v>2.3160211367212401E-4</v>
      </c>
      <c r="AL64" s="667">
        <f t="shared" si="27"/>
        <v>0.6826612610011572</v>
      </c>
      <c r="AM64" s="667">
        <f t="shared" si="27"/>
        <v>3.2769406498118752E-3</v>
      </c>
      <c r="AN64" s="667">
        <f t="shared" si="27"/>
        <v>2.064676755253457E-5</v>
      </c>
      <c r="AO64" s="667">
        <f t="shared" si="27"/>
        <v>5.7533406106813284E-5</v>
      </c>
      <c r="AP64" s="667">
        <f t="shared" si="27"/>
        <v>6.1935226412060645E-2</v>
      </c>
      <c r="AQ64" s="667">
        <f t="shared" si="27"/>
        <v>5.4599512159256838E-3</v>
      </c>
      <c r="AR64" s="667">
        <f t="shared" si="27"/>
        <v>9.1659114877984372E-4</v>
      </c>
      <c r="AS64" s="667">
        <f t="shared" si="27"/>
        <v>91.048245260605484</v>
      </c>
      <c r="AT64" s="640"/>
      <c r="AU64" s="650" t="s">
        <v>1044</v>
      </c>
      <c r="AV64" s="667">
        <f t="shared" si="28"/>
        <v>44.392582463521563</v>
      </c>
      <c r="AW64" s="667">
        <f t="shared" si="28"/>
        <v>138.98919367107618</v>
      </c>
      <c r="AX64" s="667">
        <f t="shared" si="28"/>
        <v>1.4740091314733887</v>
      </c>
      <c r="AY64" s="667">
        <f t="shared" si="28"/>
        <v>825.85646642065149</v>
      </c>
      <c r="AZ64" s="667">
        <f t="shared" si="28"/>
        <v>13.015625906020375</v>
      </c>
      <c r="BA64" s="667">
        <f t="shared" si="28"/>
        <v>4.7518013388980675E-3</v>
      </c>
      <c r="BB64" s="667">
        <f t="shared" si="28"/>
        <v>1023.7326293940819</v>
      </c>
      <c r="BC64"/>
      <c r="BD64"/>
      <c r="BE64"/>
      <c r="BF64"/>
      <c r="BG64"/>
      <c r="BH64"/>
      <c r="BI64"/>
      <c r="BJ64"/>
      <c r="BK64"/>
      <c r="BL64"/>
      <c r="BM64"/>
      <c r="BN64"/>
      <c r="BO64"/>
      <c r="BP64"/>
      <c r="BQ64"/>
      <c r="BR64"/>
      <c r="BS64"/>
      <c r="BT64"/>
      <c r="BU64"/>
      <c r="BV64"/>
      <c r="BW64"/>
      <c r="BX64"/>
      <c r="BY64"/>
      <c r="BZ64"/>
      <c r="CA64"/>
    </row>
    <row r="65" spans="2:79" ht="17" x14ac:dyDescent="0.15">
      <c r="F65" s="638"/>
      <c r="I65" s="650" t="s">
        <v>1045</v>
      </c>
      <c r="J65" s="667">
        <f t="shared" si="24"/>
        <v>66.544722900786795</v>
      </c>
      <c r="K65" s="667">
        <f t="shared" si="24"/>
        <v>2.5032172528171888</v>
      </c>
      <c r="L65" s="667">
        <f t="shared" si="24"/>
        <v>38.658775064022755</v>
      </c>
      <c r="M65" s="667">
        <f t="shared" si="24"/>
        <v>373.6522455936921</v>
      </c>
      <c r="N65" s="667">
        <f t="shared" si="24"/>
        <v>3.1044836250657647E-3</v>
      </c>
      <c r="O65" s="667">
        <f t="shared" si="24"/>
        <v>481.36206529494393</v>
      </c>
      <c r="P65" s="640"/>
      <c r="Q65" s="650" t="s">
        <v>1045</v>
      </c>
      <c r="R65" s="652">
        <f t="shared" si="25"/>
        <v>1.1317408461763909E-4</v>
      </c>
      <c r="S65" s="642"/>
      <c r="T65" s="650" t="s">
        <v>1045</v>
      </c>
      <c r="U65" s="653">
        <f t="shared" si="26"/>
        <v>2.0816724852920705E-2</v>
      </c>
      <c r="V65" s="653">
        <f t="shared" si="26"/>
        <v>1.1375540313320007</v>
      </c>
      <c r="W65" s="653">
        <f t="shared" si="26"/>
        <v>24.362601589366825</v>
      </c>
      <c r="X65" s="653">
        <f t="shared" si="26"/>
        <v>1.4183561106619882E-3</v>
      </c>
      <c r="Y65" s="653">
        <f t="shared" si="26"/>
        <v>8.3436151726345997E-5</v>
      </c>
      <c r="Z65" s="653">
        <f t="shared" si="26"/>
        <v>25.522474137814136</v>
      </c>
      <c r="AA65" s="640"/>
      <c r="AB65" s="650" t="s">
        <v>1045</v>
      </c>
      <c r="AC65" s="667">
        <f t="shared" si="27"/>
        <v>6.8533900048350881E-6</v>
      </c>
      <c r="AD65" s="667">
        <f t="shared" si="27"/>
        <v>10.395392292430175</v>
      </c>
      <c r="AE65" s="667">
        <f t="shared" si="27"/>
        <v>0.45657794782800881</v>
      </c>
      <c r="AF65" s="667">
        <f t="shared" si="27"/>
        <v>2.4288798895213378E-3</v>
      </c>
      <c r="AG65" s="667">
        <f t="shared" si="27"/>
        <v>49.733581363375279</v>
      </c>
      <c r="AH65" s="667">
        <f t="shared" si="27"/>
        <v>2.8444544499061406</v>
      </c>
      <c r="AI65" s="667">
        <f t="shared" si="27"/>
        <v>25.414165153677441</v>
      </c>
      <c r="AJ65" s="667">
        <f t="shared" si="27"/>
        <v>41.441010589928652</v>
      </c>
      <c r="AK65" s="667">
        <f t="shared" si="27"/>
        <v>0.53370505060593065</v>
      </c>
      <c r="AL65" s="667">
        <f t="shared" si="27"/>
        <v>1.3443232609461035E-2</v>
      </c>
      <c r="AM65" s="667">
        <f t="shared" si="27"/>
        <v>1.0700488178372266E-2</v>
      </c>
      <c r="AN65" s="667">
        <f t="shared" si="27"/>
        <v>5.7348644986632226E-5</v>
      </c>
      <c r="AO65" s="667">
        <f t="shared" si="27"/>
        <v>5.2618688641814456E-6</v>
      </c>
      <c r="AP65" s="667">
        <f t="shared" si="27"/>
        <v>2.3701889300409666</v>
      </c>
      <c r="AQ65" s="667">
        <f t="shared" si="27"/>
        <v>1.8455453528076757E-3</v>
      </c>
      <c r="AR65" s="667">
        <f t="shared" si="27"/>
        <v>2.543983550822295E-3</v>
      </c>
      <c r="AS65" s="667">
        <f t="shared" si="27"/>
        <v>133.22010737127744</v>
      </c>
      <c r="AT65" s="640"/>
      <c r="AU65" s="650" t="s">
        <v>1045</v>
      </c>
      <c r="AV65" s="667">
        <f t="shared" si="28"/>
        <v>37.599482406943856</v>
      </c>
      <c r="AW65" s="667">
        <f t="shared" si="28"/>
        <v>118.50161480766504</v>
      </c>
      <c r="AX65" s="667">
        <f t="shared" si="28"/>
        <v>17.356340027260476</v>
      </c>
      <c r="AY65" s="667">
        <f t="shared" si="28"/>
        <v>624.59392996038184</v>
      </c>
      <c r="AZ65" s="667">
        <f t="shared" si="28"/>
        <v>15.699210480574939</v>
      </c>
      <c r="BA65" s="667">
        <f t="shared" si="28"/>
        <v>4.5310444220376563E-3</v>
      </c>
      <c r="BB65" s="667">
        <f t="shared" si="28"/>
        <v>813.75510872724817</v>
      </c>
      <c r="BC65"/>
      <c r="BD65"/>
      <c r="BE65"/>
      <c r="BF65"/>
      <c r="BG65"/>
      <c r="BH65"/>
      <c r="BI65"/>
      <c r="BJ65"/>
      <c r="BK65"/>
      <c r="BL65"/>
      <c r="BM65"/>
      <c r="BN65"/>
      <c r="BO65"/>
      <c r="BP65"/>
      <c r="BQ65"/>
      <c r="BR65"/>
      <c r="BS65"/>
      <c r="BT65"/>
      <c r="BU65"/>
      <c r="BV65"/>
      <c r="BW65"/>
      <c r="BX65"/>
      <c r="BY65"/>
      <c r="BZ65"/>
      <c r="CA65"/>
    </row>
    <row r="66" spans="2:79" ht="17" x14ac:dyDescent="0.15">
      <c r="F66" s="638"/>
      <c r="I66" s="650" t="s">
        <v>1046</v>
      </c>
      <c r="J66" s="667">
        <f t="shared" si="24"/>
        <v>74.527858222297141</v>
      </c>
      <c r="K66" s="667">
        <f t="shared" si="24"/>
        <v>1.3273615834987127</v>
      </c>
      <c r="L66" s="667">
        <f t="shared" si="24"/>
        <v>16.817744233386229</v>
      </c>
      <c r="M66" s="667">
        <f t="shared" si="24"/>
        <v>390.04223998989426</v>
      </c>
      <c r="N66" s="667">
        <f t="shared" si="24"/>
        <v>3.2417402198916469E-3</v>
      </c>
      <c r="O66" s="667">
        <f t="shared" si="24"/>
        <v>482.71844576929624</v>
      </c>
      <c r="P66" s="640"/>
      <c r="Q66" s="650" t="s">
        <v>1046</v>
      </c>
      <c r="R66" s="652">
        <f t="shared" si="25"/>
        <v>1.1592730061238389E-4</v>
      </c>
      <c r="S66" s="642"/>
      <c r="T66" s="650" t="s">
        <v>1046</v>
      </c>
      <c r="U66" s="653">
        <f t="shared" si="26"/>
        <v>2.1146847595446064E-2</v>
      </c>
      <c r="V66" s="653">
        <f t="shared" si="26"/>
        <v>1.1126543483633209</v>
      </c>
      <c r="W66" s="653">
        <f t="shared" si="26"/>
        <v>10.561981024293329</v>
      </c>
      <c r="X66" s="653">
        <f t="shared" si="26"/>
        <v>3.414226428503747E-3</v>
      </c>
      <c r="Y66" s="653">
        <f t="shared" si="26"/>
        <v>9.5369614427909172E-9</v>
      </c>
      <c r="Z66" s="653">
        <f t="shared" si="26"/>
        <v>11.699196456217562</v>
      </c>
      <c r="AA66" s="640"/>
      <c r="AB66" s="650" t="s">
        <v>1046</v>
      </c>
      <c r="AC66" s="667">
        <f t="shared" si="27"/>
        <v>5.6522360864619238E-5</v>
      </c>
      <c r="AD66" s="667">
        <f t="shared" si="27"/>
        <v>7.3577652195681349</v>
      </c>
      <c r="AE66" s="667">
        <f t="shared" si="27"/>
        <v>0.24324118838012501</v>
      </c>
      <c r="AF66" s="667">
        <f t="shared" si="27"/>
        <v>1.9304294090034081E-2</v>
      </c>
      <c r="AG66" s="667">
        <f t="shared" si="27"/>
        <v>40.800351219425387</v>
      </c>
      <c r="AH66" s="667">
        <f t="shared" si="27"/>
        <v>2.1246109677358613</v>
      </c>
      <c r="AI66" s="667">
        <f t="shared" si="27"/>
        <v>31.380219102624316</v>
      </c>
      <c r="AJ66" s="667">
        <f t="shared" si="27"/>
        <v>23.835771084876757</v>
      </c>
      <c r="AK66" s="667">
        <f t="shared" si="27"/>
        <v>8.6546246620855473E-4</v>
      </c>
      <c r="AL66" s="667">
        <f t="shared" si="27"/>
        <v>1.5978333976818165E-4</v>
      </c>
      <c r="AM66" s="667">
        <f t="shared" si="27"/>
        <v>7.0784290992378322E-3</v>
      </c>
      <c r="AN66" s="667">
        <f t="shared" si="27"/>
        <v>5.5087212786020212E-5</v>
      </c>
      <c r="AO66" s="667">
        <f t="shared" si="27"/>
        <v>4.8941746172204101E-5</v>
      </c>
      <c r="AP66" s="667">
        <f t="shared" si="27"/>
        <v>0.22027232427171778</v>
      </c>
      <c r="AQ66" s="667">
        <f t="shared" si="27"/>
        <v>6.735514125466572E-4</v>
      </c>
      <c r="AR66" s="667">
        <f t="shared" si="27"/>
        <v>4.1501617852190915E-4</v>
      </c>
      <c r="AS66" s="667">
        <f t="shared" si="27"/>
        <v>105.99088819478844</v>
      </c>
      <c r="AT66" s="640"/>
      <c r="AU66" s="650" t="s">
        <v>1046</v>
      </c>
      <c r="AV66" s="667">
        <f t="shared" si="28"/>
        <v>36.84990453278251</v>
      </c>
      <c r="AW66" s="667">
        <f t="shared" si="28"/>
        <v>147.10171235131935</v>
      </c>
      <c r="AX66" s="667">
        <f t="shared" si="28"/>
        <v>26.576333566311369</v>
      </c>
      <c r="AY66" s="667">
        <f t="shared" si="28"/>
        <v>480.06391991979115</v>
      </c>
      <c r="AZ66" s="667">
        <f t="shared" si="28"/>
        <v>16.782320132840972</v>
      </c>
      <c r="BA66" s="667">
        <f t="shared" si="28"/>
        <v>4.3227444703006646E-3</v>
      </c>
      <c r="BB66" s="667">
        <f t="shared" si="28"/>
        <v>707.37851324751557</v>
      </c>
      <c r="BC66"/>
      <c r="BD66"/>
      <c r="BE66"/>
      <c r="BF66"/>
      <c r="BG66"/>
      <c r="BH66"/>
      <c r="BI66"/>
      <c r="BJ66"/>
      <c r="BK66"/>
      <c r="BL66"/>
      <c r="BM66"/>
      <c r="BN66"/>
      <c r="BO66"/>
      <c r="BP66"/>
      <c r="BQ66"/>
      <c r="BR66"/>
      <c r="BS66"/>
      <c r="BT66"/>
      <c r="BU66"/>
      <c r="BV66"/>
      <c r="BW66"/>
      <c r="BX66"/>
      <c r="BY66"/>
      <c r="BZ66"/>
      <c r="CA66"/>
    </row>
    <row r="67" spans="2:79" ht="16" x14ac:dyDescent="0.15">
      <c r="F67" s="638"/>
      <c r="I67" s="654" t="s">
        <v>1047</v>
      </c>
      <c r="J67" s="667">
        <f t="shared" si="24"/>
        <v>178.88045220494564</v>
      </c>
      <c r="K67" s="667">
        <f t="shared" si="24"/>
        <v>2.5023095281239858</v>
      </c>
      <c r="L67" s="667">
        <f t="shared" si="24"/>
        <v>6.0848839247009865</v>
      </c>
      <c r="M67" s="667">
        <f t="shared" si="24"/>
        <v>709.66435547962487</v>
      </c>
      <c r="N67" s="667">
        <f t="shared" si="24"/>
        <v>3.975872398768834E-3</v>
      </c>
      <c r="O67" s="667">
        <f t="shared" si="24"/>
        <v>897.13597700979426</v>
      </c>
      <c r="P67" s="640"/>
      <c r="Q67" s="654" t="s">
        <v>1047</v>
      </c>
      <c r="R67" s="652">
        <f t="shared" si="25"/>
        <v>1.5409804018417999E-4</v>
      </c>
      <c r="S67" s="642"/>
      <c r="T67" s="654" t="s">
        <v>1047</v>
      </c>
      <c r="U67" s="653">
        <f t="shared" si="26"/>
        <v>2.002276176062873E-2</v>
      </c>
      <c r="V67" s="653">
        <f t="shared" si="26"/>
        <v>0.99259302963582607</v>
      </c>
      <c r="W67" s="653">
        <f t="shared" si="26"/>
        <v>19.311181526810195</v>
      </c>
      <c r="X67" s="653">
        <f t="shared" si="26"/>
        <v>7.946670966703089E-4</v>
      </c>
      <c r="Y67" s="653">
        <f t="shared" si="26"/>
        <v>2.0704985581687597E-4</v>
      </c>
      <c r="Z67" s="653">
        <f t="shared" si="26"/>
        <v>20.324799035159138</v>
      </c>
      <c r="AA67" s="640"/>
      <c r="AB67" s="654" t="s">
        <v>1047</v>
      </c>
      <c r="AC67" s="667">
        <f t="shared" si="27"/>
        <v>6.7797645897371678E-6</v>
      </c>
      <c r="AD67" s="667">
        <f t="shared" si="27"/>
        <v>7.1670723891775197</v>
      </c>
      <c r="AE67" s="667">
        <f t="shared" si="27"/>
        <v>1.9746091366032421</v>
      </c>
      <c r="AF67" s="667">
        <f t="shared" si="27"/>
        <v>1.1396200560966405</v>
      </c>
      <c r="AG67" s="667">
        <f t="shared" si="27"/>
        <v>118.729062852971</v>
      </c>
      <c r="AH67" s="667">
        <f t="shared" si="27"/>
        <v>4.5813105981942375</v>
      </c>
      <c r="AI67" s="667">
        <f t="shared" si="27"/>
        <v>22.746587621177149</v>
      </c>
      <c r="AJ67" s="667">
        <f t="shared" si="27"/>
        <v>30.088250170833788</v>
      </c>
      <c r="AK67" s="667">
        <f t="shared" si="27"/>
        <v>1.2798915940948047E-4</v>
      </c>
      <c r="AL67" s="667">
        <f t="shared" si="27"/>
        <v>5.3126324019103709E-5</v>
      </c>
      <c r="AM67" s="667">
        <f t="shared" si="27"/>
        <v>9.1203266155389359E-2</v>
      </c>
      <c r="AN67" s="667">
        <f t="shared" si="27"/>
        <v>2.3572023565066017E-5</v>
      </c>
      <c r="AO67" s="667">
        <f t="shared" si="27"/>
        <v>3.611916326917705E-6</v>
      </c>
      <c r="AP67" s="667">
        <f t="shared" si="27"/>
        <v>1.5786845380362109</v>
      </c>
      <c r="AQ67" s="667">
        <f t="shared" si="27"/>
        <v>3.1448719255422459E-4</v>
      </c>
      <c r="AR67" s="667">
        <f t="shared" si="27"/>
        <v>5.5718783187330667E-6</v>
      </c>
      <c r="AS67" s="667">
        <f t="shared" si="27"/>
        <v>188.09693576750399</v>
      </c>
      <c r="AT67" s="640"/>
      <c r="AU67" s="654" t="s">
        <v>1047</v>
      </c>
      <c r="AV67" s="667">
        <f t="shared" si="28"/>
        <v>13.569825076569023</v>
      </c>
      <c r="AW67" s="667">
        <f t="shared" si="28"/>
        <v>114.31789661092286</v>
      </c>
      <c r="AX67" s="667">
        <f t="shared" si="28"/>
        <v>1.2877429925629249</v>
      </c>
      <c r="AY67" s="667">
        <f t="shared" si="28"/>
        <v>889.47418720063683</v>
      </c>
      <c r="AZ67" s="667">
        <f t="shared" si="28"/>
        <v>23.491925553143048</v>
      </c>
      <c r="BA67" s="667">
        <f t="shared" si="28"/>
        <v>4.6501819433615189E-3</v>
      </c>
      <c r="BB67" s="667">
        <f t="shared" si="28"/>
        <v>1042.1462276157781</v>
      </c>
      <c r="BC67"/>
      <c r="BD67"/>
      <c r="BE67"/>
      <c r="BF67"/>
      <c r="BG67"/>
      <c r="BH67"/>
      <c r="BI67"/>
      <c r="BJ67"/>
      <c r="BK67"/>
      <c r="BL67"/>
      <c r="BM67"/>
      <c r="BN67"/>
      <c r="BO67"/>
      <c r="BP67"/>
      <c r="BQ67"/>
      <c r="BR67"/>
      <c r="BS67"/>
      <c r="BT67"/>
      <c r="BU67"/>
      <c r="BV67"/>
      <c r="BW67"/>
      <c r="BX67"/>
      <c r="BY67"/>
      <c r="BZ67"/>
      <c r="CA67"/>
    </row>
    <row r="68" spans="2:79" ht="16" x14ac:dyDescent="0.15">
      <c r="F68" s="638"/>
      <c r="I68" s="654" t="s">
        <v>1048</v>
      </c>
      <c r="J68" s="667">
        <f t="shared" si="24"/>
        <v>131.16209645987914</v>
      </c>
      <c r="K68" s="667">
        <f t="shared" si="24"/>
        <v>1.7466844733753453</v>
      </c>
      <c r="L68" s="667">
        <f t="shared" si="24"/>
        <v>9.2974535117973538</v>
      </c>
      <c r="M68" s="667">
        <f t="shared" si="24"/>
        <v>808.1308386161071</v>
      </c>
      <c r="N68" s="667">
        <f t="shared" si="24"/>
        <v>3.9173956620288594E-3</v>
      </c>
      <c r="O68" s="667">
        <f t="shared" si="24"/>
        <v>950.34099045682092</v>
      </c>
      <c r="P68" s="640"/>
      <c r="Q68" s="654" t="s">
        <v>1048</v>
      </c>
      <c r="R68" s="652">
        <f t="shared" si="25"/>
        <v>2.2972439637669432E-4</v>
      </c>
      <c r="S68" s="642"/>
      <c r="T68" s="654" t="s">
        <v>1048</v>
      </c>
      <c r="U68" s="653">
        <f t="shared" si="26"/>
        <v>7.9669470015687596E-2</v>
      </c>
      <c r="V68" s="653">
        <f t="shared" si="26"/>
        <v>0.99875714670997606</v>
      </c>
      <c r="W68" s="653">
        <f t="shared" si="26"/>
        <v>56.837364636078689</v>
      </c>
      <c r="X68" s="653">
        <f t="shared" si="26"/>
        <v>6.1110197448215288E-3</v>
      </c>
      <c r="Y68" s="653">
        <f t="shared" si="26"/>
        <v>3.5142204069416017E-4</v>
      </c>
      <c r="Z68" s="653">
        <f t="shared" si="26"/>
        <v>57.92225369458987</v>
      </c>
      <c r="AA68" s="640"/>
      <c r="AB68" s="654" t="s">
        <v>1048</v>
      </c>
      <c r="AC68" s="667">
        <f t="shared" si="27"/>
        <v>3.9286581977648828E-4</v>
      </c>
      <c r="AD68" s="667">
        <f t="shared" si="27"/>
        <v>8.971788851659765</v>
      </c>
      <c r="AE68" s="667">
        <f t="shared" si="27"/>
        <v>1.3915236119428223</v>
      </c>
      <c r="AF68" s="667">
        <f t="shared" si="27"/>
        <v>2.0038439886775391E-2</v>
      </c>
      <c r="AG68" s="667">
        <f t="shared" si="27"/>
        <v>75.793717726512895</v>
      </c>
      <c r="AH68" s="667">
        <f t="shared" si="27"/>
        <v>6.0742321611169192</v>
      </c>
      <c r="AI68" s="667">
        <f t="shared" si="27"/>
        <v>17.485742299707422</v>
      </c>
      <c r="AJ68" s="667">
        <f t="shared" si="27"/>
        <v>42.858328187766311</v>
      </c>
      <c r="AK68" s="667">
        <f t="shared" si="27"/>
        <v>9.7550999453233003E-4</v>
      </c>
      <c r="AL68" s="667">
        <f t="shared" si="27"/>
        <v>2.3869421056588085E-4</v>
      </c>
      <c r="AM68" s="667">
        <f t="shared" si="27"/>
        <v>9.7862562025510746E-2</v>
      </c>
      <c r="AN68" s="667">
        <f t="shared" si="27"/>
        <v>1.420060207237832E-4</v>
      </c>
      <c r="AO68" s="667">
        <f t="shared" si="27"/>
        <v>1.4529557392961524E-4</v>
      </c>
      <c r="AP68" s="667">
        <f t="shared" si="27"/>
        <v>0.34863900563595901</v>
      </c>
      <c r="AQ68" s="667">
        <f t="shared" si="27"/>
        <v>2.3044607005431252E-3</v>
      </c>
      <c r="AR68" s="667">
        <f t="shared" si="27"/>
        <v>3.6886387715639942E-4</v>
      </c>
      <c r="AS68" s="667">
        <f t="shared" si="27"/>
        <v>153.04644054245162</v>
      </c>
      <c r="AT68" s="640"/>
      <c r="AU68" s="654" t="s">
        <v>1048</v>
      </c>
      <c r="AV68" s="667">
        <f t="shared" si="28"/>
        <v>15.320769939468759</v>
      </c>
      <c r="AW68" s="667">
        <f t="shared" si="28"/>
        <v>88.9925241395039</v>
      </c>
      <c r="AX68" s="667">
        <f t="shared" si="28"/>
        <v>1.0624196783383013</v>
      </c>
      <c r="AY68" s="667">
        <f t="shared" si="28"/>
        <v>607.12204431385283</v>
      </c>
      <c r="AZ68" s="667">
        <f t="shared" si="28"/>
        <v>20.185665975094629</v>
      </c>
      <c r="BA68" s="667">
        <f t="shared" si="28"/>
        <v>4.7411443210876201E-3</v>
      </c>
      <c r="BB68" s="667">
        <f t="shared" si="28"/>
        <v>732.68816519057953</v>
      </c>
      <c r="BC68"/>
      <c r="BD68"/>
      <c r="BE68"/>
      <c r="BF68"/>
      <c r="BG68"/>
      <c r="BH68"/>
      <c r="BI68"/>
      <c r="BJ68"/>
      <c r="BK68"/>
      <c r="BL68"/>
      <c r="BM68"/>
      <c r="BN68"/>
      <c r="BO68"/>
      <c r="BP68"/>
      <c r="BQ68"/>
      <c r="BR68"/>
      <c r="BS68"/>
      <c r="BT68"/>
      <c r="BU68"/>
      <c r="BV68"/>
      <c r="BW68"/>
      <c r="BX68"/>
      <c r="BY68"/>
      <c r="BZ68"/>
      <c r="CA68"/>
    </row>
    <row r="69" spans="2:79" ht="16" x14ac:dyDescent="0.15">
      <c r="F69" s="638"/>
      <c r="I69" s="654" t="s">
        <v>1049</v>
      </c>
      <c r="J69" s="667">
        <f t="shared" si="24"/>
        <v>333.61971353306325</v>
      </c>
      <c r="K69" s="667">
        <f t="shared" si="24"/>
        <v>1.5358829071465143</v>
      </c>
      <c r="L69" s="667">
        <f t="shared" si="24"/>
        <v>259.00395285607323</v>
      </c>
      <c r="M69" s="667">
        <f t="shared" si="24"/>
        <v>448.43894168321145</v>
      </c>
      <c r="N69" s="667">
        <f t="shared" si="24"/>
        <v>3.9660050415477512E-3</v>
      </c>
      <c r="O69" s="667">
        <f t="shared" si="24"/>
        <v>1042.602456984536</v>
      </c>
      <c r="P69" s="640"/>
      <c r="Q69" s="654" t="s">
        <v>1049</v>
      </c>
      <c r="R69" s="652">
        <f t="shared" si="25"/>
        <v>1.1715656091837383E-4</v>
      </c>
      <c r="S69" s="642"/>
      <c r="T69" s="654" t="s">
        <v>1049</v>
      </c>
      <c r="U69" s="653">
        <f t="shared" si="26"/>
        <v>2.3177544183454284E-2</v>
      </c>
      <c r="V69" s="653">
        <f t="shared" si="26"/>
        <v>2.5384092736585391</v>
      </c>
      <c r="W69" s="653">
        <f t="shared" si="26"/>
        <v>34.283531365474957</v>
      </c>
      <c r="X69" s="653">
        <f t="shared" si="26"/>
        <v>4.4974161637583105E-3</v>
      </c>
      <c r="Y69" s="653">
        <f t="shared" si="26"/>
        <v>5.2748981124750485E-4</v>
      </c>
      <c r="Z69" s="653">
        <f t="shared" si="26"/>
        <v>36.850143089291954</v>
      </c>
      <c r="AA69" s="640"/>
      <c r="AB69" s="654" t="s">
        <v>1049</v>
      </c>
      <c r="AC69" s="667">
        <f t="shared" si="27"/>
        <v>5.5852582227089356E-4</v>
      </c>
      <c r="AD69" s="667">
        <f t="shared" si="27"/>
        <v>7.2726148839828904</v>
      </c>
      <c r="AE69" s="667">
        <f t="shared" si="27"/>
        <v>2.7729562703389061</v>
      </c>
      <c r="AF69" s="667">
        <f t="shared" si="27"/>
        <v>0.27067235455979199</v>
      </c>
      <c r="AG69" s="667">
        <f t="shared" si="27"/>
        <v>28.050689074141651</v>
      </c>
      <c r="AH69" s="667">
        <f t="shared" si="27"/>
        <v>1.204431313705753</v>
      </c>
      <c r="AI69" s="667">
        <f t="shared" si="27"/>
        <v>15.920281238864844</v>
      </c>
      <c r="AJ69" s="667">
        <f t="shared" si="27"/>
        <v>29.887664008214355</v>
      </c>
      <c r="AK69" s="667">
        <f t="shared" si="27"/>
        <v>1.2370273247142871E-2</v>
      </c>
      <c r="AL69" s="667">
        <f t="shared" si="27"/>
        <v>1.5751106345305663E-2</v>
      </c>
      <c r="AM69" s="667">
        <f t="shared" si="27"/>
        <v>0.43612539243986231</v>
      </c>
      <c r="AN69" s="667">
        <f t="shared" si="27"/>
        <v>4.8282802890753319E-4</v>
      </c>
      <c r="AO69" s="667">
        <f t="shared" si="27"/>
        <v>4.2782137825270116E-5</v>
      </c>
      <c r="AP69" s="667">
        <f t="shared" si="27"/>
        <v>2.1979538830719236</v>
      </c>
      <c r="AQ69" s="667">
        <f t="shared" si="27"/>
        <v>1.4263272651078222E-3</v>
      </c>
      <c r="AR69" s="667">
        <f t="shared" si="27"/>
        <v>2.2362386307577245E-3</v>
      </c>
      <c r="AS69" s="667">
        <f t="shared" si="27"/>
        <v>88.046256500797298</v>
      </c>
      <c r="AT69" s="640"/>
      <c r="AU69" s="654" t="s">
        <v>1049</v>
      </c>
      <c r="AV69" s="667">
        <f t="shared" si="28"/>
        <v>21.205195876142088</v>
      </c>
      <c r="AW69" s="667">
        <f t="shared" si="28"/>
        <v>421.98582289681349</v>
      </c>
      <c r="AX69" s="667">
        <f t="shared" si="28"/>
        <v>1.4538288164449038</v>
      </c>
      <c r="AY69" s="667">
        <f t="shared" si="28"/>
        <v>542.17576907789817</v>
      </c>
      <c r="AZ69" s="667">
        <f t="shared" si="28"/>
        <v>17.362232300345504</v>
      </c>
      <c r="BA69" s="667">
        <f t="shared" si="28"/>
        <v>5.9664720938599203E-3</v>
      </c>
      <c r="BB69" s="667">
        <f t="shared" si="28"/>
        <v>1004.1888154397381</v>
      </c>
      <c r="BC69"/>
      <c r="BD69"/>
      <c r="BE69"/>
      <c r="BF69"/>
      <c r="BG69"/>
      <c r="BH69"/>
      <c r="BI69"/>
      <c r="BJ69"/>
      <c r="BK69"/>
      <c r="BL69"/>
      <c r="BM69"/>
      <c r="BN69"/>
      <c r="BO69"/>
      <c r="BP69"/>
      <c r="BQ69"/>
      <c r="BR69"/>
      <c r="BS69"/>
      <c r="BT69"/>
      <c r="BU69"/>
      <c r="BV69"/>
      <c r="BW69"/>
      <c r="BX69"/>
      <c r="BY69"/>
      <c r="BZ69"/>
      <c r="CA69"/>
    </row>
    <row r="70" spans="2:79" ht="16" x14ac:dyDescent="0.15">
      <c r="F70" s="638"/>
      <c r="I70" s="654" t="s">
        <v>1050</v>
      </c>
      <c r="J70" s="667">
        <f t="shared" si="24"/>
        <v>157.07493596659273</v>
      </c>
      <c r="K70" s="667">
        <f t="shared" si="24"/>
        <v>0.29473184201742592</v>
      </c>
      <c r="L70" s="667">
        <f t="shared" si="24"/>
        <v>12.127346746748048</v>
      </c>
      <c r="M70" s="667">
        <f t="shared" si="24"/>
        <v>465.2482452743692</v>
      </c>
      <c r="N70" s="667">
        <f t="shared" si="24"/>
        <v>1.0051707686216093E-2</v>
      </c>
      <c r="O70" s="667">
        <f t="shared" si="24"/>
        <v>634.7553115374136</v>
      </c>
      <c r="P70" s="640"/>
      <c r="Q70" s="654" t="s">
        <v>1050</v>
      </c>
      <c r="R70" s="652">
        <f t="shared" si="25"/>
        <v>4.6334531361935633E-5</v>
      </c>
      <c r="S70" s="642"/>
      <c r="T70" s="654" t="s">
        <v>1050</v>
      </c>
      <c r="U70" s="653">
        <f t="shared" si="26"/>
        <v>2.0283513097638192E-2</v>
      </c>
      <c r="V70" s="653">
        <f t="shared" si="26"/>
        <v>5.7169910269894846</v>
      </c>
      <c r="W70" s="653">
        <f t="shared" si="26"/>
        <v>13.625469262477948</v>
      </c>
      <c r="X70" s="653">
        <f t="shared" si="26"/>
        <v>2.8001641858281718E-3</v>
      </c>
      <c r="Y70" s="653">
        <f t="shared" si="26"/>
        <v>1.7639772522670607E-4</v>
      </c>
      <c r="Z70" s="653">
        <f t="shared" si="26"/>
        <v>19.365720364476125</v>
      </c>
      <c r="AA70" s="640"/>
      <c r="AB70" s="654" t="s">
        <v>1050</v>
      </c>
      <c r="AC70" s="667">
        <f t="shared" si="27"/>
        <v>2.1599592309939843E-4</v>
      </c>
      <c r="AD70" s="667">
        <f t="shared" si="27"/>
        <v>9.6044283324599711</v>
      </c>
      <c r="AE70" s="667">
        <f t="shared" si="27"/>
        <v>1.1548398886234277</v>
      </c>
      <c r="AF70" s="667">
        <f t="shared" si="27"/>
        <v>0.17008303069087499</v>
      </c>
      <c r="AG70" s="667">
        <f t="shared" si="27"/>
        <v>35.423681215699538</v>
      </c>
      <c r="AH70" s="667">
        <f t="shared" si="27"/>
        <v>2.2082653504949037</v>
      </c>
      <c r="AI70" s="667">
        <f t="shared" si="27"/>
        <v>24.938141268017677</v>
      </c>
      <c r="AJ70" s="667">
        <f t="shared" si="27"/>
        <v>20.007132293871972</v>
      </c>
      <c r="AK70" s="667">
        <f t="shared" si="27"/>
        <v>1.206432367325752E-3</v>
      </c>
      <c r="AL70" s="667">
        <f t="shared" si="27"/>
        <v>1.4187649685481933E-3</v>
      </c>
      <c r="AM70" s="667">
        <f t="shared" si="27"/>
        <v>1.744213098572793E-2</v>
      </c>
      <c r="AN70" s="667">
        <f t="shared" si="27"/>
        <v>1.0592690159683106E-5</v>
      </c>
      <c r="AO70" s="667">
        <f t="shared" si="27"/>
        <v>1.3273091099108496E-5</v>
      </c>
      <c r="AP70" s="667">
        <f t="shared" si="27"/>
        <v>8.404690872339414E-2</v>
      </c>
      <c r="AQ70" s="667">
        <f t="shared" si="27"/>
        <v>8.3844485561712602E-4</v>
      </c>
      <c r="AR70" s="667">
        <f t="shared" si="27"/>
        <v>1.5940223420329784E-4</v>
      </c>
      <c r="AS70" s="667">
        <f t="shared" si="27"/>
        <v>93.611923325697546</v>
      </c>
      <c r="AT70" s="640"/>
      <c r="AU70" s="654" t="s">
        <v>1050</v>
      </c>
      <c r="AV70" s="667">
        <f t="shared" si="28"/>
        <v>90.979490804826966</v>
      </c>
      <c r="AW70" s="667">
        <f t="shared" si="28"/>
        <v>116.03846830118945</v>
      </c>
      <c r="AX70" s="667">
        <f t="shared" si="28"/>
        <v>1.0273833646169725</v>
      </c>
      <c r="AY70" s="667">
        <f t="shared" si="28"/>
        <v>490.99927150709976</v>
      </c>
      <c r="AZ70" s="667">
        <f t="shared" si="28"/>
        <v>18.071299662985385</v>
      </c>
      <c r="BA70" s="667">
        <f t="shared" si="28"/>
        <v>4.1874388243741036E-3</v>
      </c>
      <c r="BB70" s="667">
        <f t="shared" si="28"/>
        <v>717.12010107954302</v>
      </c>
      <c r="BC70"/>
      <c r="BD70"/>
      <c r="BE70"/>
      <c r="BF70"/>
      <c r="BG70"/>
      <c r="BH70"/>
      <c r="BI70"/>
      <c r="BJ70"/>
      <c r="BK70"/>
      <c r="BL70"/>
      <c r="BM70"/>
      <c r="BN70"/>
      <c r="BO70"/>
      <c r="BP70"/>
      <c r="BQ70"/>
      <c r="BR70"/>
      <c r="BS70"/>
      <c r="BT70"/>
      <c r="BU70"/>
      <c r="BV70"/>
      <c r="BW70"/>
      <c r="BX70"/>
      <c r="BY70"/>
      <c r="BZ70"/>
      <c r="CA70"/>
    </row>
    <row r="71" spans="2:79" ht="16" x14ac:dyDescent="0.15">
      <c r="F71" s="638"/>
      <c r="I71" s="654" t="s">
        <v>1051</v>
      </c>
      <c r="J71" s="667">
        <f t="shared" si="24"/>
        <v>32.518724056263608</v>
      </c>
      <c r="K71" s="667">
        <f t="shared" si="24"/>
        <v>0.4241939021976574</v>
      </c>
      <c r="L71" s="667">
        <f t="shared" si="24"/>
        <v>11.315366326937598</v>
      </c>
      <c r="M71" s="667">
        <f t="shared" si="24"/>
        <v>400.90877077802702</v>
      </c>
      <c r="N71" s="667">
        <f t="shared" si="24"/>
        <v>6.6926947893079965E-3</v>
      </c>
      <c r="O71" s="667">
        <f t="shared" si="24"/>
        <v>445.1737477582152</v>
      </c>
      <c r="P71" s="640"/>
      <c r="Q71" s="654" t="s">
        <v>1051</v>
      </c>
      <c r="R71" s="652">
        <f t="shared" si="25"/>
        <v>1.753108763296038E-4</v>
      </c>
      <c r="S71" s="642"/>
      <c r="T71" s="654" t="s">
        <v>1051</v>
      </c>
      <c r="U71" s="653">
        <f t="shared" si="26"/>
        <v>2.2263701909650949E-2</v>
      </c>
      <c r="V71" s="653">
        <f t="shared" si="26"/>
        <v>2.4372281018104274</v>
      </c>
      <c r="W71" s="653">
        <f t="shared" si="26"/>
        <v>13.775677879639249</v>
      </c>
      <c r="X71" s="653">
        <f t="shared" si="26"/>
        <v>5.355930295991124E-3</v>
      </c>
      <c r="Y71" s="653">
        <f t="shared" si="26"/>
        <v>4.6438148456218165E-4</v>
      </c>
      <c r="Z71" s="653">
        <f t="shared" si="26"/>
        <v>16.240989995139881</v>
      </c>
      <c r="AA71" s="640"/>
      <c r="AB71" s="654" t="s">
        <v>1051</v>
      </c>
      <c r="AC71" s="667">
        <f t="shared" si="27"/>
        <v>9.0426237875362795E-7</v>
      </c>
      <c r="AD71" s="667">
        <f t="shared" si="27"/>
        <v>8.315481878231358</v>
      </c>
      <c r="AE71" s="667">
        <f t="shared" si="27"/>
        <v>1.3175860391756933</v>
      </c>
      <c r="AF71" s="667">
        <f t="shared" si="27"/>
        <v>0.37049173443574512</v>
      </c>
      <c r="AG71" s="667">
        <f t="shared" si="27"/>
        <v>107.26162129991181</v>
      </c>
      <c r="AH71" s="667">
        <f t="shared" si="27"/>
        <v>1.5695874661869245</v>
      </c>
      <c r="AI71" s="667">
        <f t="shared" si="27"/>
        <v>10.184048614385548</v>
      </c>
      <c r="AJ71" s="667">
        <f t="shared" si="27"/>
        <v>29.325355553903968</v>
      </c>
      <c r="AK71" s="667">
        <f t="shared" si="27"/>
        <v>1.1864458883792383E-4</v>
      </c>
      <c r="AL71" s="667">
        <f t="shared" si="27"/>
        <v>3.3204250939888867E-6</v>
      </c>
      <c r="AM71" s="667">
        <f t="shared" si="27"/>
        <v>8.1490597103766015E-3</v>
      </c>
      <c r="AN71" s="667">
        <f t="shared" si="27"/>
        <v>1.3444878277368751E-7</v>
      </c>
      <c r="AO71" s="667">
        <f t="shared" si="27"/>
        <v>2.8291832040849802E-4</v>
      </c>
      <c r="AP71" s="667">
        <f t="shared" si="27"/>
        <v>1.6134206575770801E-2</v>
      </c>
      <c r="AQ71" s="667">
        <f t="shared" si="27"/>
        <v>5.3948538152326269E-5</v>
      </c>
      <c r="AR71" s="667">
        <f t="shared" si="27"/>
        <v>4.2454901631572263E-5</v>
      </c>
      <c r="AS71" s="667">
        <f t="shared" si="27"/>
        <v>158.36895817800249</v>
      </c>
      <c r="AT71" s="640"/>
      <c r="AU71" s="654" t="s">
        <v>1051</v>
      </c>
      <c r="AV71" s="667">
        <f t="shared" si="28"/>
        <v>75.771106784173739</v>
      </c>
      <c r="AW71" s="667">
        <f t="shared" si="28"/>
        <v>169.50702047950097</v>
      </c>
      <c r="AX71" s="667">
        <f t="shared" si="28"/>
        <v>3.0491588566346679</v>
      </c>
      <c r="AY71" s="667">
        <f t="shared" si="28"/>
        <v>655.29709479946723</v>
      </c>
      <c r="AZ71" s="667">
        <f t="shared" si="28"/>
        <v>18.853042967304638</v>
      </c>
      <c r="BA71" s="667">
        <f t="shared" si="28"/>
        <v>4.9282048275926926E-3</v>
      </c>
      <c r="BB71" s="667">
        <f t="shared" si="28"/>
        <v>922.48235209190887</v>
      </c>
      <c r="BC71"/>
      <c r="BD71"/>
      <c r="BE71"/>
      <c r="BF71"/>
      <c r="BG71"/>
      <c r="BH71"/>
      <c r="BI71"/>
      <c r="BJ71"/>
      <c r="BK71"/>
      <c r="BL71"/>
      <c r="BM71"/>
      <c r="BN71"/>
      <c r="BO71"/>
      <c r="BP71"/>
      <c r="BQ71"/>
      <c r="BR71"/>
      <c r="BS71"/>
      <c r="BT71"/>
      <c r="BU71"/>
      <c r="BV71"/>
      <c r="BW71"/>
      <c r="BX71"/>
      <c r="BY71"/>
      <c r="BZ71"/>
      <c r="CA71"/>
    </row>
    <row r="72" spans="2:79" ht="16" x14ac:dyDescent="0.15">
      <c r="F72" s="638"/>
      <c r="I72" s="654" t="s">
        <v>1052</v>
      </c>
      <c r="J72" s="667">
        <f t="shared" si="24"/>
        <v>42.519770804095891</v>
      </c>
      <c r="K72" s="667">
        <f t="shared" si="24"/>
        <v>0.55214148970662724</v>
      </c>
      <c r="L72" s="667">
        <f t="shared" si="24"/>
        <v>14.554512503552344</v>
      </c>
      <c r="M72" s="667">
        <f t="shared" si="24"/>
        <v>459.42013572057726</v>
      </c>
      <c r="N72" s="667">
        <f t="shared" si="24"/>
        <v>4.2514047900112841E-3</v>
      </c>
      <c r="O72" s="667">
        <f t="shared" si="24"/>
        <v>517.05081192272212</v>
      </c>
      <c r="P72" s="640"/>
      <c r="Q72" s="654" t="s">
        <v>1052</v>
      </c>
      <c r="R72" s="652">
        <f t="shared" si="25"/>
        <v>1.7949868379218905E-5</v>
      </c>
      <c r="S72" s="642"/>
      <c r="T72" s="654" t="s">
        <v>1052</v>
      </c>
      <c r="U72" s="653">
        <f t="shared" si="26"/>
        <v>2.0782689474799457E-2</v>
      </c>
      <c r="V72" s="653">
        <f t="shared" si="26"/>
        <v>1.316879108621833</v>
      </c>
      <c r="W72" s="653">
        <f t="shared" si="26"/>
        <v>12.880233616798238</v>
      </c>
      <c r="X72" s="653">
        <f t="shared" si="26"/>
        <v>3.0581014279960038E-3</v>
      </c>
      <c r="Y72" s="653">
        <f t="shared" si="26"/>
        <v>2.8610884328372753E-8</v>
      </c>
      <c r="Z72" s="653">
        <f t="shared" si="26"/>
        <v>14.220953544933751</v>
      </c>
      <c r="AA72" s="640"/>
      <c r="AB72" s="654" t="s">
        <v>1052</v>
      </c>
      <c r="AC72" s="667">
        <f t="shared" si="27"/>
        <v>9.7623495094012401E-5</v>
      </c>
      <c r="AD72" s="667">
        <f t="shared" si="27"/>
        <v>6.0066322783204589</v>
      </c>
      <c r="AE72" s="667">
        <f t="shared" si="27"/>
        <v>0.39356666442108595</v>
      </c>
      <c r="AF72" s="667">
        <f t="shared" si="27"/>
        <v>3.2728962094552054E-2</v>
      </c>
      <c r="AG72" s="667">
        <f t="shared" si="27"/>
        <v>47.719057894444532</v>
      </c>
      <c r="AH72" s="667">
        <f t="shared" si="27"/>
        <v>7.9051335470303385</v>
      </c>
      <c r="AI72" s="667">
        <f t="shared" si="27"/>
        <v>9.764058112609737</v>
      </c>
      <c r="AJ72" s="667">
        <f t="shared" si="27"/>
        <v>34.056811612432227</v>
      </c>
      <c r="AK72" s="667">
        <f t="shared" si="27"/>
        <v>2.502553576960049E-3</v>
      </c>
      <c r="AL72" s="667">
        <f t="shared" si="27"/>
        <v>1.5228674874379004E-4</v>
      </c>
      <c r="AM72" s="667">
        <f t="shared" si="27"/>
        <v>5.1961015324195607E-2</v>
      </c>
      <c r="AN72" s="667">
        <f t="shared" si="27"/>
        <v>5.8246541811968166E-6</v>
      </c>
      <c r="AO72" s="667">
        <f t="shared" si="27"/>
        <v>2.7212900022277541E-6</v>
      </c>
      <c r="AP72" s="667">
        <f t="shared" si="27"/>
        <v>0.14209133537224219</v>
      </c>
      <c r="AQ72" s="667">
        <f t="shared" si="27"/>
        <v>1.6336013322870702E-4</v>
      </c>
      <c r="AR72" s="667">
        <f t="shared" si="27"/>
        <v>5.0350185301795114E-4</v>
      </c>
      <c r="AS72" s="667">
        <f t="shared" si="27"/>
        <v>106.07546929380059</v>
      </c>
      <c r="AT72" s="640"/>
      <c r="AU72" s="654" t="s">
        <v>1052</v>
      </c>
      <c r="AV72" s="667">
        <f t="shared" si="28"/>
        <v>32.85352711335409</v>
      </c>
      <c r="AW72" s="667">
        <f t="shared" si="28"/>
        <v>110.57478123639649</v>
      </c>
      <c r="AX72" s="667">
        <f t="shared" si="28"/>
        <v>0.81473504941368358</v>
      </c>
      <c r="AY72" s="667">
        <f t="shared" si="28"/>
        <v>606.07832249333387</v>
      </c>
      <c r="AZ72" s="667">
        <f t="shared" si="28"/>
        <v>11.116867208244825</v>
      </c>
      <c r="BA72" s="667">
        <f t="shared" si="28"/>
        <v>5.5534502907903368E-3</v>
      </c>
      <c r="BB72" s="667">
        <f t="shared" si="28"/>
        <v>761.44378655103367</v>
      </c>
      <c r="BC72"/>
      <c r="BD72"/>
      <c r="BE72"/>
      <c r="BF72"/>
      <c r="BG72"/>
      <c r="BH72"/>
      <c r="BI72"/>
      <c r="BJ72"/>
      <c r="BK72"/>
      <c r="BL72"/>
      <c r="BM72"/>
      <c r="BN72"/>
      <c r="BO72"/>
      <c r="BP72"/>
      <c r="BQ72"/>
      <c r="BR72"/>
      <c r="BS72"/>
      <c r="BT72"/>
      <c r="BU72"/>
      <c r="BV72"/>
      <c r="BW72"/>
      <c r="BX72"/>
      <c r="BY72"/>
      <c r="BZ72"/>
      <c r="CA72"/>
    </row>
    <row r="73" spans="2:79" ht="16" x14ac:dyDescent="0.15">
      <c r="F73" s="638"/>
      <c r="I73" s="654" t="s">
        <v>1053</v>
      </c>
      <c r="J73" s="667">
        <f t="shared" si="24"/>
        <v>44.353348610602453</v>
      </c>
      <c r="K73" s="667">
        <f t="shared" si="24"/>
        <v>0.20821176815570577</v>
      </c>
      <c r="L73" s="667">
        <f t="shared" si="24"/>
        <v>54.914704619206447</v>
      </c>
      <c r="M73" s="667">
        <f t="shared" si="24"/>
        <v>409.7551855444504</v>
      </c>
      <c r="N73" s="667">
        <f t="shared" si="24"/>
        <v>4.5103958273102754E-3</v>
      </c>
      <c r="O73" s="667">
        <f t="shared" si="24"/>
        <v>509.23596093824233</v>
      </c>
      <c r="P73" s="640"/>
      <c r="Q73" s="654" t="s">
        <v>1053</v>
      </c>
      <c r="R73" s="652">
        <f t="shared" si="25"/>
        <v>1.0482741527084716E-4</v>
      </c>
      <c r="S73" s="642"/>
      <c r="T73" s="654" t="s">
        <v>1053</v>
      </c>
      <c r="U73" s="653">
        <f t="shared" si="26"/>
        <v>2.0257964702977832E-2</v>
      </c>
      <c r="V73" s="653">
        <f t="shared" si="26"/>
        <v>0.81537651555117885</v>
      </c>
      <c r="W73" s="653">
        <f t="shared" si="26"/>
        <v>12.757633680136664</v>
      </c>
      <c r="X73" s="653">
        <f t="shared" si="26"/>
        <v>9.0683761482068749E-4</v>
      </c>
      <c r="Y73" s="653">
        <f t="shared" si="26"/>
        <v>9.9561890237963863E-5</v>
      </c>
      <c r="Z73" s="653">
        <f t="shared" si="26"/>
        <v>13.594274559895879</v>
      </c>
      <c r="AA73" s="640"/>
      <c r="AB73" s="654" t="s">
        <v>1053</v>
      </c>
      <c r="AC73" s="667">
        <f t="shared" si="27"/>
        <v>1.3652224879479004E-6</v>
      </c>
      <c r="AD73" s="667">
        <f t="shared" si="27"/>
        <v>5.89186806092584</v>
      </c>
      <c r="AE73" s="667">
        <f t="shared" si="27"/>
        <v>5.8126102373535056E-2</v>
      </c>
      <c r="AF73" s="667">
        <f t="shared" si="27"/>
        <v>0.54886952326614846</v>
      </c>
      <c r="AG73" s="667">
        <f t="shared" si="27"/>
        <v>79.850901419186727</v>
      </c>
      <c r="AH73" s="667">
        <f t="shared" si="27"/>
        <v>2.0526225498178885</v>
      </c>
      <c r="AI73" s="667">
        <f t="shared" si="27"/>
        <v>8.1592758183551179</v>
      </c>
      <c r="AJ73" s="667">
        <f t="shared" si="27"/>
        <v>34.31408568088856</v>
      </c>
      <c r="AK73" s="667">
        <f t="shared" si="27"/>
        <v>8.701972915332588E-3</v>
      </c>
      <c r="AL73" s="667">
        <f t="shared" si="27"/>
        <v>1.1112176914139063E-2</v>
      </c>
      <c r="AM73" s="667">
        <f t="shared" si="27"/>
        <v>1.9614576741332618E-2</v>
      </c>
      <c r="AN73" s="667">
        <f t="shared" si="27"/>
        <v>7.6987726060906351E-7</v>
      </c>
      <c r="AO73" s="667">
        <f t="shared" si="27"/>
        <v>3.0294699172372852E-5</v>
      </c>
      <c r="AP73" s="667">
        <f t="shared" si="27"/>
        <v>1.0049123363387402E-2</v>
      </c>
      <c r="AQ73" s="667">
        <f t="shared" si="27"/>
        <v>7.9073144661379006E-5</v>
      </c>
      <c r="AR73" s="667">
        <f t="shared" si="27"/>
        <v>1.5412996946906739E-2</v>
      </c>
      <c r="AS73" s="667">
        <f t="shared" si="27"/>
        <v>130.94075150463848</v>
      </c>
      <c r="AT73" s="640"/>
      <c r="AU73" s="654" t="s">
        <v>1053</v>
      </c>
      <c r="AV73" s="667">
        <f t="shared" si="28"/>
        <v>28.108485954799963</v>
      </c>
      <c r="AW73" s="667">
        <f t="shared" si="28"/>
        <v>149.54720226962499</v>
      </c>
      <c r="AX73" s="667">
        <f t="shared" si="28"/>
        <v>0.80813659055093001</v>
      </c>
      <c r="AY73" s="667">
        <f t="shared" si="28"/>
        <v>621.39166361758225</v>
      </c>
      <c r="AZ73" s="667">
        <f t="shared" si="28"/>
        <v>16.784542344668758</v>
      </c>
      <c r="BA73" s="667">
        <f t="shared" si="28"/>
        <v>4.7069157953956095E-3</v>
      </c>
      <c r="BB73" s="667">
        <f t="shared" si="28"/>
        <v>816.64473769302231</v>
      </c>
      <c r="BC73"/>
      <c r="BD73"/>
      <c r="BE73"/>
      <c r="BF73"/>
      <c r="BG73"/>
      <c r="BH73"/>
      <c r="BI73"/>
      <c r="BJ73"/>
      <c r="BK73"/>
      <c r="BL73"/>
      <c r="BM73"/>
      <c r="BN73"/>
      <c r="BO73"/>
      <c r="BP73"/>
      <c r="BQ73"/>
      <c r="BR73"/>
      <c r="BS73"/>
      <c r="BT73"/>
      <c r="BU73"/>
      <c r="BV73"/>
      <c r="BW73"/>
      <c r="BX73"/>
      <c r="BY73"/>
      <c r="BZ73"/>
      <c r="CA73"/>
    </row>
    <row r="74" spans="2:79" ht="16" x14ac:dyDescent="0.15">
      <c r="F74" s="638"/>
      <c r="I74" s="656" t="s">
        <v>55</v>
      </c>
      <c r="J74" s="660">
        <f t="shared" ref="J74:O74" si="29">SUM(J62:J73)</f>
        <v>1213.6755458809942</v>
      </c>
      <c r="K74" s="660">
        <f t="shared" si="29"/>
        <v>14.803764808791099</v>
      </c>
      <c r="L74" s="660">
        <f t="shared" si="29"/>
        <v>798.83074680295806</v>
      </c>
      <c r="M74" s="660">
        <f t="shared" si="29"/>
        <v>6053.0955802868029</v>
      </c>
      <c r="N74" s="660">
        <f t="shared" si="29"/>
        <v>5.3491975239921809E-2</v>
      </c>
      <c r="O74" s="660">
        <f t="shared" si="29"/>
        <v>8080.459129754785</v>
      </c>
      <c r="P74" s="640"/>
      <c r="Q74" s="656" t="s">
        <v>55</v>
      </c>
      <c r="R74" s="658">
        <f>SUM(R62:R73)</f>
        <v>1.3750073494520568E-3</v>
      </c>
      <c r="S74" s="642"/>
      <c r="T74" s="656" t="s">
        <v>55</v>
      </c>
      <c r="U74" s="668">
        <f t="shared" ref="U74:Z74" si="30">SUM(U62:U73)</f>
        <v>2.2286858888946837</v>
      </c>
      <c r="V74" s="668">
        <f t="shared" si="30"/>
        <v>28.783130101402065</v>
      </c>
      <c r="W74" s="668">
        <f t="shared" si="30"/>
        <v>247.92663447316897</v>
      </c>
      <c r="X74" s="668">
        <f t="shared" si="30"/>
        <v>3.5794650114439663E-2</v>
      </c>
      <c r="Y74" s="668">
        <f t="shared" si="30"/>
        <v>2.3921969732327809E-3</v>
      </c>
      <c r="Z74" s="668">
        <f t="shared" si="30"/>
        <v>278.97663731055343</v>
      </c>
      <c r="AA74" s="640"/>
      <c r="AB74" s="656" t="s">
        <v>55</v>
      </c>
      <c r="AC74" s="669">
        <f t="shared" ref="AC74:AR74" si="31">SUM(AC62:AC73)</f>
        <v>7.6039392060920172E-3</v>
      </c>
      <c r="AD74" s="669">
        <f t="shared" si="31"/>
        <v>89.135636751923741</v>
      </c>
      <c r="AE74" s="669">
        <f t="shared" si="31"/>
        <v>10.498400795448996</v>
      </c>
      <c r="AF74" s="669">
        <f t="shared" si="31"/>
        <v>2.7584778951459081</v>
      </c>
      <c r="AG74" s="669">
        <f t="shared" si="31"/>
        <v>767.99654779830053</v>
      </c>
      <c r="AH74" s="669">
        <f t="shared" si="31"/>
        <v>37.942894348147924</v>
      </c>
      <c r="AI74" s="669">
        <f t="shared" si="31"/>
        <v>197.74201322015941</v>
      </c>
      <c r="AJ74" s="669">
        <f t="shared" si="31"/>
        <v>368.51348053009889</v>
      </c>
      <c r="AK74" s="669">
        <f t="shared" si="31"/>
        <v>0.59524670610880936</v>
      </c>
      <c r="AL74" s="669">
        <f t="shared" si="31"/>
        <v>0.82291557323696785</v>
      </c>
      <c r="AM74" s="669">
        <f t="shared" si="31"/>
        <v>0.85109687071689977</v>
      </c>
      <c r="AN74" s="669">
        <f t="shared" si="31"/>
        <v>1.2416427443895351E-3</v>
      </c>
      <c r="AO74" s="669">
        <f t="shared" si="31"/>
        <v>2.3727198195047025E-3</v>
      </c>
      <c r="AP74" s="669">
        <f t="shared" si="31"/>
        <v>7.5006556423913793</v>
      </c>
      <c r="AQ74" s="669">
        <f t="shared" si="31"/>
        <v>2.1778306955638958E-2</v>
      </c>
      <c r="AR74" s="669">
        <f t="shared" si="31"/>
        <v>2.3528353214714963E-2</v>
      </c>
      <c r="AS74" s="669">
        <f>SUM(AS62:AS73)</f>
        <v>1484.4138910936197</v>
      </c>
      <c r="AT74" s="640"/>
      <c r="AU74" s="656" t="s">
        <v>55</v>
      </c>
      <c r="AV74" s="657">
        <f t="shared" ref="AV74:BA74" si="32">SUM(AV62:AV73)</f>
        <v>483.46922229240596</v>
      </c>
      <c r="AW74" s="657">
        <f t="shared" si="32"/>
        <v>1778.5329383304847</v>
      </c>
      <c r="AX74" s="657">
        <f t="shared" si="32"/>
        <v>59.065340717307514</v>
      </c>
      <c r="AY74" s="657">
        <f t="shared" si="32"/>
        <v>7721.6782509808199</v>
      </c>
      <c r="AZ74" s="657">
        <f t="shared" si="32"/>
        <v>201.40638400881588</v>
      </c>
      <c r="BA74" s="657">
        <f t="shared" si="32"/>
        <v>5.7578253340579859E-2</v>
      </c>
      <c r="BB74" s="657">
        <f>SUM(BB62:BB73)</f>
        <v>10244.209714583176</v>
      </c>
      <c r="BC74"/>
      <c r="BD74"/>
      <c r="BE74"/>
      <c r="BF74"/>
      <c r="BG74"/>
      <c r="BH74"/>
      <c r="BI74"/>
      <c r="BJ74"/>
      <c r="BK74"/>
      <c r="BL74"/>
      <c r="BM74"/>
      <c r="BN74"/>
      <c r="BO74"/>
      <c r="BP74"/>
      <c r="BQ74"/>
      <c r="BR74"/>
      <c r="BS74"/>
      <c r="BT74"/>
      <c r="BU74"/>
      <c r="BV74"/>
      <c r="BW74"/>
      <c r="BX74"/>
      <c r="BY74"/>
      <c r="BZ74"/>
      <c r="CA74"/>
    </row>
    <row r="75" spans="2:79" ht="16" x14ac:dyDescent="0.15">
      <c r="F75" s="638"/>
      <c r="I75" s="640"/>
      <c r="J75" s="640"/>
      <c r="K75" s="640"/>
      <c r="L75" s="640"/>
      <c r="M75" s="640"/>
      <c r="N75" s="640"/>
      <c r="O75" s="640"/>
      <c r="P75" s="640"/>
      <c r="Q75" s="642"/>
      <c r="R75" s="642"/>
      <c r="S75" s="642"/>
      <c r="T75" s="640"/>
      <c r="U75" s="640"/>
      <c r="V75" s="640"/>
      <c r="W75" s="640"/>
      <c r="X75" s="640"/>
      <c r="Y75" s="640"/>
      <c r="Z75" s="640"/>
      <c r="AA75" s="640"/>
      <c r="AB75" s="640"/>
      <c r="AC75" s="640"/>
      <c r="AD75" s="640"/>
      <c r="AE75" s="640"/>
      <c r="AF75" s="640"/>
      <c r="AG75" s="640"/>
      <c r="AH75" s="640"/>
      <c r="AI75" s="640"/>
      <c r="AJ75" s="640"/>
      <c r="AK75" s="640"/>
      <c r="AL75" s="640"/>
      <c r="AM75" s="640"/>
      <c r="AN75" s="640"/>
      <c r="AO75" s="640"/>
      <c r="AP75" s="640"/>
      <c r="AQ75" s="640"/>
      <c r="AR75" s="640"/>
      <c r="AS75" s="640"/>
      <c r="AT75" s="640"/>
      <c r="AU75" s="640"/>
      <c r="AV75" s="640"/>
      <c r="AW75" s="640"/>
      <c r="AX75" s="640"/>
      <c r="AY75" s="640"/>
      <c r="AZ75" s="640"/>
      <c r="BA75" s="640"/>
      <c r="BB75" s="640"/>
      <c r="BC75"/>
      <c r="BD75"/>
      <c r="BE75"/>
      <c r="BF75"/>
      <c r="BG75"/>
      <c r="BH75"/>
      <c r="BI75"/>
      <c r="BJ75"/>
      <c r="BK75"/>
      <c r="BL75"/>
      <c r="BM75"/>
      <c r="BN75"/>
      <c r="BO75"/>
      <c r="BP75"/>
      <c r="BQ75"/>
      <c r="BR75"/>
      <c r="BS75"/>
      <c r="BT75"/>
      <c r="BU75"/>
      <c r="BV75"/>
      <c r="BW75"/>
      <c r="BX75"/>
      <c r="BY75"/>
      <c r="BZ75"/>
      <c r="CA75"/>
    </row>
    <row r="76" spans="2:79" ht="14" x14ac:dyDescent="0.15">
      <c r="F76" s="638"/>
      <c r="I76" s="643" t="s">
        <v>145</v>
      </c>
      <c r="J76" s="634"/>
      <c r="K76" s="634"/>
      <c r="L76" s="634"/>
      <c r="M76" s="634"/>
      <c r="N76" s="634"/>
      <c r="O76" s="634"/>
      <c r="P76" s="634"/>
      <c r="Q76" s="1000" t="s">
        <v>145</v>
      </c>
      <c r="R76" s="1000"/>
      <c r="S76" s="644"/>
      <c r="T76" s="643" t="s">
        <v>145</v>
      </c>
      <c r="U76" s="634"/>
      <c r="V76" s="634"/>
      <c r="W76" s="634"/>
      <c r="X76" s="634"/>
      <c r="Y76" s="634"/>
      <c r="Z76" s="634"/>
      <c r="AA76" s="634"/>
      <c r="AB76" s="643" t="s">
        <v>145</v>
      </c>
      <c r="AC76" s="634"/>
      <c r="AD76" s="634"/>
      <c r="AE76" s="634"/>
      <c r="AF76" s="634"/>
      <c r="AG76" s="634"/>
      <c r="AH76" s="634"/>
      <c r="AI76" s="634"/>
      <c r="AJ76" s="634"/>
      <c r="AK76" s="634"/>
      <c r="AL76" s="634"/>
      <c r="AM76" s="634"/>
      <c r="AN76" s="634"/>
      <c r="AO76" s="634"/>
      <c r="AP76" s="634"/>
      <c r="AQ76" s="634"/>
      <c r="AR76" s="634"/>
      <c r="AS76" s="634"/>
      <c r="AT76" s="634"/>
      <c r="AU76" s="643" t="s">
        <v>145</v>
      </c>
      <c r="AV76" s="666"/>
      <c r="AW76" s="645"/>
      <c r="AX76" s="645"/>
      <c r="AY76" s="645"/>
      <c r="AZ76" s="645"/>
      <c r="BA76" s="645"/>
      <c r="BB76" s="645"/>
      <c r="BC76"/>
      <c r="BD76"/>
      <c r="BE76"/>
      <c r="BF76"/>
      <c r="BG76"/>
      <c r="BH76"/>
      <c r="BI76"/>
      <c r="BJ76"/>
      <c r="BK76"/>
      <c r="BL76"/>
      <c r="BM76"/>
      <c r="BN76"/>
      <c r="BO76"/>
      <c r="BP76"/>
      <c r="BQ76"/>
      <c r="BR76"/>
      <c r="BS76"/>
      <c r="BT76"/>
      <c r="BU76"/>
      <c r="BV76"/>
      <c r="BW76"/>
      <c r="BX76"/>
      <c r="BY76"/>
      <c r="BZ76"/>
      <c r="CA76"/>
    </row>
    <row r="77" spans="2:79" s="541" customFormat="1" ht="34" x14ac:dyDescent="0.15">
      <c r="B77" s="78"/>
      <c r="C77" s="78"/>
      <c r="D77" s="78"/>
      <c r="E77" s="78"/>
      <c r="F77" s="638"/>
      <c r="I77" s="646" t="s">
        <v>1102</v>
      </c>
      <c r="J77" s="647" t="s">
        <v>146</v>
      </c>
      <c r="K77" s="647" t="s">
        <v>134</v>
      </c>
      <c r="L77" s="647" t="s">
        <v>135</v>
      </c>
      <c r="M77" s="647" t="s">
        <v>136</v>
      </c>
      <c r="N77" s="647" t="s">
        <v>226</v>
      </c>
      <c r="O77" s="647" t="s">
        <v>55</v>
      </c>
      <c r="P77" s="662"/>
      <c r="Q77" s="646" t="s">
        <v>1102</v>
      </c>
      <c r="R77" s="648" t="s">
        <v>659</v>
      </c>
      <c r="S77" s="642"/>
      <c r="T77" s="646" t="s">
        <v>1102</v>
      </c>
      <c r="U77" s="647" t="s">
        <v>140</v>
      </c>
      <c r="V77" s="647" t="s">
        <v>141</v>
      </c>
      <c r="W77" s="647" t="s">
        <v>142</v>
      </c>
      <c r="X77" s="647" t="s">
        <v>226</v>
      </c>
      <c r="Y77" s="647" t="s">
        <v>143</v>
      </c>
      <c r="Z77" s="667" t="s">
        <v>55</v>
      </c>
      <c r="AA77" s="640"/>
      <c r="AB77" s="646" t="s">
        <v>1102</v>
      </c>
      <c r="AC77" s="647" t="str">
        <f t="shared" ref="AC77:AR77" si="33">AC43</f>
        <v>AIRS</v>
      </c>
      <c r="AD77" s="647" t="str">
        <f t="shared" si="33"/>
        <v>AMSR-E</v>
      </c>
      <c r="AE77" s="647" t="str">
        <f t="shared" si="33"/>
        <v>AMSR2</v>
      </c>
      <c r="AF77" s="647" t="str">
        <f t="shared" si="33"/>
        <v>ATMS</v>
      </c>
      <c r="AG77" s="647" t="str">
        <f t="shared" si="33"/>
        <v>DPR</v>
      </c>
      <c r="AH77" s="647" t="str">
        <f t="shared" si="33"/>
        <v>GMI</v>
      </c>
      <c r="AI77" s="647" t="str">
        <f t="shared" si="33"/>
        <v>GOES-8/10</v>
      </c>
      <c r="AJ77" s="647" t="str">
        <f t="shared" si="33"/>
        <v>IMERG</v>
      </c>
      <c r="AK77" s="647" t="str">
        <f t="shared" si="33"/>
        <v>KAPR</v>
      </c>
      <c r="AL77" s="647" t="str">
        <f t="shared" si="33"/>
        <v>KUPR</v>
      </c>
      <c r="AM77" s="647" t="str">
        <f t="shared" si="33"/>
        <v>MHS</v>
      </c>
      <c r="AN77" s="647" t="str">
        <f t="shared" si="33"/>
        <v>MT1</v>
      </c>
      <c r="AO77" s="647" t="str">
        <f t="shared" si="33"/>
        <v>SAPHIR</v>
      </c>
      <c r="AP77" s="647" t="str">
        <f t="shared" si="33"/>
        <v>SSM/I</v>
      </c>
      <c r="AQ77" s="647" t="str">
        <f t="shared" si="33"/>
        <v>SSMIS</v>
      </c>
      <c r="AR77" s="647" t="str">
        <f t="shared" si="33"/>
        <v>TMI</v>
      </c>
      <c r="AS77" s="647" t="s">
        <v>55</v>
      </c>
      <c r="AT77" s="640"/>
      <c r="AU77" s="646" t="s">
        <v>1102</v>
      </c>
      <c r="AV77" s="647" t="s">
        <v>137</v>
      </c>
      <c r="AW77" s="647" t="s">
        <v>135</v>
      </c>
      <c r="AX77" s="647" t="s">
        <v>138</v>
      </c>
      <c r="AY77" s="647" t="s">
        <v>136</v>
      </c>
      <c r="AZ77" s="647" t="s">
        <v>139</v>
      </c>
      <c r="BA77" s="647" t="s">
        <v>226</v>
      </c>
      <c r="BB77" s="667" t="s">
        <v>55</v>
      </c>
      <c r="BC77"/>
      <c r="BD77"/>
      <c r="BE77"/>
      <c r="BF77"/>
      <c r="BG77"/>
      <c r="BH77"/>
      <c r="BI77"/>
      <c r="BJ77"/>
      <c r="BK77"/>
      <c r="BL77"/>
      <c r="BM77"/>
      <c r="BN77"/>
      <c r="BO77"/>
      <c r="BP77"/>
      <c r="BQ77"/>
      <c r="BR77"/>
      <c r="BS77"/>
      <c r="BT77"/>
      <c r="BU77"/>
      <c r="BV77"/>
      <c r="BW77"/>
      <c r="BX77"/>
      <c r="BY77"/>
      <c r="BZ77"/>
      <c r="CA77"/>
    </row>
    <row r="78" spans="2:79" ht="17" x14ac:dyDescent="0.15">
      <c r="B78" s="541"/>
      <c r="C78" s="541"/>
      <c r="D78" s="541"/>
      <c r="E78" s="541"/>
      <c r="F78" s="711"/>
      <c r="I78" s="650" t="s">
        <v>1042</v>
      </c>
      <c r="J78" s="670">
        <v>36071.190862981544</v>
      </c>
      <c r="K78" s="670">
        <v>910.40205774735489</v>
      </c>
      <c r="L78" s="670">
        <v>183402.94815308499</v>
      </c>
      <c r="M78" s="670">
        <v>573787.11948929529</v>
      </c>
      <c r="N78" s="670">
        <v>3.3789798468351311</v>
      </c>
      <c r="O78" s="670">
        <f>SUM(J78:N78)</f>
        <v>794175.03954295604</v>
      </c>
      <c r="P78" s="640"/>
      <c r="Q78" s="650" t="s">
        <v>1042</v>
      </c>
      <c r="R78" s="310">
        <v>0.11669842805713387</v>
      </c>
      <c r="S78" s="642"/>
      <c r="T78" s="650" t="s">
        <v>1042</v>
      </c>
      <c r="U78" s="310">
        <v>22.666550141759199</v>
      </c>
      <c r="V78" s="310">
        <v>1281.200986531562</v>
      </c>
      <c r="W78" s="310">
        <v>18408.15304251475</v>
      </c>
      <c r="X78" s="310">
        <v>3.097620856016865</v>
      </c>
      <c r="Y78" s="310">
        <v>0.493997942656278</v>
      </c>
      <c r="Z78" s="310">
        <f>SUM(U78:Y78)</f>
        <v>19715.612197986746</v>
      </c>
      <c r="AA78" s="640"/>
      <c r="AB78" s="650" t="s">
        <v>1042</v>
      </c>
      <c r="AC78" s="310">
        <v>1.1914888899773299</v>
      </c>
      <c r="AD78" s="310">
        <v>7521.2617862336301</v>
      </c>
      <c r="AE78" s="310">
        <v>592.104651744477</v>
      </c>
      <c r="AF78" s="310">
        <v>171.16563518531601</v>
      </c>
      <c r="AG78" s="310">
        <v>48544.3329112305</v>
      </c>
      <c r="AH78" s="310">
        <v>2636.5211832225223</v>
      </c>
      <c r="AI78" s="310">
        <v>9091.5480930423291</v>
      </c>
      <c r="AJ78" s="310">
        <v>19918.610680170299</v>
      </c>
      <c r="AK78" s="310">
        <v>5.2477076677605501</v>
      </c>
      <c r="AL78" s="310">
        <v>27.279127256944701</v>
      </c>
      <c r="AM78" s="310">
        <v>54.498755071312097</v>
      </c>
      <c r="AN78" s="310">
        <v>0.37589578609913499</v>
      </c>
      <c r="AO78" s="310">
        <v>1.4417049493640599</v>
      </c>
      <c r="AP78" s="310">
        <v>433.31124303303602</v>
      </c>
      <c r="AQ78" s="310">
        <v>3.52639660239219</v>
      </c>
      <c r="AR78" s="310">
        <v>0.369507495313882</v>
      </c>
      <c r="AS78" s="310">
        <f>SUM(AC78:AR78)</f>
        <v>89002.786767581274</v>
      </c>
      <c r="AT78" s="671"/>
      <c r="AU78" s="650" t="s">
        <v>1042</v>
      </c>
      <c r="AV78" s="310">
        <v>47352.520133046339</v>
      </c>
      <c r="AW78" s="310">
        <v>80831.256238610396</v>
      </c>
      <c r="AX78" s="310">
        <v>1334.4138720361511</v>
      </c>
      <c r="AY78" s="310">
        <v>707374.85580568691</v>
      </c>
      <c r="AZ78" s="310">
        <v>16040.804967118345</v>
      </c>
      <c r="BA78" s="310">
        <v>4.7817867929115838</v>
      </c>
      <c r="BB78" s="310">
        <f>SUM(AV78:BA78)</f>
        <v>852938.63280329097</v>
      </c>
      <c r="BC78"/>
      <c r="BD78"/>
      <c r="BE78"/>
      <c r="BF78"/>
      <c r="BG78"/>
      <c r="BH78"/>
      <c r="BI78"/>
      <c r="BJ78"/>
      <c r="BK78"/>
      <c r="BL78"/>
      <c r="BM78"/>
      <c r="BN78"/>
      <c r="BO78"/>
      <c r="BP78"/>
      <c r="BQ78"/>
      <c r="BR78"/>
      <c r="BS78"/>
      <c r="BT78"/>
      <c r="BU78"/>
      <c r="BV78"/>
      <c r="BW78"/>
      <c r="BX78"/>
      <c r="BY78"/>
      <c r="BZ78"/>
      <c r="CA78"/>
    </row>
    <row r="79" spans="2:79" ht="17" x14ac:dyDescent="0.15">
      <c r="F79" s="638"/>
      <c r="I79" s="650" t="s">
        <v>1043</v>
      </c>
      <c r="J79" s="670">
        <v>47853.493390716445</v>
      </c>
      <c r="K79" s="670">
        <v>1210.5252001210981</v>
      </c>
      <c r="L79" s="670">
        <v>195856.38161919199</v>
      </c>
      <c r="M79" s="670">
        <v>530343.50640122639</v>
      </c>
      <c r="N79" s="670">
        <v>3.3925063516944558</v>
      </c>
      <c r="O79" s="670">
        <f t="shared" ref="O79:O89" si="34">SUM(J79:N79)</f>
        <v>775267.29911760765</v>
      </c>
      <c r="P79" s="640"/>
      <c r="Q79" s="650" t="s">
        <v>1043</v>
      </c>
      <c r="R79" s="310">
        <v>0.11216987762600122</v>
      </c>
      <c r="S79" s="642"/>
      <c r="T79" s="650" t="s">
        <v>1043</v>
      </c>
      <c r="U79" s="310">
        <v>20.447527568787301</v>
      </c>
      <c r="V79" s="310">
        <v>1380.4811549978322</v>
      </c>
      <c r="W79" s="310">
        <v>20133.186271205464</v>
      </c>
      <c r="X79" s="310">
        <v>3.6789349475875399</v>
      </c>
      <c r="Y79" s="310">
        <v>0</v>
      </c>
      <c r="Z79" s="310">
        <f t="shared" ref="Z79:Z89" si="35">SUM(U79:Y79)</f>
        <v>21537.793888719672</v>
      </c>
      <c r="AA79" s="640"/>
      <c r="AB79" s="650" t="s">
        <v>1043</v>
      </c>
      <c r="AC79" s="310">
        <v>3.2384704118594501</v>
      </c>
      <c r="AD79" s="310">
        <v>6094.5735904267003</v>
      </c>
      <c r="AE79" s="310">
        <v>94.231288458220604</v>
      </c>
      <c r="AF79" s="310">
        <v>10.698721162974801</v>
      </c>
      <c r="AG79" s="310">
        <v>101934.07710951462</v>
      </c>
      <c r="AH79" s="310">
        <v>2446.0622440390252</v>
      </c>
      <c r="AI79" s="310">
        <v>7143.34910104144</v>
      </c>
      <c r="AJ79" s="310">
        <v>34688.407781644681</v>
      </c>
      <c r="AK79" s="310">
        <v>30.020096567459401</v>
      </c>
      <c r="AL79" s="310">
        <v>72.992816781625095</v>
      </c>
      <c r="AM79" s="310">
        <v>55.768646561540599</v>
      </c>
      <c r="AN79" s="310">
        <v>7.7564566396176801E-2</v>
      </c>
      <c r="AO79" s="310">
        <v>0.34014287870377302</v>
      </c>
      <c r="AP79" s="310">
        <v>48.644761716015601</v>
      </c>
      <c r="AQ79" s="310">
        <v>5.2996203135698998</v>
      </c>
      <c r="AR79" s="310">
        <v>0.57639408763498001</v>
      </c>
      <c r="AS79" s="310">
        <f t="shared" ref="AS79:AS89" si="36">SUM(AC79:AR79)</f>
        <v>152628.35835017246</v>
      </c>
      <c r="AT79" s="671"/>
      <c r="AU79" s="650" t="s">
        <v>1043</v>
      </c>
      <c r="AV79" s="310">
        <v>41549.983638932834</v>
      </c>
      <c r="AW79" s="310">
        <v>127016.88616545701</v>
      </c>
      <c r="AX79" s="310">
        <v>2920.5648351125405</v>
      </c>
      <c r="AY79" s="310">
        <v>704337.73982452182</v>
      </c>
      <c r="AZ79" s="310">
        <v>14723.894145936683</v>
      </c>
      <c r="BA79" s="310">
        <v>4.6788007402792484</v>
      </c>
      <c r="BB79" s="310">
        <f t="shared" ref="BB79:BB89" si="37">SUM(AV79:BA79)</f>
        <v>890553.74741070112</v>
      </c>
      <c r="BC79"/>
      <c r="BD79"/>
      <c r="BE79"/>
      <c r="BF79"/>
      <c r="BG79"/>
      <c r="BH79"/>
      <c r="BI79"/>
      <c r="BJ79"/>
      <c r="BK79"/>
      <c r="BL79"/>
      <c r="BM79"/>
      <c r="BN79"/>
      <c r="BO79"/>
      <c r="BP79"/>
      <c r="BQ79"/>
      <c r="BR79"/>
      <c r="BS79"/>
      <c r="BT79"/>
      <c r="BU79"/>
      <c r="BV79"/>
      <c r="BW79"/>
      <c r="BX79"/>
      <c r="BY79"/>
      <c r="BZ79"/>
      <c r="CA79"/>
    </row>
    <row r="80" spans="2:79" ht="17" x14ac:dyDescent="0.15">
      <c r="F80" s="638"/>
      <c r="I80" s="650" t="s">
        <v>1044</v>
      </c>
      <c r="J80" s="670">
        <v>72208.613023708516</v>
      </c>
      <c r="K80" s="670">
        <v>1677.1195253655278</v>
      </c>
      <c r="L80" s="670">
        <v>5822.0214126529099</v>
      </c>
      <c r="M80" s="670">
        <v>521812.02663489047</v>
      </c>
      <c r="N80" s="670">
        <v>3.2435156060382715</v>
      </c>
      <c r="O80" s="670">
        <f t="shared" si="34"/>
        <v>601523.02411222341</v>
      </c>
      <c r="P80" s="640"/>
      <c r="Q80" s="650" t="s">
        <v>1044</v>
      </c>
      <c r="R80" s="310">
        <v>7.8848072327673296E-2</v>
      </c>
      <c r="S80" s="642"/>
      <c r="T80" s="650" t="s">
        <v>1044</v>
      </c>
      <c r="U80" s="310">
        <v>1984.6769457021683</v>
      </c>
      <c r="V80" s="310">
        <v>9336.2058776495924</v>
      </c>
      <c r="W80" s="310">
        <v>12178.363615782917</v>
      </c>
      <c r="X80" s="310">
        <v>0.83988558687269599</v>
      </c>
      <c r="Y80" s="310">
        <v>0</v>
      </c>
      <c r="Z80" s="310">
        <f t="shared" si="35"/>
        <v>23500.086324721549</v>
      </c>
      <c r="AA80" s="640"/>
      <c r="AB80" s="650" t="s">
        <v>1044</v>
      </c>
      <c r="AC80" s="310">
        <v>1.9869399191811601</v>
      </c>
      <c r="AD80" s="310">
        <v>4972.4194100713303</v>
      </c>
      <c r="AE80" s="310">
        <v>66.686980257742107</v>
      </c>
      <c r="AF80" s="310">
        <v>6.7980386707931704</v>
      </c>
      <c r="AG80" s="310">
        <v>38586.68692146978</v>
      </c>
      <c r="AH80" s="310">
        <v>2472.7404193524198</v>
      </c>
      <c r="AI80" s="310">
        <v>16276.5846524341</v>
      </c>
      <c r="AJ80" s="310">
        <v>30076.830597904438</v>
      </c>
      <c r="AK80" s="310">
        <v>0.23716056440025499</v>
      </c>
      <c r="AL80" s="310">
        <v>699.04513126518498</v>
      </c>
      <c r="AM80" s="310">
        <v>3.3555872254073602</v>
      </c>
      <c r="AN80" s="310">
        <v>2.11422899737954E-2</v>
      </c>
      <c r="AO80" s="310">
        <v>5.8914207853376803E-2</v>
      </c>
      <c r="AP80" s="310">
        <v>63.421671845950101</v>
      </c>
      <c r="AQ80" s="310">
        <v>5.5909900451079002</v>
      </c>
      <c r="AR80" s="310">
        <v>0.93858933635055997</v>
      </c>
      <c r="AS80" s="310">
        <f t="shared" si="36"/>
        <v>93233.403146860015</v>
      </c>
      <c r="AT80" s="671"/>
      <c r="AU80" s="650" t="s">
        <v>1044</v>
      </c>
      <c r="AV80" s="310">
        <v>45458.004442646081</v>
      </c>
      <c r="AW80" s="310">
        <v>142324.93431918201</v>
      </c>
      <c r="AX80" s="310">
        <v>1509.3853506287501</v>
      </c>
      <c r="AY80" s="310">
        <v>845677.02161474712</v>
      </c>
      <c r="AZ80" s="310">
        <v>13328.000927764864</v>
      </c>
      <c r="BA80" s="310">
        <v>4.8658445710316212</v>
      </c>
      <c r="BB80" s="310">
        <f t="shared" si="37"/>
        <v>1048302.2124995398</v>
      </c>
      <c r="BC80"/>
      <c r="BD80"/>
      <c r="BE80"/>
      <c r="BF80"/>
      <c r="BG80"/>
      <c r="BH80"/>
      <c r="BI80"/>
      <c r="BJ80"/>
      <c r="BK80"/>
      <c r="BL80"/>
      <c r="BM80"/>
      <c r="BN80"/>
      <c r="BO80"/>
      <c r="BP80"/>
      <c r="BQ80"/>
      <c r="BR80"/>
      <c r="BS80"/>
      <c r="BT80"/>
      <c r="BU80"/>
      <c r="BV80"/>
      <c r="BW80"/>
      <c r="BX80"/>
      <c r="BY80"/>
      <c r="BZ80"/>
      <c r="CA80"/>
    </row>
    <row r="81" spans="2:79" ht="17" x14ac:dyDescent="0.15">
      <c r="F81" s="638"/>
      <c r="I81" s="650" t="s">
        <v>1045</v>
      </c>
      <c r="J81" s="670">
        <v>68141.796250405678</v>
      </c>
      <c r="K81" s="670">
        <v>2563.2944668848013</v>
      </c>
      <c r="L81" s="670">
        <v>39586.585665559302</v>
      </c>
      <c r="M81" s="670">
        <v>382619.89948794071</v>
      </c>
      <c r="N81" s="670">
        <v>3.178991232067343</v>
      </c>
      <c r="O81" s="670">
        <f t="shared" si="34"/>
        <v>492914.75486202259</v>
      </c>
      <c r="P81" s="640"/>
      <c r="Q81" s="650" t="s">
        <v>1045</v>
      </c>
      <c r="R81" s="310">
        <v>0.11589026264846243</v>
      </c>
      <c r="S81" s="642"/>
      <c r="T81" s="650" t="s">
        <v>1045</v>
      </c>
      <c r="U81" s="310">
        <v>21.316326249390801</v>
      </c>
      <c r="V81" s="310">
        <v>1164.8553280839687</v>
      </c>
      <c r="W81" s="310">
        <v>24947.304027511629</v>
      </c>
      <c r="X81" s="310">
        <v>1.4523966573178759</v>
      </c>
      <c r="Y81" s="310">
        <v>8.5438619367778301E-2</v>
      </c>
      <c r="Z81" s="310">
        <f t="shared" si="35"/>
        <v>26135.013517121675</v>
      </c>
      <c r="AA81" s="640"/>
      <c r="AB81" s="650" t="s">
        <v>1045</v>
      </c>
      <c r="AC81" s="310">
        <v>7.0178713649511303E-3</v>
      </c>
      <c r="AD81" s="310">
        <v>10644.8817074485</v>
      </c>
      <c r="AE81" s="310">
        <v>467.53581857588102</v>
      </c>
      <c r="AF81" s="310">
        <v>2.4871730068698499</v>
      </c>
      <c r="AG81" s="310">
        <v>50927.187316096286</v>
      </c>
      <c r="AH81" s="310">
        <v>2912.721356703888</v>
      </c>
      <c r="AI81" s="310">
        <v>26024.1051173657</v>
      </c>
      <c r="AJ81" s="310">
        <v>42435.59484408694</v>
      </c>
      <c r="AK81" s="310">
        <v>546.51397182047299</v>
      </c>
      <c r="AL81" s="310">
        <v>13.7658701920881</v>
      </c>
      <c r="AM81" s="310">
        <v>10.9572998946532</v>
      </c>
      <c r="AN81" s="310">
        <v>5.8725012466311399E-2</v>
      </c>
      <c r="AO81" s="310">
        <v>5.3881537169218003E-3</v>
      </c>
      <c r="AP81" s="310">
        <v>2427.0734643619498</v>
      </c>
      <c r="AQ81" s="310">
        <v>1.88983844127506</v>
      </c>
      <c r="AR81" s="310">
        <v>2.6050391560420301</v>
      </c>
      <c r="AS81" s="310">
        <f t="shared" si="36"/>
        <v>136417.38994818809</v>
      </c>
      <c r="AT81" s="671"/>
      <c r="AU81" s="650" t="s">
        <v>1045</v>
      </c>
      <c r="AV81" s="310">
        <v>38501.869984710509</v>
      </c>
      <c r="AW81" s="310">
        <v>121345.653563049</v>
      </c>
      <c r="AX81" s="310">
        <v>17772.892187914727</v>
      </c>
      <c r="AY81" s="310">
        <v>639584.18427943101</v>
      </c>
      <c r="AZ81" s="310">
        <v>16075.991532108737</v>
      </c>
      <c r="BA81" s="310">
        <v>4.63978948816656</v>
      </c>
      <c r="BB81" s="310">
        <f t="shared" si="37"/>
        <v>833285.23133670213</v>
      </c>
      <c r="BC81"/>
      <c r="BD81"/>
      <c r="BE81"/>
      <c r="BF81"/>
      <c r="BG81"/>
      <c r="BH81"/>
      <c r="BI81"/>
      <c r="BJ81"/>
      <c r="BK81"/>
      <c r="BL81"/>
      <c r="BM81"/>
      <c r="BN81"/>
      <c r="BO81"/>
      <c r="BP81"/>
      <c r="BQ81"/>
      <c r="BR81"/>
      <c r="BS81"/>
      <c r="BT81"/>
      <c r="BU81"/>
      <c r="BV81"/>
      <c r="BW81"/>
      <c r="BX81"/>
      <c r="BY81"/>
      <c r="BZ81"/>
      <c r="CA81"/>
    </row>
    <row r="82" spans="2:79" ht="17" x14ac:dyDescent="0.15">
      <c r="F82" s="638"/>
      <c r="I82" s="650" t="s">
        <v>1046</v>
      </c>
      <c r="J82" s="670">
        <v>76316.526819632272</v>
      </c>
      <c r="K82" s="670">
        <v>1359.2182615026818</v>
      </c>
      <c r="L82" s="670">
        <v>17221.370094987498</v>
      </c>
      <c r="M82" s="670">
        <v>399403.25374965172</v>
      </c>
      <c r="N82" s="670">
        <v>3.3195419851690464</v>
      </c>
      <c r="O82" s="670">
        <f t="shared" si="34"/>
        <v>494303.68846775935</v>
      </c>
      <c r="P82" s="640"/>
      <c r="Q82" s="650" t="s">
        <v>1046</v>
      </c>
      <c r="R82" s="310">
        <v>0.11870955582708111</v>
      </c>
      <c r="S82" s="642"/>
      <c r="T82" s="650" t="s">
        <v>1046</v>
      </c>
      <c r="U82" s="310">
        <v>21.654371937736769</v>
      </c>
      <c r="V82" s="310">
        <v>1139.3580527240406</v>
      </c>
      <c r="W82" s="310">
        <v>10815.468568876369</v>
      </c>
      <c r="X82" s="310">
        <v>3.496167862787837</v>
      </c>
      <c r="Y82" s="310">
        <v>9.7658485174178992E-6</v>
      </c>
      <c r="Z82" s="310">
        <f t="shared" si="35"/>
        <v>11979.977171166784</v>
      </c>
      <c r="AA82" s="640"/>
      <c r="AB82" s="650" t="s">
        <v>1046</v>
      </c>
      <c r="AC82" s="310">
        <v>5.78788975253701E-2</v>
      </c>
      <c r="AD82" s="310">
        <v>7534.3515848377701</v>
      </c>
      <c r="AE82" s="310">
        <v>249.07897690124801</v>
      </c>
      <c r="AF82" s="310">
        <v>19.767597148194898</v>
      </c>
      <c r="AG82" s="310">
        <v>41779.559648691597</v>
      </c>
      <c r="AH82" s="310">
        <v>2175.601630961522</v>
      </c>
      <c r="AI82" s="310">
        <v>32133.3443610873</v>
      </c>
      <c r="AJ82" s="310">
        <v>24407.8295909138</v>
      </c>
      <c r="AK82" s="310">
        <v>0.88623356539756004</v>
      </c>
      <c r="AL82" s="310">
        <v>0.16361813992261801</v>
      </c>
      <c r="AM82" s="310">
        <v>7.2483113976195401</v>
      </c>
      <c r="AN82" s="310">
        <v>5.6409305892884697E-2</v>
      </c>
      <c r="AO82" s="310">
        <v>5.0116348080336999E-2</v>
      </c>
      <c r="AP82" s="310">
        <v>225.55886005423901</v>
      </c>
      <c r="AQ82" s="310">
        <v>0.68971664644777697</v>
      </c>
      <c r="AR82" s="310">
        <v>0.42497656680643497</v>
      </c>
      <c r="AS82" s="310">
        <f t="shared" si="36"/>
        <v>108534.66951146336</v>
      </c>
      <c r="AT82" s="671"/>
      <c r="AU82" s="650" t="s">
        <v>1046</v>
      </c>
      <c r="AV82" s="310">
        <v>37734.30224156929</v>
      </c>
      <c r="AW82" s="310">
        <v>150632.15344775101</v>
      </c>
      <c r="AX82" s="310">
        <v>27214.165571902842</v>
      </c>
      <c r="AY82" s="310">
        <v>491585.45399786613</v>
      </c>
      <c r="AZ82" s="310">
        <v>17185.095816029156</v>
      </c>
      <c r="BA82" s="310">
        <v>4.4264903375878806</v>
      </c>
      <c r="BB82" s="310">
        <f t="shared" si="37"/>
        <v>724355.59756545594</v>
      </c>
      <c r="BC82"/>
      <c r="BD82"/>
      <c r="BE82"/>
      <c r="BF82"/>
      <c r="BG82"/>
      <c r="BH82"/>
      <c r="BI82"/>
      <c r="BJ82"/>
      <c r="BK82"/>
      <c r="BL82"/>
      <c r="BM82"/>
      <c r="BN82"/>
      <c r="BO82"/>
      <c r="BP82"/>
      <c r="BQ82"/>
      <c r="BR82"/>
      <c r="BS82"/>
      <c r="BT82"/>
      <c r="BU82"/>
      <c r="BV82"/>
      <c r="BW82"/>
      <c r="BX82"/>
      <c r="BY82"/>
      <c r="BZ82"/>
      <c r="CA82"/>
    </row>
    <row r="83" spans="2:79" ht="16" x14ac:dyDescent="0.15">
      <c r="F83" s="638"/>
      <c r="I83" s="654" t="s">
        <v>1047</v>
      </c>
      <c r="J83" s="670">
        <v>183173.58305786434</v>
      </c>
      <c r="K83" s="670">
        <v>2562.3649567989614</v>
      </c>
      <c r="L83" s="670">
        <v>6230.9211388938102</v>
      </c>
      <c r="M83" s="670">
        <v>726696.30001113587</v>
      </c>
      <c r="N83" s="670">
        <v>4.071293336339286</v>
      </c>
      <c r="O83" s="670">
        <f t="shared" si="34"/>
        <v>918667.24045802932</v>
      </c>
      <c r="P83" s="640"/>
      <c r="Q83" s="654" t="s">
        <v>1047</v>
      </c>
      <c r="R83" s="310">
        <v>0.15779639314860031</v>
      </c>
      <c r="S83" s="642"/>
      <c r="T83" s="654" t="s">
        <v>1047</v>
      </c>
      <c r="U83" s="310">
        <v>20.50330804288382</v>
      </c>
      <c r="V83" s="310">
        <v>1016.4152623470859</v>
      </c>
      <c r="W83" s="310">
        <v>19774.64988345364</v>
      </c>
      <c r="X83" s="310">
        <v>0.81373910699039631</v>
      </c>
      <c r="Y83" s="310">
        <v>0.212019052356481</v>
      </c>
      <c r="Z83" s="310">
        <f t="shared" si="35"/>
        <v>20812.594212002958</v>
      </c>
      <c r="AA83" s="640"/>
      <c r="AB83" s="654" t="s">
        <v>1047</v>
      </c>
      <c r="AC83" s="310">
        <v>6.9424789398908598E-3</v>
      </c>
      <c r="AD83" s="310">
        <v>7339.0821265177801</v>
      </c>
      <c r="AE83" s="310">
        <v>2021.9997558817199</v>
      </c>
      <c r="AF83" s="310">
        <v>1166.9709374429599</v>
      </c>
      <c r="AG83" s="310">
        <v>121578.5603614423</v>
      </c>
      <c r="AH83" s="310">
        <v>4691.2620525508992</v>
      </c>
      <c r="AI83" s="310">
        <v>23292.5057240854</v>
      </c>
      <c r="AJ83" s="310">
        <v>30810.368174933799</v>
      </c>
      <c r="AK83" s="310">
        <v>0.131060899235308</v>
      </c>
      <c r="AL83" s="310">
        <v>5.4401355795562198E-2</v>
      </c>
      <c r="AM83" s="310">
        <v>93.392144543118704</v>
      </c>
      <c r="AN83" s="310">
        <v>2.4137752130627601E-2</v>
      </c>
      <c r="AO83" s="310">
        <v>3.6986023187637299E-3</v>
      </c>
      <c r="AP83" s="310">
        <v>1616.57296694908</v>
      </c>
      <c r="AQ83" s="310">
        <v>0.32203488517552598</v>
      </c>
      <c r="AR83" s="310">
        <v>5.7056033983826603E-3</v>
      </c>
      <c r="AS83" s="310">
        <f t="shared" si="36"/>
        <v>192611.26222592409</v>
      </c>
      <c r="AT83" s="671"/>
      <c r="AU83" s="654" t="s">
        <v>1047</v>
      </c>
      <c r="AV83" s="310">
        <v>13895.500878406679</v>
      </c>
      <c r="AW83" s="310">
        <v>117061.52612958501</v>
      </c>
      <c r="AX83" s="310">
        <v>1318.6488243844351</v>
      </c>
      <c r="AY83" s="310">
        <v>910821.56769345212</v>
      </c>
      <c r="AZ83" s="310">
        <v>24055.731766418481</v>
      </c>
      <c r="BA83" s="310">
        <v>4.7617863100021953</v>
      </c>
      <c r="BB83" s="310">
        <f t="shared" si="37"/>
        <v>1067157.7370785568</v>
      </c>
      <c r="BC83"/>
      <c r="BD83"/>
      <c r="BE83"/>
      <c r="BF83"/>
      <c r="BG83"/>
      <c r="BH83"/>
      <c r="BI83"/>
      <c r="BJ83"/>
      <c r="BK83"/>
      <c r="BL83"/>
      <c r="BM83"/>
      <c r="BN83"/>
      <c r="BO83"/>
      <c r="BP83"/>
      <c r="BQ83"/>
      <c r="BR83"/>
      <c r="BS83"/>
      <c r="BT83"/>
      <c r="BU83"/>
      <c r="BV83"/>
      <c r="BW83"/>
      <c r="BX83"/>
      <c r="BY83"/>
      <c r="BZ83"/>
      <c r="CA83"/>
    </row>
    <row r="84" spans="2:79" ht="16" x14ac:dyDescent="0.15">
      <c r="F84" s="638"/>
      <c r="I84" s="654" t="s">
        <v>1048</v>
      </c>
      <c r="J84" s="670">
        <v>134309.98677491624</v>
      </c>
      <c r="K84" s="670">
        <v>1788.6049007363536</v>
      </c>
      <c r="L84" s="670">
        <v>9520.5923960804903</v>
      </c>
      <c r="M84" s="670">
        <v>827525.97874289367</v>
      </c>
      <c r="N84" s="670">
        <v>4.011413157917552</v>
      </c>
      <c r="O84" s="670">
        <f t="shared" si="34"/>
        <v>973149.17422778462</v>
      </c>
      <c r="P84" s="640"/>
      <c r="Q84" s="654" t="s">
        <v>1048</v>
      </c>
      <c r="R84" s="310">
        <v>0.23523778188973499</v>
      </c>
      <c r="S84" s="642"/>
      <c r="T84" s="654" t="s">
        <v>1048</v>
      </c>
      <c r="U84" s="310">
        <v>81.581537296064099</v>
      </c>
      <c r="V84" s="310">
        <v>1022.7273182310155</v>
      </c>
      <c r="W84" s="310">
        <v>58201.461387344578</v>
      </c>
      <c r="X84" s="310">
        <v>6.2576842186972454</v>
      </c>
      <c r="Y84" s="310">
        <v>0.35985616967082001</v>
      </c>
      <c r="Z84" s="310">
        <f t="shared" si="35"/>
        <v>59312.387783260026</v>
      </c>
      <c r="AA84" s="640"/>
      <c r="AB84" s="654" t="s">
        <v>1048</v>
      </c>
      <c r="AC84" s="310">
        <v>0.402294599451124</v>
      </c>
      <c r="AD84" s="310">
        <v>9187.1117840995994</v>
      </c>
      <c r="AE84" s="310">
        <v>1424.92017862945</v>
      </c>
      <c r="AF84" s="310">
        <v>20.519362444058</v>
      </c>
      <c r="AG84" s="310">
        <v>77612.766951949205</v>
      </c>
      <c r="AH84" s="310">
        <v>6220.0137329837253</v>
      </c>
      <c r="AI84" s="310">
        <v>17905.4001149004</v>
      </c>
      <c r="AJ84" s="310">
        <v>43886.928064272703</v>
      </c>
      <c r="AK84" s="310">
        <v>0.99892223440110595</v>
      </c>
      <c r="AL84" s="310">
        <v>0.244422871619462</v>
      </c>
      <c r="AM84" s="310">
        <v>100.211263514123</v>
      </c>
      <c r="AN84" s="310">
        <v>0.145414165221154</v>
      </c>
      <c r="AO84" s="310">
        <v>0.14878266770392601</v>
      </c>
      <c r="AP84" s="310">
        <v>357.00634177122203</v>
      </c>
      <c r="AQ84" s="310">
        <v>2.3597677573561602</v>
      </c>
      <c r="AR84" s="310">
        <v>0.377716610208153</v>
      </c>
      <c r="AS84" s="310">
        <f t="shared" si="36"/>
        <v>156719.55511547046</v>
      </c>
      <c r="AT84" s="671"/>
      <c r="AU84" s="654" t="s">
        <v>1048</v>
      </c>
      <c r="AV84" s="310">
        <v>15688.468418016009</v>
      </c>
      <c r="AW84" s="310">
        <v>91128.344718851993</v>
      </c>
      <c r="AX84" s="310">
        <v>1087.9177506184205</v>
      </c>
      <c r="AY84" s="310">
        <v>621692.97337738529</v>
      </c>
      <c r="AZ84" s="310">
        <v>20670.1219584969</v>
      </c>
      <c r="BA84" s="310">
        <v>4.854931784793723</v>
      </c>
      <c r="BB84" s="310">
        <f t="shared" si="37"/>
        <v>750272.68115515343</v>
      </c>
      <c r="BC84"/>
      <c r="BD84"/>
      <c r="BE84"/>
      <c r="BF84"/>
      <c r="BG84"/>
      <c r="BH84"/>
      <c r="BI84"/>
      <c r="BJ84"/>
      <c r="BK84"/>
      <c r="BL84"/>
      <c r="BM84"/>
      <c r="BN84"/>
      <c r="BO84"/>
      <c r="BP84"/>
      <c r="BQ84"/>
      <c r="BR84"/>
      <c r="BS84"/>
      <c r="BT84"/>
      <c r="BU84"/>
      <c r="BV84"/>
      <c r="BW84"/>
      <c r="BX84"/>
      <c r="BY84"/>
      <c r="BZ84"/>
      <c r="CA84"/>
    </row>
    <row r="85" spans="2:79" ht="16" x14ac:dyDescent="0.15">
      <c r="F85" s="638"/>
      <c r="I85" s="654" t="s">
        <v>1049</v>
      </c>
      <c r="J85" s="670">
        <v>341626.58665785677</v>
      </c>
      <c r="K85" s="670">
        <v>1572.7440969180307</v>
      </c>
      <c r="L85" s="670">
        <v>265220.04772461898</v>
      </c>
      <c r="M85" s="670">
        <v>459201.47628360853</v>
      </c>
      <c r="N85" s="670">
        <v>4.0611891625448973</v>
      </c>
      <c r="O85" s="670">
        <f t="shared" si="34"/>
        <v>1067624.9159521649</v>
      </c>
      <c r="P85" s="640"/>
      <c r="Q85" s="654" t="s">
        <v>1049</v>
      </c>
      <c r="R85" s="310">
        <v>0.1199683183804148</v>
      </c>
      <c r="S85" s="642"/>
      <c r="T85" s="654" t="s">
        <v>1049</v>
      </c>
      <c r="U85" s="310">
        <v>23.733805243857187</v>
      </c>
      <c r="V85" s="310">
        <v>2599.331096226344</v>
      </c>
      <c r="W85" s="310">
        <v>35106.336118246356</v>
      </c>
      <c r="X85" s="310">
        <v>4.6053541516885099</v>
      </c>
      <c r="Y85" s="310">
        <v>0.54014956671744496</v>
      </c>
      <c r="Z85" s="310">
        <f t="shared" si="35"/>
        <v>37734.546523434961</v>
      </c>
      <c r="AA85" s="640"/>
      <c r="AB85" s="654" t="s">
        <v>1049</v>
      </c>
      <c r="AC85" s="310">
        <v>0.571930442005395</v>
      </c>
      <c r="AD85" s="310">
        <v>7447.1576411984797</v>
      </c>
      <c r="AE85" s="310">
        <v>2839.5072208270399</v>
      </c>
      <c r="AF85" s="310">
        <v>277.168491069227</v>
      </c>
      <c r="AG85" s="310">
        <v>28723.905611921051</v>
      </c>
      <c r="AH85" s="310">
        <v>1233.337665234691</v>
      </c>
      <c r="AI85" s="310">
        <v>16302.3679885976</v>
      </c>
      <c r="AJ85" s="310">
        <v>30604.967944411499</v>
      </c>
      <c r="AK85" s="310">
        <v>12.6671598050743</v>
      </c>
      <c r="AL85" s="310">
        <v>16.129132897592999</v>
      </c>
      <c r="AM85" s="310">
        <v>446.59240185841901</v>
      </c>
      <c r="AN85" s="310">
        <v>0.49441590160131399</v>
      </c>
      <c r="AO85" s="310">
        <v>4.3808909133076598E-2</v>
      </c>
      <c r="AP85" s="310">
        <v>2250.7047762656498</v>
      </c>
      <c r="AQ85" s="310">
        <v>1.46055911947041</v>
      </c>
      <c r="AR85" s="310">
        <v>2.2899083578959099</v>
      </c>
      <c r="AS85" s="310">
        <f t="shared" si="36"/>
        <v>90159.366656816434</v>
      </c>
      <c r="AT85" s="671"/>
      <c r="AU85" s="654" t="s">
        <v>1049</v>
      </c>
      <c r="AV85" s="310">
        <v>21714.120577169499</v>
      </c>
      <c r="AW85" s="310">
        <v>432113.48264633701</v>
      </c>
      <c r="AX85" s="310">
        <v>1488.7207080395815</v>
      </c>
      <c r="AY85" s="310">
        <v>555187.98753576772</v>
      </c>
      <c r="AZ85" s="310">
        <v>17778.925875553796</v>
      </c>
      <c r="BA85" s="310">
        <v>6.1096674241125584</v>
      </c>
      <c r="BB85" s="310">
        <f t="shared" si="37"/>
        <v>1028289.3470102918</v>
      </c>
      <c r="BC85"/>
      <c r="BD85"/>
      <c r="BE85"/>
      <c r="BF85"/>
      <c r="BG85"/>
      <c r="BH85"/>
      <c r="BI85"/>
      <c r="BJ85"/>
      <c r="BK85"/>
      <c r="BL85"/>
      <c r="BM85"/>
      <c r="BN85"/>
      <c r="BO85"/>
      <c r="BP85"/>
      <c r="BQ85"/>
      <c r="BR85"/>
      <c r="BS85"/>
      <c r="BT85"/>
      <c r="BU85"/>
      <c r="BV85"/>
      <c r="BW85"/>
      <c r="BX85"/>
      <c r="BY85"/>
      <c r="BZ85"/>
      <c r="CA85"/>
    </row>
    <row r="86" spans="2:79" ht="16" x14ac:dyDescent="0.15">
      <c r="F86" s="638"/>
      <c r="I86" s="654" t="s">
        <v>1050</v>
      </c>
      <c r="J86" s="670">
        <v>160844.73442979096</v>
      </c>
      <c r="K86" s="670">
        <v>301.80540622584414</v>
      </c>
      <c r="L86" s="670">
        <v>12418.403068670001</v>
      </c>
      <c r="M86" s="670">
        <v>476414.20316095406</v>
      </c>
      <c r="N86" s="670">
        <v>10.292948670685279</v>
      </c>
      <c r="O86" s="670">
        <f t="shared" si="34"/>
        <v>649989.43901431153</v>
      </c>
      <c r="P86" s="640"/>
      <c r="Q86" s="654" t="s">
        <v>1050</v>
      </c>
      <c r="R86" s="310">
        <v>4.7446560114622088E-2</v>
      </c>
      <c r="S86" s="642"/>
      <c r="T86" s="654" t="s">
        <v>1050</v>
      </c>
      <c r="U86" s="310">
        <v>20.770317411981509</v>
      </c>
      <c r="V86" s="310">
        <v>5854.1988116372322</v>
      </c>
      <c r="W86" s="310">
        <v>13952.480524777418</v>
      </c>
      <c r="X86" s="310">
        <v>2.8673681262880479</v>
      </c>
      <c r="Y86" s="310">
        <v>0.18063127063214701</v>
      </c>
      <c r="Z86" s="310">
        <f t="shared" si="35"/>
        <v>19830.497653223552</v>
      </c>
      <c r="AA86" s="640"/>
      <c r="AB86" s="654" t="s">
        <v>1050</v>
      </c>
      <c r="AC86" s="310">
        <v>0.22117982525378399</v>
      </c>
      <c r="AD86" s="310">
        <v>9834.9346124390104</v>
      </c>
      <c r="AE86" s="310">
        <v>1182.5560459503899</v>
      </c>
      <c r="AF86" s="310">
        <v>174.16502342745599</v>
      </c>
      <c r="AG86" s="310">
        <v>36273.849564876327</v>
      </c>
      <c r="AH86" s="310">
        <v>2261.2637189067814</v>
      </c>
      <c r="AI86" s="310">
        <v>25536.656658450102</v>
      </c>
      <c r="AJ86" s="310">
        <v>20487.3034689249</v>
      </c>
      <c r="AK86" s="310">
        <v>1.23538674414157</v>
      </c>
      <c r="AL86" s="310">
        <v>1.45281532779335</v>
      </c>
      <c r="AM86" s="310">
        <v>17.8607421293854</v>
      </c>
      <c r="AN86" s="310">
        <v>1.08469147235155E-2</v>
      </c>
      <c r="AO86" s="310">
        <v>1.35916452854871E-2</v>
      </c>
      <c r="AP86" s="310">
        <v>86.064034532755599</v>
      </c>
      <c r="AQ86" s="310">
        <v>0.85856753215193704</v>
      </c>
      <c r="AR86" s="310">
        <v>0.16322788782417699</v>
      </c>
      <c r="AS86" s="310">
        <f t="shared" si="36"/>
        <v>95858.609485514287</v>
      </c>
      <c r="AT86" s="671"/>
      <c r="AU86" s="654" t="s">
        <v>1050</v>
      </c>
      <c r="AV86" s="310">
        <v>93162.998584142813</v>
      </c>
      <c r="AW86" s="310">
        <v>118823.391540418</v>
      </c>
      <c r="AX86" s="310">
        <v>1052.0405653677799</v>
      </c>
      <c r="AY86" s="310">
        <v>502783.25402327016</v>
      </c>
      <c r="AZ86" s="310">
        <v>18505.010854897035</v>
      </c>
      <c r="BA86" s="310">
        <v>4.2879373561590821</v>
      </c>
      <c r="BB86" s="310">
        <f t="shared" si="37"/>
        <v>734330.98350545205</v>
      </c>
      <c r="BC86"/>
      <c r="BD86"/>
      <c r="BE86"/>
      <c r="BF86"/>
      <c r="BG86"/>
      <c r="BH86"/>
      <c r="BI86"/>
      <c r="BJ86"/>
      <c r="BK86"/>
      <c r="BL86"/>
      <c r="BM86"/>
      <c r="BN86"/>
      <c r="BO86"/>
      <c r="BP86"/>
      <c r="BQ86"/>
      <c r="BR86"/>
      <c r="BS86"/>
      <c r="BT86"/>
      <c r="BU86"/>
      <c r="BV86"/>
      <c r="BW86"/>
      <c r="BX86"/>
      <c r="BY86"/>
      <c r="BZ86"/>
      <c r="CA86"/>
    </row>
    <row r="87" spans="2:79" ht="16" x14ac:dyDescent="0.15">
      <c r="F87" s="638"/>
      <c r="I87" s="654" t="s">
        <v>1051</v>
      </c>
      <c r="J87" s="670">
        <v>33299.173433613934</v>
      </c>
      <c r="K87" s="670">
        <v>434.37455585040118</v>
      </c>
      <c r="L87" s="670">
        <v>11586.9351187841</v>
      </c>
      <c r="M87" s="670">
        <v>410530.58127669967</v>
      </c>
      <c r="N87" s="670">
        <v>6.8533194642513884</v>
      </c>
      <c r="O87" s="670">
        <f t="shared" si="34"/>
        <v>455857.91770441236</v>
      </c>
      <c r="P87" s="640"/>
      <c r="Q87" s="654" t="s">
        <v>1051</v>
      </c>
      <c r="R87" s="310">
        <v>0.17951833736151429</v>
      </c>
      <c r="S87" s="642"/>
      <c r="T87" s="654" t="s">
        <v>1051</v>
      </c>
      <c r="U87" s="310">
        <v>22.798030755482571</v>
      </c>
      <c r="V87" s="310">
        <v>2495.7215762538776</v>
      </c>
      <c r="W87" s="310">
        <v>14106.29414875059</v>
      </c>
      <c r="X87" s="310">
        <v>5.484472623094911</v>
      </c>
      <c r="Y87" s="310">
        <v>0.47552664019167401</v>
      </c>
      <c r="Z87" s="310">
        <f t="shared" si="35"/>
        <v>16630.773755023238</v>
      </c>
      <c r="AA87" s="640"/>
      <c r="AB87" s="654" t="s">
        <v>1051</v>
      </c>
      <c r="AC87" s="310">
        <v>9.2596467584371502E-4</v>
      </c>
      <c r="AD87" s="310">
        <v>8515.0534433089106</v>
      </c>
      <c r="AE87" s="310">
        <v>1349.2081041159099</v>
      </c>
      <c r="AF87" s="310">
        <v>379.38353606220301</v>
      </c>
      <c r="AG87" s="310">
        <v>109835.90021110969</v>
      </c>
      <c r="AH87" s="310">
        <v>1607.2575653754106</v>
      </c>
      <c r="AI87" s="310">
        <v>10428.465781130801</v>
      </c>
      <c r="AJ87" s="310">
        <v>30029.164087197663</v>
      </c>
      <c r="AK87" s="310">
        <v>0.121492058970034</v>
      </c>
      <c r="AL87" s="310">
        <v>3.40011529624462E-3</v>
      </c>
      <c r="AM87" s="310">
        <v>8.3446371434256399</v>
      </c>
      <c r="AN87" s="310">
        <v>1.3767555356025601E-4</v>
      </c>
      <c r="AO87" s="310">
        <v>0.28970836009830198</v>
      </c>
      <c r="AP87" s="310">
        <v>16.5214275335893</v>
      </c>
      <c r="AQ87" s="310">
        <v>5.52433030679821E-2</v>
      </c>
      <c r="AR87" s="310">
        <v>4.3473819270729998E-2</v>
      </c>
      <c r="AS87" s="310">
        <f t="shared" si="36"/>
        <v>162169.81317427455</v>
      </c>
      <c r="AT87" s="671"/>
      <c r="AU87" s="654" t="s">
        <v>1051</v>
      </c>
      <c r="AV87" s="310">
        <v>77589.613346993909</v>
      </c>
      <c r="AW87" s="310">
        <v>173575.18897100899</v>
      </c>
      <c r="AX87" s="310">
        <v>3122.3386691938999</v>
      </c>
      <c r="AY87" s="310">
        <v>671024.22507465445</v>
      </c>
      <c r="AZ87" s="310">
        <v>19305.51599851995</v>
      </c>
      <c r="BA87" s="310">
        <v>5.0464817434549172</v>
      </c>
      <c r="BB87" s="310">
        <f t="shared" si="37"/>
        <v>944621.92854211468</v>
      </c>
      <c r="BC87"/>
      <c r="BD87"/>
      <c r="BE87"/>
      <c r="BF87"/>
      <c r="BG87"/>
      <c r="BH87"/>
      <c r="BI87"/>
      <c r="BJ87"/>
      <c r="BK87"/>
      <c r="BL87"/>
      <c r="BM87"/>
      <c r="BN87"/>
      <c r="BO87"/>
      <c r="BP87"/>
      <c r="BQ87"/>
      <c r="BR87"/>
      <c r="BS87"/>
      <c r="BT87"/>
      <c r="BU87"/>
      <c r="BV87"/>
      <c r="BW87"/>
      <c r="BX87"/>
      <c r="BY87"/>
      <c r="BZ87"/>
      <c r="CA87"/>
    </row>
    <row r="88" spans="2:79" ht="16" x14ac:dyDescent="0.15">
      <c r="F88" s="638"/>
      <c r="I88" s="654" t="s">
        <v>1052</v>
      </c>
      <c r="J88" s="670">
        <v>43540.245303394193</v>
      </c>
      <c r="K88" s="670">
        <v>565.3928854595863</v>
      </c>
      <c r="L88" s="670">
        <v>14903.8208036376</v>
      </c>
      <c r="M88" s="670">
        <v>470446.21897787112</v>
      </c>
      <c r="N88" s="670">
        <v>4.3534385049715549</v>
      </c>
      <c r="O88" s="670">
        <f t="shared" si="34"/>
        <v>529460.03140886745</v>
      </c>
      <c r="P88" s="640"/>
      <c r="Q88" s="654" t="s">
        <v>1052</v>
      </c>
      <c r="R88" s="310">
        <v>1.8380665220320159E-2</v>
      </c>
      <c r="S88" s="642"/>
      <c r="T88" s="654" t="s">
        <v>1052</v>
      </c>
      <c r="U88" s="310">
        <v>21.281474022194644</v>
      </c>
      <c r="V88" s="310">
        <v>1348.484207228757</v>
      </c>
      <c r="W88" s="310">
        <v>13189.359223601396</v>
      </c>
      <c r="X88" s="310">
        <v>3.1314958622679079</v>
      </c>
      <c r="Y88" s="310">
        <v>2.9297545552253699E-5</v>
      </c>
      <c r="Z88" s="310">
        <f t="shared" si="35"/>
        <v>14562.256430012161</v>
      </c>
      <c r="AA88" s="640"/>
      <c r="AB88" s="654" t="s">
        <v>1052</v>
      </c>
      <c r="AC88" s="310">
        <v>9.9966458976268699E-2</v>
      </c>
      <c r="AD88" s="310">
        <v>6150.7914530001499</v>
      </c>
      <c r="AE88" s="310">
        <v>403.01226436719202</v>
      </c>
      <c r="AF88" s="310">
        <v>33.514457184821303</v>
      </c>
      <c r="AG88" s="310">
        <v>48864.315283911201</v>
      </c>
      <c r="AH88" s="310">
        <v>8094.8567521590667</v>
      </c>
      <c r="AI88" s="310">
        <v>9998.3955073123707</v>
      </c>
      <c r="AJ88" s="310">
        <v>34874.175091130601</v>
      </c>
      <c r="AK88" s="310">
        <v>2.5626148628070902</v>
      </c>
      <c r="AL88" s="310">
        <v>0.15594163071364101</v>
      </c>
      <c r="AM88" s="310">
        <v>53.208079691976302</v>
      </c>
      <c r="AN88" s="310">
        <v>5.9644458815455402E-3</v>
      </c>
      <c r="AO88" s="310">
        <v>2.7866009622812202E-3</v>
      </c>
      <c r="AP88" s="310">
        <v>145.50152742117601</v>
      </c>
      <c r="AQ88" s="310">
        <v>0.16728077642619599</v>
      </c>
      <c r="AR88" s="310">
        <v>0.51558589749038197</v>
      </c>
      <c r="AS88" s="310">
        <f t="shared" si="36"/>
        <v>108621.28055685181</v>
      </c>
      <c r="AT88" s="671"/>
      <c r="AU88" s="654" t="s">
        <v>1052</v>
      </c>
      <c r="AV88" s="310">
        <v>33642.011764074588</v>
      </c>
      <c r="AW88" s="310">
        <v>113228.57598607001</v>
      </c>
      <c r="AX88" s="310">
        <v>834.28869059961198</v>
      </c>
      <c r="AY88" s="310">
        <v>620624.20223317388</v>
      </c>
      <c r="AZ88" s="310">
        <v>11383.672021242701</v>
      </c>
      <c r="BA88" s="310">
        <v>5.6867330977693049</v>
      </c>
      <c r="BB88" s="310">
        <f t="shared" si="37"/>
        <v>779718.43742825848</v>
      </c>
      <c r="BC88"/>
      <c r="BD88"/>
      <c r="BE88"/>
      <c r="BF88"/>
      <c r="BG88"/>
      <c r="BH88"/>
      <c r="BI88"/>
      <c r="BJ88"/>
      <c r="BK88"/>
      <c r="BL88"/>
      <c r="BM88"/>
      <c r="BN88"/>
      <c r="BO88"/>
      <c r="BP88"/>
      <c r="BQ88"/>
      <c r="BR88"/>
      <c r="BS88"/>
      <c r="BT88"/>
      <c r="BU88"/>
      <c r="BV88"/>
      <c r="BW88"/>
      <c r="BX88"/>
      <c r="BY88"/>
      <c r="BZ88"/>
      <c r="CA88"/>
    </row>
    <row r="89" spans="2:79" ht="16" x14ac:dyDescent="0.15">
      <c r="F89" s="638"/>
      <c r="I89" s="654" t="s">
        <v>1053</v>
      </c>
      <c r="J89" s="670">
        <v>45417.828977256911</v>
      </c>
      <c r="K89" s="670">
        <v>213.20885059144271</v>
      </c>
      <c r="L89" s="670">
        <v>56232.657530067401</v>
      </c>
      <c r="M89" s="670">
        <v>419589.30999751721</v>
      </c>
      <c r="N89" s="670">
        <v>4.618645327165722</v>
      </c>
      <c r="O89" s="670">
        <f t="shared" si="34"/>
        <v>521457.62400076014</v>
      </c>
      <c r="P89" s="640"/>
      <c r="Q89" s="654" t="s">
        <v>1053</v>
      </c>
      <c r="R89" s="310">
        <v>0.10734327323734749</v>
      </c>
      <c r="S89" s="642"/>
      <c r="T89" s="654" t="s">
        <v>1053</v>
      </c>
      <c r="U89" s="310">
        <v>20.7441558558493</v>
      </c>
      <c r="V89" s="310">
        <v>834.94555192440714</v>
      </c>
      <c r="W89" s="310">
        <v>13063.816888459944</v>
      </c>
      <c r="X89" s="310">
        <v>0.92860171757638399</v>
      </c>
      <c r="Y89" s="310">
        <v>0.101951375603675</v>
      </c>
      <c r="Z89" s="310">
        <f t="shared" si="35"/>
        <v>13920.537149333381</v>
      </c>
      <c r="AA89" s="640"/>
      <c r="AB89" s="654" t="s">
        <v>1053</v>
      </c>
      <c r="AC89" s="310">
        <v>1.39798782765865E-3</v>
      </c>
      <c r="AD89" s="310">
        <v>6033.2728943880602</v>
      </c>
      <c r="AE89" s="310">
        <v>59.521128830499897</v>
      </c>
      <c r="AF89" s="310">
        <v>562.04239182453603</v>
      </c>
      <c r="AG89" s="310">
        <v>81767.323053247208</v>
      </c>
      <c r="AH89" s="310">
        <v>2101.8854910135178</v>
      </c>
      <c r="AI89" s="310">
        <v>8355.0984379956408</v>
      </c>
      <c r="AJ89" s="310">
        <v>35137.623737229886</v>
      </c>
      <c r="AK89" s="310">
        <v>8.9108202653005701</v>
      </c>
      <c r="AL89" s="310">
        <v>11.3788691600784</v>
      </c>
      <c r="AM89" s="310">
        <v>20.085326583124601</v>
      </c>
      <c r="AN89" s="310">
        <v>7.8835431486368103E-4</v>
      </c>
      <c r="AO89" s="310">
        <v>3.10217719525098E-2</v>
      </c>
      <c r="AP89" s="310">
        <v>10.290302324108699</v>
      </c>
      <c r="AQ89" s="310">
        <v>8.0970900133252102E-2</v>
      </c>
      <c r="AR89" s="310">
        <v>15.782908873632501</v>
      </c>
      <c r="AS89" s="310">
        <f t="shared" si="36"/>
        <v>134083.32954074981</v>
      </c>
      <c r="AT89" s="671"/>
      <c r="AU89" s="654" t="s">
        <v>1053</v>
      </c>
      <c r="AV89" s="310">
        <v>28783.089617715163</v>
      </c>
      <c r="AW89" s="310">
        <v>153136.33512409599</v>
      </c>
      <c r="AX89" s="310">
        <v>827.53186872415233</v>
      </c>
      <c r="AY89" s="310">
        <v>636305.06354440423</v>
      </c>
      <c r="AZ89" s="310">
        <v>17187.371360940808</v>
      </c>
      <c r="BA89" s="310">
        <v>4.8198817744851041</v>
      </c>
      <c r="BB89" s="310">
        <f t="shared" si="37"/>
        <v>836244.21139765484</v>
      </c>
      <c r="BC89"/>
      <c r="BD89"/>
      <c r="BE89"/>
      <c r="BF89"/>
      <c r="BG89"/>
      <c r="BH89"/>
      <c r="BI89"/>
      <c r="BJ89"/>
      <c r="BK89"/>
      <c r="BL89"/>
      <c r="BM89"/>
      <c r="BN89"/>
      <c r="BO89"/>
      <c r="BP89"/>
      <c r="BQ89"/>
      <c r="BR89"/>
      <c r="BS89"/>
      <c r="BT89"/>
      <c r="BU89"/>
      <c r="BV89"/>
      <c r="BW89"/>
      <c r="BX89"/>
      <c r="BY89"/>
      <c r="BZ89"/>
      <c r="CA89"/>
    </row>
    <row r="90" spans="2:79" ht="16" x14ac:dyDescent="0.15">
      <c r="F90" s="638"/>
      <c r="I90" s="656" t="s">
        <v>55</v>
      </c>
      <c r="J90" s="671">
        <f t="shared" ref="J90:O90" si="38">SUM(J78:J89)</f>
        <v>1242803.758982138</v>
      </c>
      <c r="K90" s="671">
        <f t="shared" si="38"/>
        <v>15159.055164202086</v>
      </c>
      <c r="L90" s="671">
        <f t="shared" si="38"/>
        <v>818002.68472622905</v>
      </c>
      <c r="M90" s="671">
        <f t="shared" si="38"/>
        <v>6198369.8742136862</v>
      </c>
      <c r="N90" s="671">
        <f t="shared" si="38"/>
        <v>54.775782645679932</v>
      </c>
      <c r="O90" s="671">
        <f t="shared" si="38"/>
        <v>8274390.1488688998</v>
      </c>
      <c r="P90" s="640"/>
      <c r="Q90" s="656" t="s">
        <v>55</v>
      </c>
      <c r="R90" s="672">
        <f>SUM(R78:R89)</f>
        <v>1.4080075258389062</v>
      </c>
      <c r="S90" s="642"/>
      <c r="T90" s="656" t="s">
        <v>55</v>
      </c>
      <c r="U90" s="673">
        <f t="shared" ref="U90:Z90" si="39">SUM(U78:U89)</f>
        <v>2282.1743502281561</v>
      </c>
      <c r="V90" s="673">
        <f t="shared" si="39"/>
        <v>29473.925223835715</v>
      </c>
      <c r="W90" s="673">
        <f t="shared" si="39"/>
        <v>253876.87370052503</v>
      </c>
      <c r="X90" s="673">
        <f t="shared" si="39"/>
        <v>36.653721717186215</v>
      </c>
      <c r="Y90" s="673">
        <f t="shared" si="39"/>
        <v>2.4496097005903676</v>
      </c>
      <c r="Z90" s="673">
        <f t="shared" si="39"/>
        <v>285672.07660600671</v>
      </c>
      <c r="AA90" s="640"/>
      <c r="AB90" s="656" t="s">
        <v>55</v>
      </c>
      <c r="AC90" s="673">
        <f>SUM(AC78:AC89)</f>
        <v>7.7864337470382257</v>
      </c>
      <c r="AD90" s="673">
        <f t="shared" ref="AD90:AO90" si="40">SUM(AD78:AD89)</f>
        <v>91274.892033969911</v>
      </c>
      <c r="AE90" s="673">
        <f t="shared" si="40"/>
        <v>10750.362414539772</v>
      </c>
      <c r="AF90" s="673">
        <f t="shared" si="40"/>
        <v>2824.6813646294099</v>
      </c>
      <c r="AG90" s="673">
        <f t="shared" si="40"/>
        <v>786428.46494545974</v>
      </c>
      <c r="AH90" s="673">
        <f t="shared" si="40"/>
        <v>38853.523812503474</v>
      </c>
      <c r="AI90" s="673">
        <f t="shared" si="40"/>
        <v>202487.82153744323</v>
      </c>
      <c r="AJ90" s="673">
        <f t="shared" si="40"/>
        <v>377357.80406282126</v>
      </c>
      <c r="AK90" s="673">
        <f t="shared" si="40"/>
        <v>609.53262705542079</v>
      </c>
      <c r="AL90" s="673">
        <f t="shared" si="40"/>
        <v>842.66554699465507</v>
      </c>
      <c r="AM90" s="673">
        <f t="shared" si="40"/>
        <v>871.52319561410536</v>
      </c>
      <c r="AN90" s="673">
        <f t="shared" si="40"/>
        <v>1.2714421702548839</v>
      </c>
      <c r="AO90" s="673">
        <f t="shared" si="40"/>
        <v>2.4296650951728154</v>
      </c>
      <c r="AP90" s="673">
        <f>SUM(AP78:AP89)</f>
        <v>7680.6713778087724</v>
      </c>
      <c r="AQ90" s="673">
        <f>SUM(AQ78:AQ89)</f>
        <v>22.300986322574293</v>
      </c>
      <c r="AR90" s="673">
        <f>SUM(AR78:AR89)</f>
        <v>24.093033691868122</v>
      </c>
      <c r="AS90" s="673">
        <f>SUM(AS78:AS89)</f>
        <v>1520039.8244798665</v>
      </c>
      <c r="AT90" s="671"/>
      <c r="AU90" s="656" t="s">
        <v>55</v>
      </c>
      <c r="AV90" s="673">
        <f t="shared" ref="AV90:BA90" si="41">SUM(AV78:AV89)</f>
        <v>495072.4836274237</v>
      </c>
      <c r="AW90" s="673">
        <f t="shared" si="41"/>
        <v>1821217.7288504164</v>
      </c>
      <c r="AX90" s="673">
        <f t="shared" si="41"/>
        <v>60482.908894522894</v>
      </c>
      <c r="AY90" s="673">
        <f t="shared" si="41"/>
        <v>7906998.5290043596</v>
      </c>
      <c r="AZ90" s="673">
        <f t="shared" si="41"/>
        <v>206240.13722502746</v>
      </c>
      <c r="BA90" s="673">
        <f t="shared" si="41"/>
        <v>58.960131420753775</v>
      </c>
      <c r="BB90" s="673">
        <f>SUM(BB78:BB89)</f>
        <v>10490070.747733172</v>
      </c>
      <c r="BC90"/>
      <c r="BD90"/>
      <c r="BE90"/>
      <c r="BF90"/>
      <c r="BG90"/>
      <c r="BH90"/>
      <c r="BI90"/>
      <c r="BJ90"/>
      <c r="BK90"/>
      <c r="BL90"/>
      <c r="BM90"/>
      <c r="BN90"/>
      <c r="BO90"/>
      <c r="BP90"/>
      <c r="BQ90"/>
      <c r="BR90"/>
      <c r="BS90"/>
      <c r="BT90"/>
      <c r="BU90"/>
      <c r="BV90"/>
      <c r="BW90"/>
      <c r="BX90"/>
      <c r="BY90"/>
      <c r="BZ90"/>
      <c r="CA90"/>
    </row>
    <row r="91" spans="2:79" ht="16" x14ac:dyDescent="0.15">
      <c r="F91" s="638"/>
      <c r="I91" s="640"/>
      <c r="J91" s="660"/>
      <c r="K91" s="660"/>
      <c r="L91" s="660"/>
      <c r="M91" s="660"/>
      <c r="N91" s="660"/>
      <c r="O91" s="660"/>
      <c r="P91" s="640"/>
      <c r="Q91" s="642"/>
      <c r="R91" s="642"/>
      <c r="S91" s="642"/>
      <c r="T91" s="640"/>
      <c r="U91" s="660"/>
      <c r="V91" s="660"/>
      <c r="W91" s="660"/>
      <c r="X91" s="660"/>
      <c r="Y91" s="660"/>
      <c r="Z91" s="660"/>
      <c r="AA91" s="640"/>
      <c r="AB91" s="640"/>
      <c r="AC91" s="640"/>
      <c r="AD91" s="640"/>
      <c r="AE91" s="640"/>
      <c r="AF91" s="640"/>
      <c r="AG91" s="640"/>
      <c r="AH91" s="640"/>
      <c r="AI91" s="640"/>
      <c r="AJ91" s="640"/>
      <c r="AK91" s="640"/>
      <c r="AL91" s="640"/>
      <c r="AM91" s="640"/>
      <c r="AN91" s="640"/>
      <c r="AO91" s="640"/>
      <c r="AP91" s="640"/>
      <c r="AQ91" s="640"/>
      <c r="AR91" s="640"/>
      <c r="AS91" s="640"/>
      <c r="AT91" s="640"/>
      <c r="AU91" s="640"/>
      <c r="AV91" s="660"/>
      <c r="AW91" s="660"/>
      <c r="AX91" s="660"/>
      <c r="AY91" s="660"/>
      <c r="AZ91" s="660"/>
      <c r="BA91" s="660"/>
      <c r="BB91" s="660"/>
      <c r="BC91"/>
      <c r="BD91"/>
      <c r="BE91"/>
      <c r="BF91"/>
      <c r="BG91"/>
      <c r="BH91"/>
      <c r="BI91"/>
      <c r="BJ91"/>
      <c r="BK91"/>
      <c r="BL91"/>
      <c r="BM91"/>
      <c r="BN91"/>
      <c r="BO91"/>
      <c r="BP91"/>
      <c r="BQ91"/>
      <c r="BR91"/>
      <c r="BS91"/>
      <c r="BT91"/>
      <c r="BU91"/>
      <c r="BV91"/>
      <c r="BW91"/>
      <c r="BX91"/>
      <c r="BY91"/>
      <c r="BZ91"/>
      <c r="CA91"/>
    </row>
    <row r="92" spans="2:79" ht="16" x14ac:dyDescent="0.15">
      <c r="F92" s="638"/>
      <c r="I92" s="640"/>
      <c r="J92" s="660"/>
      <c r="K92" s="660"/>
      <c r="L92" s="660"/>
      <c r="M92" s="660"/>
      <c r="N92" s="660"/>
      <c r="O92" s="660"/>
      <c r="P92" s="640"/>
      <c r="Q92" s="642"/>
      <c r="R92" s="642"/>
      <c r="S92" s="642"/>
      <c r="T92" s="640"/>
      <c r="U92" s="660"/>
      <c r="V92" s="660"/>
      <c r="W92" s="660"/>
      <c r="X92" s="660"/>
      <c r="Y92" s="660"/>
      <c r="Z92" s="660"/>
      <c r="AA92" s="640"/>
      <c r="AB92" s="640"/>
      <c r="AC92" s="640"/>
      <c r="AD92" s="640"/>
      <c r="AE92" s="640"/>
      <c r="AF92" s="640"/>
      <c r="AG92" s="640"/>
      <c r="AH92" s="640"/>
      <c r="AI92" s="640"/>
      <c r="AJ92" s="640"/>
      <c r="AK92" s="640"/>
      <c r="AL92" s="640"/>
      <c r="AM92" s="640"/>
      <c r="AN92" s="640"/>
      <c r="AO92" s="640"/>
      <c r="AP92" s="640"/>
      <c r="AQ92" s="640"/>
      <c r="AR92" s="640"/>
      <c r="AS92" s="640"/>
      <c r="AT92" s="640"/>
      <c r="AU92" s="640"/>
      <c r="AV92" s="660"/>
      <c r="AW92" s="660"/>
      <c r="AX92" s="660"/>
      <c r="AY92" s="660"/>
      <c r="AZ92" s="660"/>
      <c r="BA92" s="660"/>
      <c r="BB92" s="660"/>
      <c r="BC92"/>
      <c r="BD92"/>
      <c r="BE92"/>
      <c r="BF92"/>
      <c r="BG92"/>
      <c r="BH92"/>
      <c r="BI92"/>
      <c r="BJ92"/>
      <c r="BK92"/>
      <c r="BL92"/>
      <c r="BM92"/>
      <c r="BN92"/>
      <c r="BO92"/>
      <c r="BP92"/>
      <c r="BQ92"/>
      <c r="BR92"/>
      <c r="BS92"/>
      <c r="BT92"/>
      <c r="BU92"/>
      <c r="BV92"/>
      <c r="BW92"/>
      <c r="BX92"/>
      <c r="BY92"/>
      <c r="BZ92"/>
      <c r="CA92"/>
    </row>
    <row r="93" spans="2:79" s="541" customFormat="1" ht="17" x14ac:dyDescent="0.15">
      <c r="B93" s="78"/>
      <c r="C93" s="78"/>
      <c r="D93" s="78"/>
      <c r="E93" s="78"/>
      <c r="F93" s="638"/>
      <c r="G93" s="78"/>
      <c r="H93" s="78"/>
      <c r="I93" s="639" t="s">
        <v>116</v>
      </c>
      <c r="J93" s="640"/>
      <c r="K93" s="640"/>
      <c r="L93" s="640"/>
      <c r="M93" s="640"/>
      <c r="N93" s="640"/>
      <c r="O93" s="640"/>
      <c r="P93" s="640"/>
      <c r="Q93" s="641" t="s">
        <v>659</v>
      </c>
      <c r="R93" s="640"/>
      <c r="S93" s="642"/>
      <c r="T93" s="639" t="s">
        <v>118</v>
      </c>
      <c r="U93" s="640"/>
      <c r="V93" s="640"/>
      <c r="W93" s="640"/>
      <c r="X93" s="640"/>
      <c r="Y93" s="640"/>
      <c r="Z93" s="640"/>
      <c r="AA93" s="640"/>
      <c r="AB93" s="639" t="s">
        <v>647</v>
      </c>
      <c r="AC93" s="640"/>
      <c r="AD93" s="640"/>
      <c r="AE93" s="640"/>
      <c r="AF93" s="640"/>
      <c r="AG93" s="640"/>
      <c r="AH93" s="640"/>
      <c r="AI93" s="640"/>
      <c r="AJ93" s="640"/>
      <c r="AK93" s="640"/>
      <c r="AL93" s="640"/>
      <c r="AM93" s="640"/>
      <c r="AN93" s="640"/>
      <c r="AO93" s="640"/>
      <c r="AP93" s="640"/>
      <c r="AQ93" s="640"/>
      <c r="AR93" s="640"/>
      <c r="AS93" s="640"/>
      <c r="AT93" s="640"/>
      <c r="AU93" s="639" t="s">
        <v>117</v>
      </c>
      <c r="AV93" s="640"/>
      <c r="AW93" s="640"/>
      <c r="AX93" s="640"/>
      <c r="AY93" s="640"/>
      <c r="AZ93" s="640"/>
      <c r="BA93" s="640"/>
      <c r="BB93" s="640"/>
      <c r="BC93"/>
      <c r="BD93"/>
      <c r="BE93"/>
      <c r="BF93"/>
      <c r="BG93"/>
      <c r="BH93"/>
      <c r="BI93"/>
      <c r="BJ93"/>
      <c r="BK93"/>
      <c r="BL93"/>
      <c r="BM93"/>
      <c r="BN93"/>
      <c r="BO93"/>
      <c r="BP93"/>
      <c r="BQ93"/>
      <c r="BR93"/>
      <c r="BS93"/>
      <c r="BT93"/>
      <c r="BU93"/>
      <c r="BV93"/>
      <c r="BW93"/>
      <c r="BX93"/>
      <c r="BY93"/>
      <c r="BZ93"/>
      <c r="CA93"/>
    </row>
    <row r="94" spans="2:79" ht="28" customHeight="1" x14ac:dyDescent="0.15">
      <c r="B94" s="541"/>
      <c r="C94" s="541"/>
      <c r="D94" s="541"/>
      <c r="E94" s="541"/>
      <c r="F94" s="711"/>
      <c r="I94" s="643" t="s">
        <v>147</v>
      </c>
      <c r="J94" s="634"/>
      <c r="K94" s="634"/>
      <c r="L94" s="634"/>
      <c r="M94" s="634"/>
      <c r="N94" s="634"/>
      <c r="O94" s="634"/>
      <c r="P94" s="634"/>
      <c r="Q94" s="1000" t="s">
        <v>722</v>
      </c>
      <c r="R94" s="1000"/>
      <c r="S94" s="644"/>
      <c r="T94" s="1001" t="s">
        <v>147</v>
      </c>
      <c r="U94" s="1001"/>
      <c r="V94" s="634"/>
      <c r="W94" s="634"/>
      <c r="X94" s="634"/>
      <c r="Y94" s="634"/>
      <c r="Z94" s="634"/>
      <c r="AA94" s="634"/>
      <c r="AB94" s="643" t="s">
        <v>147</v>
      </c>
      <c r="AC94" s="644"/>
      <c r="AD94" s="644"/>
      <c r="AE94" s="644"/>
      <c r="AF94" s="634"/>
      <c r="AG94" s="634"/>
      <c r="AH94" s="634"/>
      <c r="AI94" s="634"/>
      <c r="AJ94" s="634"/>
      <c r="AK94" s="634"/>
      <c r="AL94" s="634"/>
      <c r="AM94" s="634"/>
      <c r="AN94" s="634"/>
      <c r="AO94" s="634"/>
      <c r="AP94" s="634"/>
      <c r="AQ94" s="634"/>
      <c r="AR94" s="634"/>
      <c r="AS94" s="634"/>
      <c r="AT94" s="634"/>
      <c r="AU94" s="643" t="s">
        <v>147</v>
      </c>
      <c r="AV94" s="643"/>
      <c r="AW94" s="634"/>
      <c r="AX94" s="634"/>
      <c r="AY94" s="634"/>
      <c r="AZ94" s="634"/>
      <c r="BA94" s="634"/>
      <c r="BB94" s="634"/>
      <c r="BC94" s="712"/>
      <c r="BD94" s="712"/>
      <c r="BE94" s="712"/>
      <c r="BF94" s="712"/>
      <c r="BG94" s="712"/>
      <c r="BH94" s="712"/>
      <c r="BI94" s="712"/>
      <c r="BJ94" s="712"/>
      <c r="BK94" s="712"/>
      <c r="BL94" s="712"/>
      <c r="BM94" s="712"/>
      <c r="BN94" s="712"/>
      <c r="BO94" s="712"/>
      <c r="BP94" s="712"/>
      <c r="BQ94" s="712"/>
      <c r="BR94" s="712"/>
      <c r="BS94" s="712"/>
      <c r="BT94" s="712"/>
      <c r="BU94" s="712"/>
      <c r="BV94" s="712"/>
      <c r="BW94" s="712"/>
      <c r="BX94" s="712"/>
      <c r="BY94" s="712"/>
      <c r="BZ94" s="712"/>
      <c r="CA94" s="712"/>
    </row>
    <row r="95" spans="2:79" ht="34" x14ac:dyDescent="0.15">
      <c r="F95" s="638"/>
      <c r="G95" s="541"/>
      <c r="H95" s="541"/>
      <c r="I95" s="646" t="s">
        <v>578</v>
      </c>
      <c r="J95" s="647" t="s">
        <v>146</v>
      </c>
      <c r="K95" s="647" t="s">
        <v>134</v>
      </c>
      <c r="L95" s="647" t="s">
        <v>135</v>
      </c>
      <c r="M95" s="647" t="s">
        <v>136</v>
      </c>
      <c r="N95" s="647" t="s">
        <v>226</v>
      </c>
      <c r="O95" s="647" t="s">
        <v>55</v>
      </c>
      <c r="P95" s="640"/>
      <c r="Q95" s="646" t="s">
        <v>578</v>
      </c>
      <c r="R95" s="648" t="s">
        <v>659</v>
      </c>
      <c r="S95" s="642"/>
      <c r="T95" s="646" t="s">
        <v>578</v>
      </c>
      <c r="U95" s="647" t="s">
        <v>140</v>
      </c>
      <c r="V95" s="647" t="s">
        <v>141</v>
      </c>
      <c r="W95" s="647" t="s">
        <v>142</v>
      </c>
      <c r="X95" s="647" t="s">
        <v>226</v>
      </c>
      <c r="Y95" s="647" t="s">
        <v>143</v>
      </c>
      <c r="Z95" s="647" t="s">
        <v>55</v>
      </c>
      <c r="AA95" s="640"/>
      <c r="AB95" s="646" t="s">
        <v>578</v>
      </c>
      <c r="AC95" s="647" t="str">
        <f>AC77</f>
        <v>AIRS</v>
      </c>
      <c r="AD95" s="647" t="str">
        <f t="shared" ref="AD95:AR95" si="42">AD77</f>
        <v>AMSR-E</v>
      </c>
      <c r="AE95" s="647" t="str">
        <f t="shared" si="42"/>
        <v>AMSR2</v>
      </c>
      <c r="AF95" s="647" t="str">
        <f t="shared" si="42"/>
        <v>ATMS</v>
      </c>
      <c r="AG95" s="647" t="str">
        <f t="shared" si="42"/>
        <v>DPR</v>
      </c>
      <c r="AH95" s="647" t="str">
        <f t="shared" si="42"/>
        <v>GMI</v>
      </c>
      <c r="AI95" s="647" t="str">
        <f t="shared" si="42"/>
        <v>GOES-8/10</v>
      </c>
      <c r="AJ95" s="647" t="str">
        <f t="shared" si="42"/>
        <v>IMERG</v>
      </c>
      <c r="AK95" s="647" t="str">
        <f t="shared" si="42"/>
        <v>KAPR</v>
      </c>
      <c r="AL95" s="647" t="str">
        <f t="shared" si="42"/>
        <v>KUPR</v>
      </c>
      <c r="AM95" s="647" t="str">
        <f t="shared" si="42"/>
        <v>MHS</v>
      </c>
      <c r="AN95" s="647" t="str">
        <f t="shared" si="42"/>
        <v>MT1</v>
      </c>
      <c r="AO95" s="647" t="str">
        <f t="shared" si="42"/>
        <v>SAPHIR</v>
      </c>
      <c r="AP95" s="647" t="str">
        <f t="shared" si="42"/>
        <v>SSM/I</v>
      </c>
      <c r="AQ95" s="647" t="str">
        <f t="shared" si="42"/>
        <v>SSMIS</v>
      </c>
      <c r="AR95" s="647" t="str">
        <f t="shared" si="42"/>
        <v>TMI</v>
      </c>
      <c r="AS95" s="647" t="s">
        <v>55</v>
      </c>
      <c r="AT95" s="640"/>
      <c r="AU95" s="646" t="s">
        <v>578</v>
      </c>
      <c r="AV95" s="647" t="s">
        <v>137</v>
      </c>
      <c r="AW95" s="647" t="s">
        <v>135</v>
      </c>
      <c r="AX95" s="647" t="s">
        <v>138</v>
      </c>
      <c r="AY95" s="647" t="s">
        <v>136</v>
      </c>
      <c r="AZ95" s="647" t="s">
        <v>139</v>
      </c>
      <c r="BA95" s="647" t="s">
        <v>226</v>
      </c>
      <c r="BB95" s="647" t="s">
        <v>55</v>
      </c>
      <c r="BC95"/>
      <c r="BD95"/>
      <c r="BE95"/>
      <c r="BF95"/>
      <c r="BG95"/>
      <c r="BH95"/>
      <c r="BI95"/>
      <c r="BJ95"/>
      <c r="BK95"/>
      <c r="BL95"/>
      <c r="BM95"/>
      <c r="BN95"/>
      <c r="BO95"/>
      <c r="BP95"/>
      <c r="BQ95"/>
      <c r="BR95"/>
      <c r="BS95"/>
      <c r="BT95"/>
      <c r="BU95"/>
      <c r="BV95"/>
      <c r="BW95"/>
      <c r="BX95"/>
      <c r="BY95"/>
      <c r="BZ95"/>
      <c r="CA95"/>
    </row>
    <row r="96" spans="2:79" ht="17" x14ac:dyDescent="0.15">
      <c r="F96" s="638"/>
      <c r="I96" s="650" t="s">
        <v>1042</v>
      </c>
      <c r="J96" s="674">
        <v>4346</v>
      </c>
      <c r="K96" s="674">
        <v>711</v>
      </c>
      <c r="L96" s="674">
        <v>38</v>
      </c>
      <c r="M96" s="674">
        <v>107674</v>
      </c>
      <c r="N96" s="674">
        <v>329</v>
      </c>
      <c r="O96" s="674">
        <v>113098</v>
      </c>
      <c r="P96" s="640"/>
      <c r="Q96" s="650" t="s">
        <v>1042</v>
      </c>
      <c r="R96" s="675">
        <v>4</v>
      </c>
      <c r="S96" s="642"/>
      <c r="T96" s="650" t="s">
        <v>1042</v>
      </c>
      <c r="U96" s="311">
        <v>129</v>
      </c>
      <c r="V96" s="311">
        <v>2030</v>
      </c>
      <c r="W96" s="311">
        <v>4804</v>
      </c>
      <c r="X96" s="311">
        <v>3</v>
      </c>
      <c r="Y96" s="311">
        <v>4</v>
      </c>
      <c r="Z96" s="311">
        <v>6970</v>
      </c>
      <c r="AA96" s="640"/>
      <c r="AB96" s="650" t="s">
        <v>1042</v>
      </c>
      <c r="AC96" s="311">
        <v>455</v>
      </c>
      <c r="AD96" s="311">
        <v>1579</v>
      </c>
      <c r="AE96" s="311">
        <v>150</v>
      </c>
      <c r="AF96" s="311">
        <v>390</v>
      </c>
      <c r="AG96" s="311">
        <v>769</v>
      </c>
      <c r="AH96" s="311">
        <v>1079</v>
      </c>
      <c r="AI96" s="311">
        <v>1161</v>
      </c>
      <c r="AJ96" s="311">
        <v>2266</v>
      </c>
      <c r="AK96" s="311">
        <v>83</v>
      </c>
      <c r="AL96" s="311">
        <v>82</v>
      </c>
      <c r="AM96" s="311">
        <v>460</v>
      </c>
      <c r="AN96" s="311">
        <v>615</v>
      </c>
      <c r="AO96" s="311">
        <v>199</v>
      </c>
      <c r="AP96" s="311">
        <v>930</v>
      </c>
      <c r="AQ96" s="311">
        <v>378</v>
      </c>
      <c r="AR96" s="311">
        <v>565</v>
      </c>
      <c r="AS96" s="311">
        <v>11161</v>
      </c>
      <c r="AT96" s="640"/>
      <c r="AU96" s="650" t="s">
        <v>1042</v>
      </c>
      <c r="AV96" s="311">
        <v>4993</v>
      </c>
      <c r="AW96" s="311">
        <v>167</v>
      </c>
      <c r="AX96" s="311">
        <v>51</v>
      </c>
      <c r="AY96" s="311">
        <v>9664</v>
      </c>
      <c r="AZ96" s="311">
        <v>28</v>
      </c>
      <c r="BA96" s="311">
        <v>27</v>
      </c>
      <c r="BB96" s="311">
        <f>SUM(AV96:BA96)</f>
        <v>14930</v>
      </c>
      <c r="BC96"/>
      <c r="BD96"/>
      <c r="BE96"/>
      <c r="BF96"/>
      <c r="BG96"/>
      <c r="BH96"/>
      <c r="BI96"/>
      <c r="BJ96"/>
      <c r="BK96"/>
      <c r="BL96"/>
      <c r="BM96"/>
      <c r="BN96"/>
      <c r="BO96"/>
      <c r="BP96"/>
      <c r="BQ96"/>
      <c r="BR96"/>
      <c r="BS96"/>
      <c r="BT96"/>
      <c r="BU96"/>
      <c r="BV96"/>
      <c r="BW96"/>
      <c r="BX96"/>
      <c r="BY96"/>
      <c r="BZ96"/>
      <c r="CA96"/>
    </row>
    <row r="97" spans="2:79" ht="17" x14ac:dyDescent="0.15">
      <c r="F97" s="638"/>
      <c r="I97" s="650" t="s">
        <v>1043</v>
      </c>
      <c r="J97" s="674">
        <v>10452</v>
      </c>
      <c r="K97" s="674">
        <v>515</v>
      </c>
      <c r="L97" s="674">
        <v>38</v>
      </c>
      <c r="M97" s="674">
        <v>90109</v>
      </c>
      <c r="N97" s="674">
        <v>296</v>
      </c>
      <c r="O97" s="674">
        <v>101410</v>
      </c>
      <c r="P97" s="640"/>
      <c r="Q97" s="650" t="s">
        <v>1043</v>
      </c>
      <c r="R97" s="675">
        <v>6</v>
      </c>
      <c r="S97" s="642"/>
      <c r="T97" s="650" t="s">
        <v>1043</v>
      </c>
      <c r="U97" s="311">
        <v>123</v>
      </c>
      <c r="V97" s="311">
        <v>5697</v>
      </c>
      <c r="W97" s="311">
        <v>20803</v>
      </c>
      <c r="X97" s="311">
        <v>13</v>
      </c>
      <c r="Y97" s="311">
        <v>0</v>
      </c>
      <c r="Z97" s="311">
        <v>26636</v>
      </c>
      <c r="AA97" s="640"/>
      <c r="AB97" s="650" t="s">
        <v>1043</v>
      </c>
      <c r="AC97" s="311">
        <v>371</v>
      </c>
      <c r="AD97" s="311">
        <v>1580</v>
      </c>
      <c r="AE97" s="311">
        <v>144</v>
      </c>
      <c r="AF97" s="311">
        <v>2312</v>
      </c>
      <c r="AG97" s="311">
        <v>675</v>
      </c>
      <c r="AH97" s="311">
        <v>1217</v>
      </c>
      <c r="AI97" s="311">
        <v>818</v>
      </c>
      <c r="AJ97" s="311">
        <v>4198</v>
      </c>
      <c r="AK97" s="311">
        <v>74</v>
      </c>
      <c r="AL97" s="311">
        <v>68</v>
      </c>
      <c r="AM97" s="311">
        <v>872</v>
      </c>
      <c r="AN97" s="311">
        <v>461</v>
      </c>
      <c r="AO97" s="311">
        <v>167</v>
      </c>
      <c r="AP97" s="311">
        <v>2028</v>
      </c>
      <c r="AQ97" s="311">
        <v>255</v>
      </c>
      <c r="AR97" s="311">
        <v>407</v>
      </c>
      <c r="AS97" s="311">
        <v>15647</v>
      </c>
      <c r="AT97" s="640"/>
      <c r="AU97" s="650" t="s">
        <v>1043</v>
      </c>
      <c r="AV97" s="311">
        <v>5084</v>
      </c>
      <c r="AW97" s="311">
        <v>142</v>
      </c>
      <c r="AX97" s="311">
        <v>42</v>
      </c>
      <c r="AY97" s="311">
        <v>10831</v>
      </c>
      <c r="AZ97" s="311">
        <v>25</v>
      </c>
      <c r="BA97" s="311">
        <v>66</v>
      </c>
      <c r="BB97" s="311">
        <f t="shared" ref="BB97:BB107" si="43">SUM(AV97:BA97)</f>
        <v>16190</v>
      </c>
      <c r="BC97"/>
      <c r="BD97"/>
      <c r="BE97"/>
      <c r="BF97"/>
      <c r="BG97"/>
      <c r="BH97"/>
      <c r="BI97"/>
      <c r="BJ97"/>
      <c r="BK97"/>
      <c r="BL97"/>
      <c r="BM97"/>
      <c r="BN97"/>
      <c r="BO97"/>
      <c r="BP97"/>
      <c r="BQ97"/>
      <c r="BR97"/>
      <c r="BS97"/>
      <c r="BT97"/>
      <c r="BU97"/>
      <c r="BV97"/>
      <c r="BW97"/>
      <c r="BX97"/>
      <c r="BY97"/>
      <c r="BZ97"/>
      <c r="CA97"/>
    </row>
    <row r="98" spans="2:79" ht="17" x14ac:dyDescent="0.15">
      <c r="F98" s="638"/>
      <c r="I98" s="650" t="s">
        <v>1044</v>
      </c>
      <c r="J98" s="674">
        <v>13316</v>
      </c>
      <c r="K98" s="674">
        <v>543</v>
      </c>
      <c r="L98" s="674">
        <v>25</v>
      </c>
      <c r="M98" s="674">
        <v>93715</v>
      </c>
      <c r="N98" s="674">
        <v>314</v>
      </c>
      <c r="O98" s="674">
        <v>107913</v>
      </c>
      <c r="P98" s="640"/>
      <c r="Q98" s="650" t="s">
        <v>1044</v>
      </c>
      <c r="R98" s="675">
        <v>7</v>
      </c>
      <c r="S98" s="642"/>
      <c r="T98" s="650" t="s">
        <v>1044</v>
      </c>
      <c r="U98" s="311">
        <v>37</v>
      </c>
      <c r="V98" s="311">
        <v>8017</v>
      </c>
      <c r="W98" s="311">
        <v>57121</v>
      </c>
      <c r="X98" s="311">
        <v>3</v>
      </c>
      <c r="Y98" s="311">
        <v>0</v>
      </c>
      <c r="Z98" s="311">
        <v>65178</v>
      </c>
      <c r="AA98" s="640"/>
      <c r="AB98" s="650" t="s">
        <v>1044</v>
      </c>
      <c r="AC98" s="311">
        <v>323</v>
      </c>
      <c r="AD98" s="311">
        <v>1209</v>
      </c>
      <c r="AE98" s="311">
        <v>67</v>
      </c>
      <c r="AF98" s="311">
        <v>3273</v>
      </c>
      <c r="AG98" s="311">
        <v>525</v>
      </c>
      <c r="AH98" s="311">
        <v>775</v>
      </c>
      <c r="AI98" s="311">
        <v>720</v>
      </c>
      <c r="AJ98" s="311">
        <v>4302</v>
      </c>
      <c r="AK98" s="311">
        <v>67</v>
      </c>
      <c r="AL98" s="311">
        <v>38</v>
      </c>
      <c r="AM98" s="311">
        <v>659</v>
      </c>
      <c r="AN98" s="311">
        <v>299</v>
      </c>
      <c r="AO98" s="311">
        <v>113</v>
      </c>
      <c r="AP98" s="311">
        <v>1475</v>
      </c>
      <c r="AQ98" s="311">
        <v>221</v>
      </c>
      <c r="AR98" s="311">
        <v>379</v>
      </c>
      <c r="AS98" s="311">
        <v>14445</v>
      </c>
      <c r="AT98" s="640"/>
      <c r="AU98" s="650" t="s">
        <v>1044</v>
      </c>
      <c r="AV98" s="311">
        <v>4064</v>
      </c>
      <c r="AW98" s="311">
        <v>131</v>
      </c>
      <c r="AX98" s="311">
        <v>47</v>
      </c>
      <c r="AY98" s="311">
        <v>10068</v>
      </c>
      <c r="AZ98" s="311">
        <v>20</v>
      </c>
      <c r="BA98" s="311">
        <v>47</v>
      </c>
      <c r="BB98" s="311">
        <f t="shared" si="43"/>
        <v>14377</v>
      </c>
      <c r="BC98"/>
      <c r="BD98"/>
      <c r="BE98"/>
      <c r="BF98"/>
      <c r="BG98"/>
      <c r="BH98"/>
      <c r="BI98"/>
      <c r="BJ98"/>
      <c r="BK98"/>
      <c r="BL98"/>
      <c r="BM98"/>
      <c r="BN98"/>
      <c r="BO98"/>
      <c r="BP98"/>
      <c r="BQ98"/>
      <c r="BR98"/>
      <c r="BS98"/>
      <c r="BT98"/>
      <c r="BU98"/>
      <c r="BV98"/>
      <c r="BW98"/>
      <c r="BX98"/>
      <c r="BY98"/>
      <c r="BZ98"/>
      <c r="CA98"/>
    </row>
    <row r="99" spans="2:79" ht="17" x14ac:dyDescent="0.15">
      <c r="F99" s="638"/>
      <c r="I99" s="650" t="s">
        <v>1045</v>
      </c>
      <c r="J99" s="674">
        <v>6477</v>
      </c>
      <c r="K99" s="674">
        <v>285</v>
      </c>
      <c r="L99" s="674">
        <v>24</v>
      </c>
      <c r="M99" s="674">
        <v>79523</v>
      </c>
      <c r="N99" s="674">
        <v>315</v>
      </c>
      <c r="O99" s="674">
        <v>86624</v>
      </c>
      <c r="P99" s="640"/>
      <c r="Q99" s="650" t="s">
        <v>1045</v>
      </c>
      <c r="R99" s="675">
        <v>2</v>
      </c>
      <c r="S99" s="642"/>
      <c r="T99" s="650" t="s">
        <v>1045</v>
      </c>
      <c r="U99" s="311">
        <v>34</v>
      </c>
      <c r="V99" s="311">
        <v>995</v>
      </c>
      <c r="W99" s="311">
        <v>5592</v>
      </c>
      <c r="X99" s="311">
        <v>3</v>
      </c>
      <c r="Y99" s="311">
        <v>1</v>
      </c>
      <c r="Z99" s="311">
        <v>6625</v>
      </c>
      <c r="AA99" s="640"/>
      <c r="AB99" s="650" t="s">
        <v>1045</v>
      </c>
      <c r="AC99" s="311">
        <v>39</v>
      </c>
      <c r="AD99" s="311">
        <v>1346</v>
      </c>
      <c r="AE99" s="311">
        <v>98</v>
      </c>
      <c r="AF99" s="311">
        <v>1112</v>
      </c>
      <c r="AG99" s="311">
        <v>303</v>
      </c>
      <c r="AH99" s="311">
        <v>270</v>
      </c>
      <c r="AI99" s="311">
        <v>189</v>
      </c>
      <c r="AJ99" s="311">
        <v>6801</v>
      </c>
      <c r="AK99" s="311">
        <v>88</v>
      </c>
      <c r="AL99" s="311">
        <v>75</v>
      </c>
      <c r="AM99" s="311">
        <v>277</v>
      </c>
      <c r="AN99" s="311">
        <v>81</v>
      </c>
      <c r="AO99" s="311">
        <v>22</v>
      </c>
      <c r="AP99" s="311">
        <v>708</v>
      </c>
      <c r="AQ99" s="311">
        <v>122</v>
      </c>
      <c r="AR99" s="311">
        <v>58</v>
      </c>
      <c r="AS99" s="311">
        <v>11589</v>
      </c>
      <c r="AT99" s="640"/>
      <c r="AU99" s="650" t="s">
        <v>1045</v>
      </c>
      <c r="AV99" s="311">
        <v>4420</v>
      </c>
      <c r="AW99" s="311">
        <v>162</v>
      </c>
      <c r="AX99" s="311">
        <v>52</v>
      </c>
      <c r="AY99" s="311">
        <v>13184</v>
      </c>
      <c r="AZ99" s="311">
        <v>22</v>
      </c>
      <c r="BA99" s="311">
        <v>48</v>
      </c>
      <c r="BB99" s="311">
        <f t="shared" si="43"/>
        <v>17888</v>
      </c>
      <c r="BC99"/>
      <c r="BD99"/>
      <c r="BE99"/>
      <c r="BF99"/>
      <c r="BG99"/>
      <c r="BH99"/>
      <c r="BI99"/>
      <c r="BJ99"/>
      <c r="BK99"/>
      <c r="BL99"/>
      <c r="BM99"/>
      <c r="BN99"/>
      <c r="BO99"/>
      <c r="BP99"/>
      <c r="BQ99"/>
      <c r="BR99"/>
      <c r="BS99"/>
      <c r="BT99"/>
      <c r="BU99"/>
      <c r="BV99"/>
      <c r="BW99"/>
      <c r="BX99"/>
      <c r="BY99"/>
      <c r="BZ99"/>
      <c r="CA99"/>
    </row>
    <row r="100" spans="2:79" ht="17" x14ac:dyDescent="0.15">
      <c r="F100" s="638"/>
      <c r="I100" s="650" t="s">
        <v>1046</v>
      </c>
      <c r="J100" s="674">
        <v>124543</v>
      </c>
      <c r="K100" s="674">
        <v>1008</v>
      </c>
      <c r="L100" s="674">
        <v>18</v>
      </c>
      <c r="M100" s="674">
        <v>68876</v>
      </c>
      <c r="N100" s="674">
        <v>1365</v>
      </c>
      <c r="O100" s="674">
        <v>195810</v>
      </c>
      <c r="P100" s="640"/>
      <c r="Q100" s="650" t="s">
        <v>1046</v>
      </c>
      <c r="R100" s="675">
        <v>6</v>
      </c>
      <c r="S100" s="642"/>
      <c r="T100" s="650" t="s">
        <v>1046</v>
      </c>
      <c r="U100" s="311">
        <v>138</v>
      </c>
      <c r="V100" s="311">
        <v>61545</v>
      </c>
      <c r="W100" s="311">
        <v>300382</v>
      </c>
      <c r="X100" s="311">
        <v>246</v>
      </c>
      <c r="Y100" s="311">
        <v>1</v>
      </c>
      <c r="Z100" s="311">
        <v>362312</v>
      </c>
      <c r="AA100" s="640"/>
      <c r="AB100" s="650" t="s">
        <v>1046</v>
      </c>
      <c r="AC100" s="311">
        <v>292</v>
      </c>
      <c r="AD100" s="311">
        <v>1328</v>
      </c>
      <c r="AE100" s="311">
        <v>68</v>
      </c>
      <c r="AF100" s="311">
        <v>11051</v>
      </c>
      <c r="AG100" s="311">
        <v>639</v>
      </c>
      <c r="AH100" s="311">
        <v>319</v>
      </c>
      <c r="AI100" s="311">
        <v>9005</v>
      </c>
      <c r="AJ100" s="311">
        <v>6059</v>
      </c>
      <c r="AK100" s="311">
        <v>90</v>
      </c>
      <c r="AL100" s="311">
        <v>68</v>
      </c>
      <c r="AM100" s="311">
        <v>911</v>
      </c>
      <c r="AN100" s="311">
        <v>21</v>
      </c>
      <c r="AO100" s="311">
        <v>53</v>
      </c>
      <c r="AP100" s="311">
        <v>1203</v>
      </c>
      <c r="AQ100" s="311">
        <v>605</v>
      </c>
      <c r="AR100" s="311">
        <v>45</v>
      </c>
      <c r="AS100" s="311">
        <v>31757</v>
      </c>
      <c r="AT100" s="640"/>
      <c r="AU100" s="650" t="s">
        <v>1046</v>
      </c>
      <c r="AV100" s="311">
        <v>4374</v>
      </c>
      <c r="AW100" s="311">
        <v>133</v>
      </c>
      <c r="AX100" s="311">
        <v>48</v>
      </c>
      <c r="AY100" s="311">
        <v>8617</v>
      </c>
      <c r="AZ100" s="311">
        <v>35</v>
      </c>
      <c r="BA100" s="311">
        <v>399</v>
      </c>
      <c r="BB100" s="311">
        <f t="shared" si="43"/>
        <v>13606</v>
      </c>
      <c r="BC100"/>
      <c r="BD100"/>
      <c r="BE100"/>
      <c r="BF100"/>
      <c r="BG100"/>
      <c r="BH100"/>
      <c r="BI100"/>
      <c r="BJ100"/>
      <c r="BK100"/>
      <c r="BL100"/>
      <c r="BM100"/>
      <c r="BN100"/>
      <c r="BO100"/>
      <c r="BP100"/>
      <c r="BQ100"/>
      <c r="BR100"/>
      <c r="BS100"/>
      <c r="BT100"/>
      <c r="BU100"/>
      <c r="BV100"/>
      <c r="BW100"/>
      <c r="BX100"/>
      <c r="BY100"/>
      <c r="BZ100"/>
      <c r="CA100"/>
    </row>
    <row r="101" spans="2:79" ht="16" x14ac:dyDescent="0.15">
      <c r="F101" s="638"/>
      <c r="I101" s="654" t="s">
        <v>1047</v>
      </c>
      <c r="J101" s="676">
        <v>62815</v>
      </c>
      <c r="K101" s="676">
        <v>857</v>
      </c>
      <c r="L101" s="676">
        <v>24</v>
      </c>
      <c r="M101" s="676">
        <v>89839</v>
      </c>
      <c r="N101" s="676">
        <v>287</v>
      </c>
      <c r="O101" s="676">
        <v>153822</v>
      </c>
      <c r="P101" s="640"/>
      <c r="Q101" s="654" t="s">
        <v>1047</v>
      </c>
      <c r="R101" s="675">
        <v>6</v>
      </c>
      <c r="S101" s="642"/>
      <c r="T101" s="654" t="s">
        <v>1047</v>
      </c>
      <c r="U101" s="311">
        <v>45</v>
      </c>
      <c r="V101" s="311">
        <v>21016</v>
      </c>
      <c r="W101" s="311">
        <v>248186</v>
      </c>
      <c r="X101" s="311">
        <v>37</v>
      </c>
      <c r="Y101" s="311">
        <v>2</v>
      </c>
      <c r="Z101" s="311">
        <v>269286</v>
      </c>
      <c r="AA101" s="640"/>
      <c r="AB101" s="654" t="s">
        <v>1047</v>
      </c>
      <c r="AC101" s="311">
        <v>158</v>
      </c>
      <c r="AD101" s="311">
        <v>1694</v>
      </c>
      <c r="AE101" s="311">
        <v>50</v>
      </c>
      <c r="AF101" s="311">
        <v>22857</v>
      </c>
      <c r="AG101" s="311">
        <v>320</v>
      </c>
      <c r="AH101" s="311">
        <v>706</v>
      </c>
      <c r="AI101" s="311">
        <v>24707</v>
      </c>
      <c r="AJ101" s="311">
        <v>72517</v>
      </c>
      <c r="AK101" s="311">
        <v>33</v>
      </c>
      <c r="AL101" s="311">
        <v>31</v>
      </c>
      <c r="AM101" s="311">
        <v>10064</v>
      </c>
      <c r="AN101" s="311">
        <v>28</v>
      </c>
      <c r="AO101" s="311">
        <v>22</v>
      </c>
      <c r="AP101" s="311">
        <v>24344</v>
      </c>
      <c r="AQ101" s="311">
        <v>79</v>
      </c>
      <c r="AR101" s="311">
        <v>53</v>
      </c>
      <c r="AS101" s="311">
        <v>157663</v>
      </c>
      <c r="AT101" s="640"/>
      <c r="AU101" s="654" t="s">
        <v>1047</v>
      </c>
      <c r="AV101" s="311">
        <v>5520</v>
      </c>
      <c r="AW101" s="311">
        <v>162</v>
      </c>
      <c r="AX101" s="311">
        <v>47</v>
      </c>
      <c r="AY101" s="311">
        <v>10378</v>
      </c>
      <c r="AZ101" s="311">
        <v>23</v>
      </c>
      <c r="BA101" s="311">
        <v>3694</v>
      </c>
      <c r="BB101" s="311">
        <f t="shared" si="43"/>
        <v>19824</v>
      </c>
      <c r="BC101"/>
      <c r="BD101"/>
      <c r="BE101"/>
      <c r="BF101"/>
      <c r="BG101"/>
      <c r="BH101"/>
      <c r="BI101"/>
      <c r="BJ101"/>
      <c r="BK101"/>
      <c r="BL101"/>
      <c r="BM101"/>
      <c r="BN101"/>
      <c r="BO101"/>
      <c r="BP101"/>
      <c r="BQ101"/>
      <c r="BR101"/>
      <c r="BS101"/>
      <c r="BT101"/>
      <c r="BU101"/>
      <c r="BV101"/>
      <c r="BW101"/>
      <c r="BX101"/>
      <c r="BY101"/>
      <c r="BZ101"/>
      <c r="CA101"/>
    </row>
    <row r="102" spans="2:79" ht="16" x14ac:dyDescent="0.15">
      <c r="F102" s="638"/>
      <c r="I102" s="654" t="s">
        <v>1048</v>
      </c>
      <c r="J102" s="676">
        <v>444290</v>
      </c>
      <c r="K102" s="676">
        <v>5748</v>
      </c>
      <c r="L102" s="676">
        <v>78</v>
      </c>
      <c r="M102" s="676">
        <v>205655</v>
      </c>
      <c r="N102" s="676">
        <v>742</v>
      </c>
      <c r="O102" s="676">
        <v>656513</v>
      </c>
      <c r="P102" s="640"/>
      <c r="Q102" s="654" t="s">
        <v>1048</v>
      </c>
      <c r="R102" s="675">
        <v>14</v>
      </c>
      <c r="S102" s="642"/>
      <c r="T102" s="654" t="s">
        <v>1048</v>
      </c>
      <c r="U102" s="311">
        <v>140</v>
      </c>
      <c r="V102" s="311">
        <v>34578</v>
      </c>
      <c r="W102" s="311">
        <v>122696</v>
      </c>
      <c r="X102" s="311">
        <v>109</v>
      </c>
      <c r="Y102" s="311">
        <v>1</v>
      </c>
      <c r="Z102" s="311">
        <v>157524</v>
      </c>
      <c r="AA102" s="640"/>
      <c r="AB102" s="654" t="s">
        <v>1048</v>
      </c>
      <c r="AC102" s="311">
        <v>148</v>
      </c>
      <c r="AD102" s="311">
        <v>1901</v>
      </c>
      <c r="AE102" s="311">
        <v>67</v>
      </c>
      <c r="AF102" s="311">
        <v>527</v>
      </c>
      <c r="AG102" s="311">
        <v>488</v>
      </c>
      <c r="AH102" s="311">
        <v>259</v>
      </c>
      <c r="AI102" s="311">
        <v>5516</v>
      </c>
      <c r="AJ102" s="311">
        <v>6897</v>
      </c>
      <c r="AK102" s="311">
        <v>45</v>
      </c>
      <c r="AL102" s="311">
        <v>50</v>
      </c>
      <c r="AM102" s="311">
        <v>87</v>
      </c>
      <c r="AN102" s="311">
        <v>71</v>
      </c>
      <c r="AO102" s="311">
        <v>72</v>
      </c>
      <c r="AP102" s="311">
        <v>197</v>
      </c>
      <c r="AQ102" s="311">
        <v>92</v>
      </c>
      <c r="AR102" s="311">
        <v>2828</v>
      </c>
      <c r="AS102" s="311">
        <v>19245</v>
      </c>
      <c r="AT102" s="640"/>
      <c r="AU102" s="654" t="s">
        <v>1048</v>
      </c>
      <c r="AV102" s="311">
        <v>8689</v>
      </c>
      <c r="AW102" s="311">
        <v>219</v>
      </c>
      <c r="AX102" s="311">
        <v>73</v>
      </c>
      <c r="AY102" s="311">
        <v>14150</v>
      </c>
      <c r="AZ102" s="311">
        <v>25</v>
      </c>
      <c r="BA102" s="311">
        <v>1744</v>
      </c>
      <c r="BB102" s="311">
        <f t="shared" si="43"/>
        <v>24900</v>
      </c>
      <c r="BC102"/>
      <c r="BD102"/>
      <c r="BE102"/>
      <c r="BF102"/>
      <c r="BG102"/>
      <c r="BH102"/>
      <c r="BI102"/>
      <c r="BJ102"/>
      <c r="BK102"/>
      <c r="BL102"/>
      <c r="BM102"/>
      <c r="BN102"/>
      <c r="BO102"/>
      <c r="BP102"/>
      <c r="BQ102"/>
      <c r="BR102"/>
      <c r="BS102"/>
      <c r="BT102"/>
      <c r="BU102"/>
      <c r="BV102"/>
      <c r="BW102"/>
      <c r="BX102"/>
      <c r="BY102"/>
      <c r="BZ102"/>
      <c r="CA102"/>
    </row>
    <row r="103" spans="2:79" ht="16" x14ac:dyDescent="0.15">
      <c r="F103" s="638"/>
      <c r="I103" s="654" t="s">
        <v>1049</v>
      </c>
      <c r="J103" s="676">
        <v>259575</v>
      </c>
      <c r="K103" s="676">
        <v>23855</v>
      </c>
      <c r="L103" s="676">
        <v>52</v>
      </c>
      <c r="M103" s="676">
        <v>140745</v>
      </c>
      <c r="N103" s="676">
        <v>2480</v>
      </c>
      <c r="O103" s="676">
        <v>426707</v>
      </c>
      <c r="P103" s="640"/>
      <c r="Q103" s="654" t="s">
        <v>1049</v>
      </c>
      <c r="R103" s="675">
        <v>7</v>
      </c>
      <c r="S103" s="642"/>
      <c r="T103" s="654" t="s">
        <v>1049</v>
      </c>
      <c r="U103" s="311">
        <v>1277</v>
      </c>
      <c r="V103" s="311">
        <v>44171</v>
      </c>
      <c r="W103" s="311">
        <v>93962</v>
      </c>
      <c r="X103" s="311">
        <v>1295</v>
      </c>
      <c r="Y103" s="311">
        <v>5</v>
      </c>
      <c r="Z103" s="311">
        <v>140710</v>
      </c>
      <c r="AA103" s="640"/>
      <c r="AB103" s="654" t="s">
        <v>1049</v>
      </c>
      <c r="AC103" s="311">
        <v>537</v>
      </c>
      <c r="AD103" s="311">
        <v>4923</v>
      </c>
      <c r="AE103" s="311">
        <v>103</v>
      </c>
      <c r="AF103" s="311">
        <v>172</v>
      </c>
      <c r="AG103" s="311">
        <v>668</v>
      </c>
      <c r="AH103" s="311">
        <v>367</v>
      </c>
      <c r="AI103" s="311">
        <v>3147</v>
      </c>
      <c r="AJ103" s="311">
        <v>9731</v>
      </c>
      <c r="AK103" s="311">
        <v>160</v>
      </c>
      <c r="AL103" s="311">
        <v>58</v>
      </c>
      <c r="AM103" s="311">
        <v>267</v>
      </c>
      <c r="AN103" s="311">
        <v>1266</v>
      </c>
      <c r="AO103" s="311">
        <v>644</v>
      </c>
      <c r="AP103" s="311">
        <v>233</v>
      </c>
      <c r="AQ103" s="311">
        <v>1352</v>
      </c>
      <c r="AR103" s="311">
        <v>1140</v>
      </c>
      <c r="AS103" s="311">
        <v>24768</v>
      </c>
      <c r="AT103" s="640"/>
      <c r="AU103" s="654" t="s">
        <v>1049</v>
      </c>
      <c r="AV103" s="311">
        <v>11558</v>
      </c>
      <c r="AW103" s="311">
        <v>169</v>
      </c>
      <c r="AX103" s="311">
        <v>44</v>
      </c>
      <c r="AY103" s="311">
        <v>15779</v>
      </c>
      <c r="AZ103" s="311">
        <v>17</v>
      </c>
      <c r="BA103" s="311">
        <v>4578</v>
      </c>
      <c r="BB103" s="311">
        <f t="shared" si="43"/>
        <v>32145</v>
      </c>
      <c r="BC103"/>
      <c r="BD103"/>
      <c r="BE103"/>
      <c r="BF103"/>
      <c r="BG103"/>
      <c r="BH103"/>
      <c r="BI103"/>
      <c r="BJ103"/>
      <c r="BK103"/>
      <c r="BL103"/>
      <c r="BM103"/>
      <c r="BN103"/>
      <c r="BO103"/>
      <c r="BP103"/>
      <c r="BQ103"/>
      <c r="BR103"/>
      <c r="BS103"/>
      <c r="BT103"/>
      <c r="BU103"/>
      <c r="BV103"/>
      <c r="BW103"/>
      <c r="BX103"/>
      <c r="BY103"/>
      <c r="BZ103"/>
      <c r="CA103"/>
    </row>
    <row r="104" spans="2:79" ht="16" x14ac:dyDescent="0.15">
      <c r="F104" s="638"/>
      <c r="I104" s="654" t="s">
        <v>1050</v>
      </c>
      <c r="J104" s="676">
        <v>23646</v>
      </c>
      <c r="K104" s="676">
        <v>2103</v>
      </c>
      <c r="L104" s="676">
        <v>73</v>
      </c>
      <c r="M104" s="676">
        <v>75490</v>
      </c>
      <c r="N104" s="676">
        <v>424</v>
      </c>
      <c r="O104" s="676">
        <v>101736</v>
      </c>
      <c r="P104" s="640"/>
      <c r="Q104" s="654" t="s">
        <v>1050</v>
      </c>
      <c r="R104" s="675">
        <v>4</v>
      </c>
      <c r="S104" s="642"/>
      <c r="T104" s="654" t="s">
        <v>1050</v>
      </c>
      <c r="U104" s="311">
        <v>82</v>
      </c>
      <c r="V104" s="311">
        <v>9839</v>
      </c>
      <c r="W104" s="311">
        <v>12976</v>
      </c>
      <c r="X104" s="311">
        <v>31</v>
      </c>
      <c r="Y104" s="311">
        <v>3</v>
      </c>
      <c r="Z104" s="311">
        <v>22931</v>
      </c>
      <c r="AA104" s="640"/>
      <c r="AB104" s="654" t="s">
        <v>1050</v>
      </c>
      <c r="AC104" s="311">
        <v>150</v>
      </c>
      <c r="AD104" s="311">
        <v>2615</v>
      </c>
      <c r="AE104" s="311">
        <v>32</v>
      </c>
      <c r="AF104" s="311">
        <v>167</v>
      </c>
      <c r="AG104" s="311">
        <v>545</v>
      </c>
      <c r="AH104" s="311">
        <v>151</v>
      </c>
      <c r="AI104" s="311">
        <v>244</v>
      </c>
      <c r="AJ104" s="311">
        <v>4995</v>
      </c>
      <c r="AK104" s="311">
        <v>48</v>
      </c>
      <c r="AL104" s="311">
        <v>12</v>
      </c>
      <c r="AM104" s="311">
        <v>82</v>
      </c>
      <c r="AN104" s="311">
        <v>22</v>
      </c>
      <c r="AO104" s="311">
        <v>11</v>
      </c>
      <c r="AP104" s="311">
        <v>75</v>
      </c>
      <c r="AQ104" s="311">
        <v>433</v>
      </c>
      <c r="AR104" s="311">
        <v>213</v>
      </c>
      <c r="AS104" s="311">
        <v>9795</v>
      </c>
      <c r="AT104" s="640"/>
      <c r="AU104" s="654" t="s">
        <v>1050</v>
      </c>
      <c r="AV104" s="311">
        <v>6374</v>
      </c>
      <c r="AW104" s="311">
        <v>160</v>
      </c>
      <c r="AX104" s="311">
        <v>54</v>
      </c>
      <c r="AY104" s="311">
        <v>11324</v>
      </c>
      <c r="AZ104" s="311">
        <v>14</v>
      </c>
      <c r="BA104" s="311">
        <v>305</v>
      </c>
      <c r="BB104" s="311">
        <f t="shared" si="43"/>
        <v>18231</v>
      </c>
      <c r="BC104"/>
      <c r="BD104"/>
      <c r="BE104"/>
      <c r="BF104"/>
      <c r="BG104"/>
      <c r="BH104"/>
      <c r="BI104"/>
      <c r="BJ104"/>
      <c r="BK104"/>
      <c r="BL104"/>
      <c r="BM104"/>
      <c r="BN104"/>
      <c r="BO104"/>
      <c r="BP104"/>
      <c r="BQ104"/>
      <c r="BR104"/>
      <c r="BS104"/>
      <c r="BT104"/>
      <c r="BU104"/>
      <c r="BV104"/>
      <c r="BW104"/>
      <c r="BX104"/>
      <c r="BY104"/>
      <c r="BZ104"/>
      <c r="CA104"/>
    </row>
    <row r="105" spans="2:79" ht="16" x14ac:dyDescent="0.15">
      <c r="F105" s="638"/>
      <c r="I105" s="654" t="s">
        <v>1051</v>
      </c>
      <c r="J105" s="676">
        <v>2944</v>
      </c>
      <c r="K105" s="676">
        <v>998</v>
      </c>
      <c r="L105" s="676">
        <v>85</v>
      </c>
      <c r="M105" s="676">
        <v>155191</v>
      </c>
      <c r="N105" s="676">
        <v>304</v>
      </c>
      <c r="O105" s="676">
        <v>159522</v>
      </c>
      <c r="P105" s="640"/>
      <c r="Q105" s="654" t="s">
        <v>1051</v>
      </c>
      <c r="R105" s="675">
        <v>5</v>
      </c>
      <c r="S105" s="642"/>
      <c r="T105" s="654" t="s">
        <v>1051</v>
      </c>
      <c r="U105" s="311">
        <v>67</v>
      </c>
      <c r="V105" s="311">
        <v>1099</v>
      </c>
      <c r="W105" s="311">
        <v>2854</v>
      </c>
      <c r="X105" s="311">
        <v>5</v>
      </c>
      <c r="Y105" s="311">
        <v>2</v>
      </c>
      <c r="Z105" s="311">
        <v>4027</v>
      </c>
      <c r="AA105" s="640"/>
      <c r="AB105" s="654" t="s">
        <v>1051</v>
      </c>
      <c r="AC105" s="311">
        <v>16</v>
      </c>
      <c r="AD105" s="311">
        <v>2654</v>
      </c>
      <c r="AE105" s="311">
        <v>5</v>
      </c>
      <c r="AF105" s="311">
        <v>139</v>
      </c>
      <c r="AG105" s="311">
        <v>638</v>
      </c>
      <c r="AH105" s="311">
        <v>957</v>
      </c>
      <c r="AI105" s="311">
        <v>148</v>
      </c>
      <c r="AJ105" s="311">
        <v>2124</v>
      </c>
      <c r="AK105" s="311">
        <v>360</v>
      </c>
      <c r="AL105" s="311">
        <v>2</v>
      </c>
      <c r="AM105" s="311">
        <v>112</v>
      </c>
      <c r="AN105" s="311">
        <v>4</v>
      </c>
      <c r="AO105" s="311">
        <v>21</v>
      </c>
      <c r="AP105" s="311">
        <v>12</v>
      </c>
      <c r="AQ105" s="311">
        <v>8</v>
      </c>
      <c r="AR105" s="311">
        <v>5</v>
      </c>
      <c r="AS105" s="311">
        <v>7205</v>
      </c>
      <c r="AT105" s="640"/>
      <c r="AU105" s="654" t="s">
        <v>1051</v>
      </c>
      <c r="AV105" s="311">
        <v>5789</v>
      </c>
      <c r="AW105" s="311">
        <v>187</v>
      </c>
      <c r="AX105" s="311">
        <v>68</v>
      </c>
      <c r="AY105" s="311">
        <v>9937</v>
      </c>
      <c r="AZ105" s="311">
        <v>24</v>
      </c>
      <c r="BA105" s="311">
        <v>158</v>
      </c>
      <c r="BB105" s="311">
        <f t="shared" si="43"/>
        <v>16163</v>
      </c>
      <c r="BC105"/>
      <c r="BD105"/>
      <c r="BE105"/>
      <c r="BF105"/>
      <c r="BG105"/>
      <c r="BH105"/>
      <c r="BI105"/>
      <c r="BJ105"/>
      <c r="BK105"/>
      <c r="BL105"/>
      <c r="BM105"/>
      <c r="BN105"/>
      <c r="BO105"/>
      <c r="BP105"/>
      <c r="BQ105"/>
      <c r="BR105"/>
      <c r="BS105"/>
      <c r="BT105"/>
      <c r="BU105"/>
      <c r="BV105"/>
      <c r="BW105"/>
      <c r="BX105"/>
      <c r="BY105"/>
      <c r="BZ105"/>
      <c r="CA105"/>
    </row>
    <row r="106" spans="2:79" ht="16" x14ac:dyDescent="0.15">
      <c r="F106" s="638"/>
      <c r="I106" s="654" t="s">
        <v>1052</v>
      </c>
      <c r="J106" s="676">
        <v>2528</v>
      </c>
      <c r="K106" s="676">
        <v>291</v>
      </c>
      <c r="L106" s="676">
        <v>59</v>
      </c>
      <c r="M106" s="676">
        <v>177594</v>
      </c>
      <c r="N106" s="676">
        <v>1714</v>
      </c>
      <c r="O106" s="676">
        <v>182186</v>
      </c>
      <c r="P106" s="640"/>
      <c r="Q106" s="654" t="s">
        <v>1052</v>
      </c>
      <c r="R106" s="675">
        <v>9</v>
      </c>
      <c r="S106" s="642"/>
      <c r="T106" s="654" t="s">
        <v>1052</v>
      </c>
      <c r="U106" s="311">
        <v>9</v>
      </c>
      <c r="V106" s="311">
        <v>457</v>
      </c>
      <c r="W106" s="311">
        <v>1799</v>
      </c>
      <c r="X106" s="311">
        <v>1609</v>
      </c>
      <c r="Y106" s="311">
        <v>1</v>
      </c>
      <c r="Z106" s="311">
        <v>3875</v>
      </c>
      <c r="AA106" s="640"/>
      <c r="AB106" s="654" t="s">
        <v>1052</v>
      </c>
      <c r="AC106" s="311">
        <v>43</v>
      </c>
      <c r="AD106" s="311">
        <v>2301</v>
      </c>
      <c r="AE106" s="311">
        <v>166</v>
      </c>
      <c r="AF106" s="311">
        <v>435</v>
      </c>
      <c r="AG106" s="311">
        <v>915</v>
      </c>
      <c r="AH106" s="311">
        <v>1093</v>
      </c>
      <c r="AI106" s="311">
        <v>623</v>
      </c>
      <c r="AJ106" s="311">
        <v>1601</v>
      </c>
      <c r="AK106" s="311">
        <v>108</v>
      </c>
      <c r="AL106" s="311">
        <v>8</v>
      </c>
      <c r="AM106" s="311">
        <v>281</v>
      </c>
      <c r="AN106" s="311">
        <v>19</v>
      </c>
      <c r="AO106" s="311">
        <v>8</v>
      </c>
      <c r="AP106" s="311">
        <v>22</v>
      </c>
      <c r="AQ106" s="311">
        <v>54</v>
      </c>
      <c r="AR106" s="311">
        <v>6</v>
      </c>
      <c r="AS106" s="311">
        <v>7683</v>
      </c>
      <c r="AT106" s="640"/>
      <c r="AU106" s="654" t="s">
        <v>1052</v>
      </c>
      <c r="AV106" s="311">
        <v>4856</v>
      </c>
      <c r="AW106" s="311">
        <v>190</v>
      </c>
      <c r="AX106" s="311">
        <v>46</v>
      </c>
      <c r="AY106" s="311">
        <v>9366</v>
      </c>
      <c r="AZ106" s="311">
        <v>29</v>
      </c>
      <c r="BA106" s="311">
        <v>1691</v>
      </c>
      <c r="BB106" s="311">
        <f t="shared" si="43"/>
        <v>16178</v>
      </c>
      <c r="BC106"/>
      <c r="BD106"/>
      <c r="BE106"/>
      <c r="BF106"/>
      <c r="BG106"/>
      <c r="BH106"/>
      <c r="BI106"/>
      <c r="BJ106"/>
      <c r="BK106"/>
      <c r="BL106"/>
      <c r="BM106"/>
      <c r="BN106"/>
      <c r="BO106"/>
      <c r="BP106"/>
      <c r="BQ106"/>
      <c r="BR106"/>
      <c r="BS106"/>
      <c r="BT106"/>
      <c r="BU106"/>
      <c r="BV106"/>
      <c r="BW106"/>
      <c r="BX106"/>
      <c r="BY106"/>
      <c r="BZ106"/>
      <c r="CA106"/>
    </row>
    <row r="107" spans="2:79" ht="16" x14ac:dyDescent="0.15">
      <c r="F107" s="638"/>
      <c r="I107" s="654" t="s">
        <v>1053</v>
      </c>
      <c r="J107" s="676">
        <v>3166</v>
      </c>
      <c r="K107" s="676">
        <v>467</v>
      </c>
      <c r="L107" s="676">
        <v>64</v>
      </c>
      <c r="M107" s="676">
        <v>198359</v>
      </c>
      <c r="N107" s="676">
        <v>452</v>
      </c>
      <c r="O107" s="676">
        <v>202508</v>
      </c>
      <c r="P107" s="640"/>
      <c r="Q107" s="654" t="s">
        <v>1053</v>
      </c>
      <c r="R107" s="675">
        <v>7</v>
      </c>
      <c r="S107" s="642"/>
      <c r="T107" s="654" t="s">
        <v>1053</v>
      </c>
      <c r="U107" s="311">
        <v>93</v>
      </c>
      <c r="V107" s="311">
        <v>661</v>
      </c>
      <c r="W107" s="311">
        <v>2176</v>
      </c>
      <c r="X107" s="311">
        <v>928</v>
      </c>
      <c r="Y107" s="311">
        <v>4</v>
      </c>
      <c r="Z107" s="311">
        <v>3862</v>
      </c>
      <c r="AA107" s="640"/>
      <c r="AB107" s="654" t="s">
        <v>1053</v>
      </c>
      <c r="AC107" s="311">
        <v>78</v>
      </c>
      <c r="AD107" s="311">
        <v>2612</v>
      </c>
      <c r="AE107" s="311">
        <v>767</v>
      </c>
      <c r="AF107" s="311">
        <v>642</v>
      </c>
      <c r="AG107" s="311">
        <v>570</v>
      </c>
      <c r="AH107" s="311">
        <v>916</v>
      </c>
      <c r="AI107" s="311">
        <v>297</v>
      </c>
      <c r="AJ107" s="311">
        <v>2601</v>
      </c>
      <c r="AK107" s="311">
        <v>75</v>
      </c>
      <c r="AL107" s="311">
        <v>901</v>
      </c>
      <c r="AM107" s="311">
        <v>680</v>
      </c>
      <c r="AN107" s="311">
        <v>51</v>
      </c>
      <c r="AO107" s="311">
        <v>21</v>
      </c>
      <c r="AP107" s="311">
        <v>188</v>
      </c>
      <c r="AQ107" s="311">
        <v>1010</v>
      </c>
      <c r="AR107" s="311">
        <v>7</v>
      </c>
      <c r="AS107" s="311">
        <v>11416</v>
      </c>
      <c r="AT107" s="640"/>
      <c r="AU107" s="654" t="s">
        <v>1053</v>
      </c>
      <c r="AV107" s="311">
        <v>5214</v>
      </c>
      <c r="AW107" s="311">
        <v>189</v>
      </c>
      <c r="AX107" s="311">
        <v>53</v>
      </c>
      <c r="AY107" s="311">
        <v>11649</v>
      </c>
      <c r="AZ107" s="311">
        <v>39</v>
      </c>
      <c r="BA107" s="311">
        <v>901</v>
      </c>
      <c r="BB107" s="311">
        <f t="shared" si="43"/>
        <v>18045</v>
      </c>
      <c r="BC107"/>
      <c r="BD107"/>
      <c r="BE107"/>
      <c r="BF107"/>
      <c r="BG107"/>
      <c r="BH107"/>
      <c r="BI107"/>
      <c r="BJ107"/>
      <c r="BK107"/>
      <c r="BL107"/>
      <c r="BM107"/>
      <c r="BN107"/>
      <c r="BO107"/>
      <c r="BP107"/>
      <c r="BQ107"/>
      <c r="BR107"/>
      <c r="BS107"/>
      <c r="BT107"/>
      <c r="BU107"/>
      <c r="BV107"/>
      <c r="BW107"/>
      <c r="BX107"/>
      <c r="BY107"/>
      <c r="BZ107"/>
      <c r="CA107"/>
    </row>
    <row r="108" spans="2:79" ht="16" x14ac:dyDescent="0.2">
      <c r="F108" s="638"/>
      <c r="I108" s="656" t="s">
        <v>55</v>
      </c>
      <c r="J108" s="677">
        <v>958098</v>
      </c>
      <c r="K108" s="677">
        <v>37381</v>
      </c>
      <c r="L108" s="677">
        <v>578</v>
      </c>
      <c r="M108" s="677">
        <v>1482770</v>
      </c>
      <c r="N108" s="677">
        <v>9022</v>
      </c>
      <c r="O108" s="677">
        <v>2487849</v>
      </c>
      <c r="P108" s="640"/>
      <c r="Q108" s="656" t="s">
        <v>55</v>
      </c>
      <c r="R108" s="678">
        <v>77</v>
      </c>
      <c r="S108" s="642"/>
      <c r="T108" s="656" t="s">
        <v>55</v>
      </c>
      <c r="U108" s="679">
        <v>2174</v>
      </c>
      <c r="V108" s="679">
        <v>190105</v>
      </c>
      <c r="W108" s="679">
        <v>873351</v>
      </c>
      <c r="X108" s="679">
        <v>4282</v>
      </c>
      <c r="Y108" s="679">
        <v>24</v>
      </c>
      <c r="Z108" s="679">
        <v>1069936</v>
      </c>
      <c r="AA108" s="640"/>
      <c r="AB108" s="656" t="s">
        <v>55</v>
      </c>
      <c r="AC108" s="679">
        <v>2610</v>
      </c>
      <c r="AD108" s="679">
        <v>25742</v>
      </c>
      <c r="AE108" s="679">
        <v>1717</v>
      </c>
      <c r="AF108" s="679">
        <v>43077</v>
      </c>
      <c r="AG108" s="679">
        <v>7055</v>
      </c>
      <c r="AH108" s="679">
        <v>8109</v>
      </c>
      <c r="AI108" s="679">
        <v>46575</v>
      </c>
      <c r="AJ108" s="679">
        <v>124092</v>
      </c>
      <c r="AK108" s="679">
        <v>1231</v>
      </c>
      <c r="AL108" s="679">
        <v>1393</v>
      </c>
      <c r="AM108" s="679">
        <v>14752</v>
      </c>
      <c r="AN108" s="679">
        <v>2938</v>
      </c>
      <c r="AO108" s="679">
        <v>1353</v>
      </c>
      <c r="AP108" s="679">
        <v>31415</v>
      </c>
      <c r="AQ108" s="679">
        <v>4609</v>
      </c>
      <c r="AR108" s="679">
        <v>5706</v>
      </c>
      <c r="AS108" s="679">
        <v>322374</v>
      </c>
      <c r="AT108" s="640"/>
      <c r="AU108" s="656" t="s">
        <v>55</v>
      </c>
      <c r="AV108" s="679">
        <f t="shared" ref="AV108:BA108" si="44">SUM(AV96:AV107)</f>
        <v>70935</v>
      </c>
      <c r="AW108" s="679">
        <f t="shared" si="44"/>
        <v>2011</v>
      </c>
      <c r="AX108" s="679">
        <f t="shared" si="44"/>
        <v>625</v>
      </c>
      <c r="AY108" s="679">
        <f t="shared" si="44"/>
        <v>134947</v>
      </c>
      <c r="AZ108" s="679">
        <f t="shared" si="44"/>
        <v>301</v>
      </c>
      <c r="BA108" s="679">
        <f t="shared" si="44"/>
        <v>13658</v>
      </c>
      <c r="BB108" s="679">
        <f>SUM(BB96:BB107)</f>
        <v>222477</v>
      </c>
      <c r="BC108"/>
      <c r="BD108"/>
      <c r="BE108"/>
      <c r="BF108"/>
      <c r="BG108"/>
      <c r="BH108"/>
      <c r="BI108"/>
      <c r="BJ108"/>
      <c r="BK108"/>
      <c r="BL108"/>
      <c r="BM108"/>
      <c r="BN108"/>
      <c r="BO108"/>
      <c r="BP108"/>
      <c r="BQ108"/>
      <c r="BR108"/>
      <c r="BS108"/>
      <c r="BT108"/>
      <c r="BU108"/>
      <c r="BV108"/>
      <c r="BW108"/>
      <c r="BX108"/>
      <c r="BY108"/>
      <c r="BZ108"/>
      <c r="CA108"/>
    </row>
    <row r="109" spans="2:79" ht="16" x14ac:dyDescent="0.2">
      <c r="F109" s="638"/>
      <c r="I109" s="680"/>
      <c r="J109" s="681"/>
      <c r="K109" s="681"/>
      <c r="L109" s="681"/>
      <c r="M109" s="681"/>
      <c r="N109" s="681"/>
      <c r="O109" s="681"/>
      <c r="P109" s="639"/>
      <c r="Q109" s="680"/>
      <c r="R109" s="682"/>
      <c r="S109" s="641"/>
      <c r="T109" s="680"/>
      <c r="U109" s="683"/>
      <c r="V109" s="683"/>
      <c r="W109" s="683"/>
      <c r="X109" s="683"/>
      <c r="Y109" s="683"/>
      <c r="Z109" s="683"/>
      <c r="AA109" s="639"/>
      <c r="AB109" s="680"/>
      <c r="AC109" s="684"/>
      <c r="AD109" s="684"/>
      <c r="AE109" s="684"/>
      <c r="AF109" s="684"/>
      <c r="AG109" s="684"/>
      <c r="AH109" s="684"/>
      <c r="AI109" s="684"/>
      <c r="AJ109" s="684"/>
      <c r="AK109" s="684"/>
      <c r="AL109" s="684"/>
      <c r="AM109" s="684"/>
      <c r="AN109" s="684"/>
      <c r="AO109" s="684"/>
      <c r="AP109" s="684"/>
      <c r="AQ109" s="684"/>
      <c r="AR109" s="684"/>
      <c r="AS109" s="684"/>
      <c r="AT109" s="639"/>
      <c r="AU109" s="680"/>
      <c r="AV109" s="683"/>
      <c r="AW109" s="683"/>
      <c r="AX109" s="683"/>
      <c r="AY109" s="683"/>
      <c r="AZ109" s="683"/>
      <c r="BA109" s="683"/>
      <c r="BB109" s="683"/>
      <c r="BC109"/>
      <c r="BD109"/>
      <c r="BE109"/>
      <c r="BF109"/>
      <c r="BG109"/>
      <c r="BH109"/>
      <c r="BI109"/>
      <c r="BJ109"/>
      <c r="BK109"/>
      <c r="BL109"/>
      <c r="BM109"/>
      <c r="BN109"/>
      <c r="BO109"/>
      <c r="BP109"/>
      <c r="BQ109"/>
      <c r="BR109"/>
      <c r="BS109"/>
      <c r="BT109"/>
      <c r="BU109"/>
      <c r="BV109"/>
      <c r="BW109"/>
      <c r="BX109"/>
      <c r="BY109"/>
      <c r="BZ109"/>
      <c r="CA109"/>
    </row>
    <row r="110" spans="2:79" ht="16" x14ac:dyDescent="0.2">
      <c r="F110" s="638"/>
      <c r="I110" s="680"/>
      <c r="J110" s="681"/>
      <c r="K110" s="681"/>
      <c r="L110" s="681"/>
      <c r="M110" s="681"/>
      <c r="N110" s="681"/>
      <c r="O110" s="681"/>
      <c r="P110" s="639"/>
      <c r="Q110" s="680"/>
      <c r="R110" s="682"/>
      <c r="S110" s="641"/>
      <c r="T110" s="680"/>
      <c r="U110" s="683"/>
      <c r="V110" s="683"/>
      <c r="W110" s="683"/>
      <c r="X110" s="683"/>
      <c r="Y110" s="683"/>
      <c r="Z110" s="683"/>
      <c r="AA110" s="639"/>
      <c r="AB110" s="680"/>
      <c r="AC110" s="684"/>
      <c r="AD110" s="684"/>
      <c r="AE110" s="684"/>
      <c r="AF110" s="684"/>
      <c r="AG110" s="684"/>
      <c r="AH110" s="684"/>
      <c r="AI110" s="684"/>
      <c r="AJ110" s="684"/>
      <c r="AK110" s="684"/>
      <c r="AL110" s="684"/>
      <c r="AM110" s="684"/>
      <c r="AN110" s="684"/>
      <c r="AO110" s="684"/>
      <c r="AP110" s="684"/>
      <c r="AQ110" s="684"/>
      <c r="AR110" s="684"/>
      <c r="AS110" s="684"/>
      <c r="AT110" s="639"/>
      <c r="AU110" s="680"/>
      <c r="AV110" s="683"/>
      <c r="AW110" s="683"/>
      <c r="AX110" s="683"/>
      <c r="AY110" s="683"/>
      <c r="AZ110" s="683"/>
      <c r="BA110" s="683"/>
      <c r="BB110" s="683"/>
      <c r="BC110"/>
      <c r="BD110"/>
      <c r="BE110"/>
      <c r="BF110"/>
      <c r="BG110"/>
      <c r="BH110"/>
      <c r="BI110"/>
      <c r="BJ110"/>
      <c r="BK110"/>
      <c r="BL110"/>
      <c r="BM110"/>
      <c r="BN110"/>
      <c r="BO110"/>
      <c r="BP110"/>
      <c r="BQ110"/>
      <c r="BR110"/>
      <c r="BS110"/>
      <c r="BT110"/>
      <c r="BU110"/>
      <c r="BV110"/>
      <c r="BW110"/>
      <c r="BX110"/>
      <c r="BY110"/>
      <c r="BZ110"/>
      <c r="CA110"/>
    </row>
    <row r="111" spans="2:79" s="541" customFormat="1" ht="34" x14ac:dyDescent="0.15">
      <c r="B111" s="78"/>
      <c r="C111" s="78"/>
      <c r="D111" s="78"/>
      <c r="E111" s="78"/>
      <c r="F111" s="638"/>
      <c r="G111" s="78"/>
      <c r="H111" s="78"/>
      <c r="I111" s="685" t="s">
        <v>1103</v>
      </c>
      <c r="J111" s="686" t="s">
        <v>581</v>
      </c>
      <c r="K111" s="686" t="s">
        <v>582</v>
      </c>
      <c r="L111" s="686" t="s">
        <v>135</v>
      </c>
      <c r="M111" s="686" t="s">
        <v>136</v>
      </c>
      <c r="N111" s="686" t="s">
        <v>226</v>
      </c>
      <c r="O111" s="686" t="s">
        <v>55</v>
      </c>
      <c r="P111" s="687"/>
      <c r="Q111" s="685" t="s">
        <v>1103</v>
      </c>
      <c r="R111" s="686" t="s">
        <v>1104</v>
      </c>
      <c r="S111" s="687"/>
      <c r="T111" s="685" t="s">
        <v>1103</v>
      </c>
      <c r="U111" s="686" t="s">
        <v>140</v>
      </c>
      <c r="V111" s="686" t="s">
        <v>141</v>
      </c>
      <c r="W111" s="686" t="s">
        <v>142</v>
      </c>
      <c r="X111" s="686" t="s">
        <v>226</v>
      </c>
      <c r="Y111" s="686" t="s">
        <v>143</v>
      </c>
      <c r="Z111" s="686" t="s">
        <v>55</v>
      </c>
      <c r="AA111" s="639"/>
      <c r="AB111" s="685" t="s">
        <v>1103</v>
      </c>
      <c r="AC111" s="686" t="s">
        <v>581</v>
      </c>
      <c r="AD111" s="686" t="s">
        <v>582</v>
      </c>
      <c r="AE111" s="686" t="s">
        <v>617</v>
      </c>
      <c r="AF111" s="686" t="s">
        <v>648</v>
      </c>
      <c r="AG111" s="686" t="s">
        <v>649</v>
      </c>
      <c r="AH111" s="686" t="s">
        <v>650</v>
      </c>
      <c r="AI111" s="686" t="s">
        <v>711</v>
      </c>
      <c r="AJ111" s="686" t="s">
        <v>651</v>
      </c>
      <c r="AK111" s="686" t="s">
        <v>652</v>
      </c>
      <c r="AL111" s="686" t="s">
        <v>653</v>
      </c>
      <c r="AM111" s="686" t="s">
        <v>654</v>
      </c>
      <c r="AN111" s="686" t="s">
        <v>712</v>
      </c>
      <c r="AO111" s="686" t="s">
        <v>655</v>
      </c>
      <c r="AP111" s="686" t="s">
        <v>656</v>
      </c>
      <c r="AQ111" s="686" t="s">
        <v>657</v>
      </c>
      <c r="AR111" s="686" t="s">
        <v>658</v>
      </c>
      <c r="AS111" s="686" t="s">
        <v>737</v>
      </c>
      <c r="AT111" s="639"/>
      <c r="AU111" s="685" t="s">
        <v>1103</v>
      </c>
      <c r="AV111" s="686" t="s">
        <v>137</v>
      </c>
      <c r="AW111" s="686" t="s">
        <v>135</v>
      </c>
      <c r="AX111" s="686" t="s">
        <v>138</v>
      </c>
      <c r="AY111" s="686" t="s">
        <v>136</v>
      </c>
      <c r="AZ111" s="686" t="s">
        <v>139</v>
      </c>
      <c r="BA111" s="686" t="s">
        <v>226</v>
      </c>
      <c r="BB111" s="686" t="s">
        <v>55</v>
      </c>
      <c r="BC111"/>
      <c r="BD111"/>
      <c r="BE111"/>
      <c r="BF111"/>
      <c r="BG111"/>
      <c r="BH111"/>
      <c r="BI111"/>
      <c r="BJ111"/>
      <c r="BK111"/>
      <c r="BL111"/>
      <c r="BM111"/>
      <c r="BN111"/>
      <c r="BO111"/>
      <c r="BP111"/>
      <c r="BQ111"/>
      <c r="BR111"/>
      <c r="BS111"/>
      <c r="BT111"/>
      <c r="BU111"/>
      <c r="BV111"/>
      <c r="BW111"/>
      <c r="BX111"/>
      <c r="BY111"/>
      <c r="BZ111"/>
      <c r="CA111"/>
    </row>
    <row r="112" spans="2:79" ht="16" x14ac:dyDescent="0.15">
      <c r="B112" s="541"/>
      <c r="C112" s="541"/>
      <c r="D112" s="541"/>
      <c r="E112" s="541"/>
      <c r="F112" s="711"/>
      <c r="I112" s="677" t="s">
        <v>55</v>
      </c>
      <c r="J112" s="688">
        <v>787062</v>
      </c>
      <c r="K112" s="688">
        <v>33607</v>
      </c>
      <c r="L112" s="688">
        <v>392</v>
      </c>
      <c r="M112" s="688">
        <v>1207691</v>
      </c>
      <c r="N112" s="688">
        <v>6225</v>
      </c>
      <c r="O112" s="688">
        <f>SUM(J112:N112)</f>
        <v>2034977</v>
      </c>
      <c r="P112" s="689"/>
      <c r="Q112" s="690"/>
      <c r="R112" s="676">
        <v>48</v>
      </c>
      <c r="S112" s="677"/>
      <c r="T112" s="677"/>
      <c r="U112" s="33">
        <v>2056</v>
      </c>
      <c r="V112" s="33">
        <v>149755</v>
      </c>
      <c r="W112" s="33">
        <v>713201</v>
      </c>
      <c r="X112" s="33">
        <v>4142</v>
      </c>
      <c r="Y112" s="33">
        <v>22</v>
      </c>
      <c r="Z112" s="676">
        <f>SUM(U112:Y112)</f>
        <v>869176</v>
      </c>
      <c r="AA112" s="640"/>
      <c r="AB112" s="690" t="s">
        <v>55</v>
      </c>
      <c r="AC112" s="676">
        <v>2123</v>
      </c>
      <c r="AD112" s="676">
        <v>17725</v>
      </c>
      <c r="AE112" s="676">
        <v>1253</v>
      </c>
      <c r="AF112" s="676">
        <v>40056</v>
      </c>
      <c r="AG112" s="676">
        <v>4966</v>
      </c>
      <c r="AH112" s="676">
        <v>4999</v>
      </c>
      <c r="AI112" s="676">
        <v>43493</v>
      </c>
      <c r="AJ112" s="676">
        <v>111086</v>
      </c>
      <c r="AK112" s="676">
        <v>812</v>
      </c>
      <c r="AL112" s="676">
        <v>1127</v>
      </c>
      <c r="AM112" s="676">
        <v>13183</v>
      </c>
      <c r="AN112" s="676">
        <v>2533</v>
      </c>
      <c r="AO112" s="676">
        <v>1225</v>
      </c>
      <c r="AP112" s="676">
        <v>28662</v>
      </c>
      <c r="AQ112" s="676">
        <v>3852</v>
      </c>
      <c r="AR112" s="676">
        <v>5179</v>
      </c>
      <c r="AS112" s="676">
        <f>SUM(AC112:AR112)</f>
        <v>282274</v>
      </c>
      <c r="AT112" s="640"/>
      <c r="AU112" s="677" t="s">
        <v>55</v>
      </c>
      <c r="AV112" s="688">
        <v>56719</v>
      </c>
      <c r="AW112" s="688">
        <v>1289</v>
      </c>
      <c r="AX112" s="688">
        <v>447</v>
      </c>
      <c r="AY112" s="688">
        <v>89998</v>
      </c>
      <c r="AZ112" s="688">
        <v>231</v>
      </c>
      <c r="BA112" s="688">
        <v>12123</v>
      </c>
      <c r="BB112" s="688">
        <f>SUM(AV112:BA112)</f>
        <v>160807</v>
      </c>
      <c r="BC112"/>
      <c r="BD112"/>
      <c r="BE112"/>
      <c r="BF112"/>
      <c r="BG112"/>
      <c r="BH112"/>
      <c r="BI112"/>
      <c r="BJ112"/>
      <c r="BK112"/>
      <c r="BL112"/>
      <c r="BM112"/>
      <c r="BN112"/>
      <c r="BO112"/>
      <c r="BP112"/>
      <c r="BQ112"/>
      <c r="BR112"/>
      <c r="BS112"/>
      <c r="BT112"/>
      <c r="BU112"/>
      <c r="BV112"/>
      <c r="BW112"/>
      <c r="BX112"/>
      <c r="BY112"/>
      <c r="BZ112"/>
      <c r="CA112"/>
    </row>
    <row r="113" spans="2:81" ht="16" x14ac:dyDescent="0.15">
      <c r="F113" s="638"/>
      <c r="I113" s="640"/>
      <c r="J113" s="640"/>
      <c r="K113" s="640"/>
      <c r="L113" s="640"/>
      <c r="M113" s="640"/>
      <c r="N113" s="640"/>
      <c r="O113" s="640"/>
      <c r="P113" s="640"/>
      <c r="Q113" s="713"/>
      <c r="R113" s="713"/>
      <c r="S113" s="713"/>
      <c r="T113" s="714"/>
      <c r="U113" s="714"/>
      <c r="V113" s="714"/>
      <c r="W113" s="714"/>
      <c r="X113" s="714"/>
      <c r="Y113" s="714"/>
      <c r="Z113" s="714"/>
      <c r="AA113" s="714"/>
      <c r="AB113" s="714"/>
      <c r="AC113" s="714"/>
      <c r="AD113" s="640"/>
      <c r="AE113" s="640"/>
      <c r="AF113" s="640"/>
      <c r="AG113" s="640"/>
      <c r="AH113" s="640"/>
      <c r="AI113" s="640"/>
      <c r="AJ113" s="640"/>
      <c r="AK113" s="640"/>
      <c r="AL113" s="640"/>
      <c r="AM113" s="640"/>
      <c r="AN113" s="640"/>
      <c r="AO113" s="640"/>
      <c r="AP113" s="640"/>
      <c r="AQ113" s="640"/>
      <c r="AR113" s="640"/>
      <c r="AS113" s="640"/>
      <c r="AT113" s="640"/>
      <c r="AU113" s="640"/>
      <c r="AV113" s="640"/>
      <c r="AW113" s="640"/>
      <c r="AX113" s="640"/>
      <c r="AY113" s="640"/>
      <c r="AZ113" s="640"/>
      <c r="BA113" s="640"/>
      <c r="BB113" s="640"/>
      <c r="BC113"/>
      <c r="BD113"/>
      <c r="BE113"/>
      <c r="BF113"/>
      <c r="BG113"/>
      <c r="BH113"/>
      <c r="BI113"/>
      <c r="BJ113"/>
      <c r="BK113"/>
      <c r="BL113"/>
      <c r="BM113"/>
      <c r="BN113"/>
      <c r="BO113"/>
      <c r="BP113"/>
      <c r="BQ113"/>
      <c r="BR113"/>
      <c r="BS113"/>
      <c r="BT113"/>
      <c r="BU113"/>
      <c r="BV113"/>
      <c r="BW113"/>
      <c r="BX113"/>
      <c r="BY113"/>
      <c r="BZ113"/>
      <c r="CA113"/>
    </row>
    <row r="114" spans="2:81" ht="16" x14ac:dyDescent="0.15">
      <c r="F114" s="638"/>
      <c r="G114" s="541"/>
      <c r="H114" s="541"/>
      <c r="I114" s="640"/>
      <c r="J114" s="640"/>
      <c r="K114" s="640"/>
      <c r="L114" s="640"/>
      <c r="M114" s="640"/>
      <c r="N114" s="640"/>
      <c r="O114" s="640"/>
      <c r="P114" s="640"/>
      <c r="Q114" s="713"/>
      <c r="R114" s="713"/>
      <c r="S114" s="713"/>
      <c r="T114" s="714"/>
      <c r="U114" s="714"/>
      <c r="V114" s="714"/>
      <c r="W114" s="714"/>
      <c r="X114" s="714"/>
      <c r="Y114" s="714"/>
      <c r="Z114" s="714"/>
      <c r="AA114" s="714"/>
      <c r="AB114" s="714"/>
      <c r="AC114" s="714"/>
      <c r="AD114" s="640"/>
      <c r="AE114" s="640"/>
      <c r="AF114" s="640"/>
      <c r="AG114" s="640"/>
      <c r="AH114" s="640"/>
      <c r="AI114" s="640"/>
      <c r="AJ114" s="640"/>
      <c r="AK114" s="640"/>
      <c r="AL114" s="640"/>
      <c r="AM114" s="640"/>
      <c r="AN114" s="640"/>
      <c r="AO114" s="640"/>
      <c r="AP114" s="640"/>
      <c r="AQ114" s="640"/>
      <c r="AR114" s="640"/>
      <c r="AS114" s="640"/>
      <c r="AT114" s="640"/>
      <c r="AU114" s="640"/>
      <c r="AV114" s="640"/>
      <c r="AW114" s="640"/>
      <c r="AX114" s="640"/>
      <c r="AY114" s="640"/>
      <c r="AZ114" s="640"/>
      <c r="BA114" s="640"/>
      <c r="BB114" s="640"/>
      <c r="BC114"/>
      <c r="BD114"/>
      <c r="BE114"/>
      <c r="BF114"/>
      <c r="BG114"/>
      <c r="BH114"/>
      <c r="BI114"/>
      <c r="BJ114"/>
      <c r="BK114"/>
      <c r="BL114"/>
      <c r="BM114"/>
      <c r="BN114"/>
      <c r="BO114"/>
      <c r="BP114"/>
      <c r="BQ114"/>
      <c r="BR114"/>
      <c r="BS114"/>
      <c r="BT114"/>
      <c r="BU114"/>
      <c r="BV114"/>
      <c r="BW114"/>
      <c r="BX114"/>
      <c r="BY114"/>
      <c r="BZ114"/>
      <c r="CA114"/>
    </row>
    <row r="115" spans="2:81" ht="16" x14ac:dyDescent="0.15">
      <c r="F115" s="638"/>
      <c r="I115" s="640"/>
      <c r="J115" s="640"/>
      <c r="K115" s="640"/>
      <c r="L115" s="640"/>
      <c r="M115" s="640"/>
      <c r="N115" s="640"/>
      <c r="O115" s="640"/>
      <c r="P115" s="640"/>
      <c r="Q115" s="713"/>
      <c r="R115" s="713"/>
      <c r="S115" s="713"/>
      <c r="T115" s="714"/>
      <c r="U115" s="714"/>
      <c r="V115" s="714"/>
      <c r="W115" s="714"/>
      <c r="X115" s="714"/>
      <c r="Y115" s="714"/>
      <c r="Z115" s="714"/>
      <c r="AA115" s="714"/>
      <c r="AB115" s="714"/>
      <c r="AC115" s="714"/>
      <c r="AD115" s="640"/>
      <c r="AE115" s="640"/>
      <c r="AF115" s="640"/>
      <c r="AG115" s="640"/>
      <c r="AH115" s="640"/>
      <c r="AI115" s="640"/>
      <c r="AJ115" s="640"/>
      <c r="AK115" s="640"/>
      <c r="AL115" s="640"/>
      <c r="AM115" s="640"/>
      <c r="AN115" s="640"/>
      <c r="AO115" s="640"/>
      <c r="AP115" s="640"/>
      <c r="AQ115" s="640"/>
      <c r="AR115" s="640"/>
      <c r="AS115" s="640"/>
      <c r="AT115" s="640"/>
      <c r="AU115" s="640"/>
      <c r="AV115" s="640"/>
      <c r="AW115" s="640"/>
      <c r="AX115" s="640"/>
      <c r="AY115" s="640"/>
      <c r="AZ115" s="640"/>
      <c r="BA115" s="640"/>
      <c r="BB115" s="640"/>
      <c r="BC115"/>
      <c r="BD115"/>
      <c r="BE115"/>
      <c r="BF115"/>
      <c r="BG115"/>
      <c r="BH115"/>
      <c r="BI115"/>
      <c r="BJ115"/>
      <c r="BK115"/>
      <c r="BL115"/>
      <c r="BM115"/>
      <c r="BN115"/>
      <c r="BO115"/>
      <c r="BP115"/>
      <c r="BQ115"/>
      <c r="BR115"/>
      <c r="BS115"/>
      <c r="BT115"/>
      <c r="BU115"/>
      <c r="BV115"/>
      <c r="BW115"/>
      <c r="BX115"/>
      <c r="BY115"/>
      <c r="BZ115"/>
      <c r="CA115"/>
    </row>
    <row r="116" spans="2:81" ht="16" x14ac:dyDescent="0.15">
      <c r="F116" s="638"/>
      <c r="I116" s="715" t="s">
        <v>851</v>
      </c>
      <c r="J116" s="640"/>
      <c r="K116" s="640"/>
      <c r="L116" s="715" t="s">
        <v>868</v>
      </c>
      <c r="M116" s="640"/>
      <c r="N116" s="640"/>
      <c r="O116" s="715" t="s">
        <v>852</v>
      </c>
      <c r="P116" s="640"/>
      <c r="Q116" s="715"/>
      <c r="R116" s="640"/>
      <c r="S116" s="640"/>
      <c r="T116" s="715" t="s">
        <v>853</v>
      </c>
      <c r="U116" s="662"/>
      <c r="V116" s="640"/>
      <c r="W116" s="715" t="s">
        <v>876</v>
      </c>
      <c r="X116" s="640"/>
      <c r="Y116" s="640"/>
      <c r="Z116" s="640"/>
      <c r="AA116" s="640"/>
      <c r="AB116" s="640"/>
      <c r="AC116" s="640"/>
      <c r="AD116" s="640"/>
      <c r="AE116" s="640"/>
      <c r="AF116" s="640"/>
      <c r="AG116" s="640"/>
      <c r="AH116" s="640"/>
      <c r="AI116" s="640"/>
      <c r="AJ116" s="640"/>
      <c r="AK116" s="640"/>
      <c r="AL116" s="640"/>
      <c r="AM116" s="640"/>
      <c r="AN116" s="640"/>
      <c r="AO116" s="640"/>
      <c r="AP116" s="640"/>
      <c r="AQ116" s="640"/>
      <c r="AR116" s="640"/>
      <c r="AS116" s="640"/>
      <c r="AT116" s="640"/>
      <c r="AU116" s="640"/>
      <c r="AV116" s="640"/>
      <c r="AW116" s="640"/>
      <c r="AX116" s="640"/>
      <c r="AY116" s="640"/>
      <c r="AZ116" s="640"/>
      <c r="BA116" s="640"/>
      <c r="BB116" s="640"/>
      <c r="BC116"/>
      <c r="BD116"/>
      <c r="BE116"/>
      <c r="BF116"/>
      <c r="BG116"/>
      <c r="BH116"/>
      <c r="BI116"/>
      <c r="BJ116"/>
      <c r="BK116"/>
      <c r="BL116"/>
      <c r="BM116"/>
      <c r="BN116"/>
      <c r="BO116"/>
      <c r="BP116"/>
      <c r="BQ116"/>
      <c r="BR116"/>
      <c r="BS116"/>
      <c r="BT116"/>
      <c r="BU116"/>
      <c r="BV116"/>
      <c r="BW116"/>
      <c r="BX116"/>
      <c r="BY116"/>
      <c r="BZ116"/>
      <c r="CA116"/>
    </row>
    <row r="117" spans="2:81" ht="34" customHeight="1" x14ac:dyDescent="0.15">
      <c r="F117" s="638"/>
      <c r="I117" s="1000" t="s">
        <v>119</v>
      </c>
      <c r="J117" s="1000"/>
      <c r="K117" s="716"/>
      <c r="L117" s="1000" t="s">
        <v>119</v>
      </c>
      <c r="M117" s="1000"/>
      <c r="N117" s="717"/>
      <c r="O117" s="1001" t="s">
        <v>119</v>
      </c>
      <c r="P117" s="1001"/>
      <c r="Q117" s="1001"/>
      <c r="R117" s="717"/>
      <c r="S117" s="717"/>
      <c r="T117" s="1000" t="s">
        <v>119</v>
      </c>
      <c r="U117" s="1000"/>
      <c r="V117" s="717"/>
      <c r="W117" s="716" t="s">
        <v>119</v>
      </c>
      <c r="X117" s="717"/>
      <c r="Y117" s="717"/>
      <c r="Z117" s="717"/>
      <c r="AA117" s="718"/>
      <c r="AB117" s="718"/>
      <c r="AC117" s="718"/>
      <c r="AD117" s="718"/>
      <c r="AE117" s="718"/>
      <c r="AF117" s="718"/>
      <c r="AG117" s="718"/>
      <c r="AH117" s="718"/>
      <c r="AI117" s="718"/>
      <c r="AJ117" s="718"/>
      <c r="AK117" s="718"/>
      <c r="AL117" s="718"/>
      <c r="AM117" s="718"/>
      <c r="AN117" s="718"/>
      <c r="AO117" s="718"/>
      <c r="AP117" s="718"/>
      <c r="AQ117" s="718"/>
      <c r="AR117" s="718"/>
      <c r="AS117" s="718"/>
      <c r="AT117" s="718"/>
      <c r="AU117" s="718"/>
      <c r="AV117" s="718"/>
      <c r="AW117" s="718"/>
      <c r="AX117" s="718"/>
      <c r="AY117" s="718"/>
      <c r="AZ117" s="718"/>
      <c r="BA117" s="718"/>
      <c r="BB117" s="718"/>
      <c r="BC117"/>
      <c r="BD117"/>
      <c r="BE117"/>
      <c r="BF117"/>
      <c r="BG117"/>
      <c r="BH117"/>
      <c r="BI117"/>
      <c r="BJ117"/>
      <c r="BK117"/>
      <c r="BL117"/>
      <c r="BM117"/>
      <c r="BN117"/>
      <c r="BO117"/>
      <c r="BP117"/>
      <c r="BQ117"/>
      <c r="BR117"/>
      <c r="BS117"/>
      <c r="BT117"/>
      <c r="BU117"/>
      <c r="BV117"/>
      <c r="BW117"/>
      <c r="BX117"/>
      <c r="BY117"/>
      <c r="BZ117"/>
      <c r="CA117"/>
    </row>
    <row r="118" spans="2:81" ht="51" x14ac:dyDescent="0.15">
      <c r="F118" s="638"/>
      <c r="I118" s="646" t="s">
        <v>578</v>
      </c>
      <c r="J118" s="691" t="s">
        <v>848</v>
      </c>
      <c r="K118" s="662"/>
      <c r="L118" s="646" t="s">
        <v>578</v>
      </c>
      <c r="M118" s="691" t="s">
        <v>869</v>
      </c>
      <c r="N118" s="640"/>
      <c r="O118" s="646" t="s">
        <v>578</v>
      </c>
      <c r="P118" s="691" t="s">
        <v>849</v>
      </c>
      <c r="Q118" s="691" t="s">
        <v>850</v>
      </c>
      <c r="R118" s="691" t="s">
        <v>55</v>
      </c>
      <c r="S118" s="662"/>
      <c r="T118" s="646" t="s">
        <v>578</v>
      </c>
      <c r="U118" s="691" t="s">
        <v>854</v>
      </c>
      <c r="V118" s="640"/>
      <c r="W118" s="719" t="s">
        <v>578</v>
      </c>
      <c r="X118" s="646" t="s">
        <v>871</v>
      </c>
      <c r="Y118" s="646" t="s">
        <v>872</v>
      </c>
      <c r="Z118" s="646" t="s">
        <v>873</v>
      </c>
      <c r="AA118" s="646" t="s">
        <v>874</v>
      </c>
      <c r="AB118" s="646" t="s">
        <v>986</v>
      </c>
      <c r="AC118" s="646" t="s">
        <v>877</v>
      </c>
      <c r="AD118" s="646" t="s">
        <v>878</v>
      </c>
      <c r="AE118" s="646" t="s">
        <v>55</v>
      </c>
      <c r="AF118" s="640"/>
      <c r="AG118" s="640"/>
      <c r="AH118" s="640"/>
      <c r="AI118" s="640"/>
      <c r="AJ118" s="640"/>
      <c r="AK118" s="640"/>
      <c r="AL118" s="640"/>
      <c r="AM118" s="640"/>
      <c r="AN118" s="640"/>
      <c r="AO118" s="640"/>
      <c r="AP118" s="640"/>
      <c r="AQ118" s="640"/>
      <c r="AR118" s="640"/>
      <c r="AS118" s="640"/>
      <c r="AT118" s="640"/>
      <c r="AU118" s="640"/>
      <c r="AV118" s="640"/>
      <c r="AW118" s="640"/>
      <c r="AX118" s="640"/>
      <c r="AY118" s="640"/>
      <c r="AZ118" s="640"/>
      <c r="BA118" s="640"/>
      <c r="BB118" s="640"/>
      <c r="BC118"/>
      <c r="BD118"/>
      <c r="BE118"/>
      <c r="BF118"/>
      <c r="BG118"/>
      <c r="BH118"/>
      <c r="BI118"/>
      <c r="BJ118"/>
      <c r="BK118"/>
      <c r="BL118"/>
      <c r="BM118"/>
      <c r="BN118"/>
      <c r="BO118"/>
      <c r="BP118"/>
      <c r="BQ118"/>
      <c r="BR118"/>
      <c r="BS118"/>
      <c r="BT118"/>
      <c r="BU118"/>
      <c r="BV118"/>
      <c r="BW118"/>
      <c r="BX118"/>
      <c r="BY118"/>
      <c r="BZ118"/>
      <c r="CA118"/>
    </row>
    <row r="119" spans="2:81" ht="17" x14ac:dyDescent="0.15">
      <c r="F119" s="638"/>
      <c r="I119" s="650" t="s">
        <v>1042</v>
      </c>
      <c r="J119" s="720">
        <f>J135/1000000</f>
        <v>2.4735119999999999</v>
      </c>
      <c r="K119" s="693"/>
      <c r="L119" s="650" t="s">
        <v>1042</v>
      </c>
      <c r="M119" s="720">
        <f>M135/1000000</f>
        <v>22.529548999999999</v>
      </c>
      <c r="N119" s="640"/>
      <c r="O119" s="650" t="s">
        <v>1042</v>
      </c>
      <c r="P119" s="720">
        <f>P135/1000000</f>
        <v>0.33752500000000002</v>
      </c>
      <c r="Q119" s="720">
        <f>Q135/1000000</f>
        <v>2.166E-3</v>
      </c>
      <c r="R119" s="720">
        <f t="shared" ref="R119:R130" si="45">SUM(P119:Q119)</f>
        <v>0.33969100000000002</v>
      </c>
      <c r="S119" s="693"/>
      <c r="T119" s="650" t="s">
        <v>1042</v>
      </c>
      <c r="U119" s="720">
        <f>U135/1000000</f>
        <v>1.1577029999999999</v>
      </c>
      <c r="V119" s="640"/>
      <c r="W119" s="650" t="s">
        <v>1042</v>
      </c>
      <c r="X119" s="653">
        <f>X135/1000000</f>
        <v>3.8481000000000001E-2</v>
      </c>
      <c r="Y119" s="653">
        <f t="shared" ref="Y119:AE119" si="46">Y135/1000000</f>
        <v>1.1640000000000001E-3</v>
      </c>
      <c r="Z119" s="653">
        <f t="shared" si="46"/>
        <v>1.387E-3</v>
      </c>
      <c r="AA119" s="653">
        <f t="shared" si="46"/>
        <v>3.3530000000000001E-3</v>
      </c>
      <c r="AB119" s="653">
        <f t="shared" si="46"/>
        <v>0</v>
      </c>
      <c r="AC119" s="653">
        <f t="shared" si="46"/>
        <v>0.18950700000000001</v>
      </c>
      <c r="AD119" s="653">
        <f t="shared" si="46"/>
        <v>0</v>
      </c>
      <c r="AE119" s="653">
        <f t="shared" si="46"/>
        <v>0.23389199999999999</v>
      </c>
      <c r="AF119" s="640"/>
      <c r="AG119" s="640"/>
      <c r="AH119" s="640"/>
      <c r="AI119" s="640"/>
      <c r="AJ119" s="640"/>
      <c r="AK119" s="640"/>
      <c r="AL119" s="640"/>
      <c r="AM119" s="640"/>
      <c r="AN119" s="640"/>
      <c r="AO119" s="640"/>
      <c r="AP119" s="640"/>
      <c r="AQ119" s="640"/>
      <c r="AR119" s="640"/>
      <c r="AS119" s="640"/>
      <c r="AT119" s="640"/>
      <c r="AU119" s="640"/>
      <c r="AV119" s="640"/>
      <c r="AW119" s="640"/>
      <c r="AX119" s="640"/>
      <c r="AY119" s="640"/>
      <c r="AZ119" s="640"/>
      <c r="BA119" s="640"/>
      <c r="BB119" s="640"/>
      <c r="BC119"/>
      <c r="BD119"/>
      <c r="BE119"/>
      <c r="BF119"/>
      <c r="BG119"/>
      <c r="BH119"/>
      <c r="BI119"/>
      <c r="BJ119"/>
      <c r="BK119"/>
      <c r="BL119"/>
      <c r="BM119"/>
      <c r="BN119"/>
      <c r="BO119"/>
      <c r="BP119"/>
      <c r="BQ119"/>
      <c r="BR119"/>
      <c r="BS119"/>
      <c r="BT119"/>
      <c r="BU119"/>
      <c r="BV119"/>
      <c r="BW119"/>
      <c r="BX119"/>
      <c r="BY119"/>
      <c r="BZ119"/>
      <c r="CA119"/>
    </row>
    <row r="120" spans="2:81" ht="17" x14ac:dyDescent="0.15">
      <c r="F120" s="638"/>
      <c r="I120" s="650" t="s">
        <v>1043</v>
      </c>
      <c r="J120" s="720">
        <f t="shared" ref="J120:J130" si="47">J136/1000000</f>
        <v>2.909573</v>
      </c>
      <c r="K120" s="693"/>
      <c r="L120" s="650" t="s">
        <v>1043</v>
      </c>
      <c r="M120" s="720">
        <f t="shared" ref="M120:M130" si="48">M136/1000000</f>
        <v>33.434145999999998</v>
      </c>
      <c r="N120" s="640"/>
      <c r="O120" s="650" t="s">
        <v>1043</v>
      </c>
      <c r="P120" s="720">
        <f t="shared" ref="P120:Q130" si="49">P136/1000000</f>
        <v>0.13558500000000001</v>
      </c>
      <c r="Q120" s="720">
        <f t="shared" si="49"/>
        <v>2.1419999999999998E-3</v>
      </c>
      <c r="R120" s="720">
        <f t="shared" si="45"/>
        <v>0.13772700000000002</v>
      </c>
      <c r="S120" s="693"/>
      <c r="T120" s="650" t="s">
        <v>1043</v>
      </c>
      <c r="U120" s="720">
        <f t="shared" ref="U120:U130" si="50">U136/1000000</f>
        <v>1.1398440000000001</v>
      </c>
      <c r="V120" s="640"/>
      <c r="W120" s="650" t="s">
        <v>1043</v>
      </c>
      <c r="X120" s="653">
        <f t="shared" ref="X120:AE130" si="51">X136/1000000</f>
        <v>9.7149999999999997E-3</v>
      </c>
      <c r="Y120" s="653">
        <f t="shared" si="51"/>
        <v>5.0000000000000004E-6</v>
      </c>
      <c r="Z120" s="653">
        <f t="shared" si="51"/>
        <v>1.1850000000000001E-3</v>
      </c>
      <c r="AA120" s="653">
        <f t="shared" si="51"/>
        <v>7.0020000000000004E-3</v>
      </c>
      <c r="AB120" s="653">
        <f t="shared" si="51"/>
        <v>5.5881E-2</v>
      </c>
      <c r="AC120" s="653">
        <f t="shared" si="51"/>
        <v>2.0556000000000001E-2</v>
      </c>
      <c r="AD120" s="653">
        <f t="shared" si="51"/>
        <v>0</v>
      </c>
      <c r="AE120" s="653">
        <f t="shared" si="51"/>
        <v>9.4343999999999997E-2</v>
      </c>
      <c r="AF120" s="640"/>
      <c r="AG120" s="640"/>
      <c r="AH120" s="640"/>
      <c r="AI120" s="640"/>
      <c r="AJ120" s="640"/>
      <c r="AK120" s="640"/>
      <c r="AL120" s="640"/>
      <c r="AM120" s="640"/>
      <c r="AN120" s="640"/>
      <c r="AO120" s="640"/>
      <c r="AP120" s="640"/>
      <c r="AQ120" s="640"/>
      <c r="AR120" s="640"/>
      <c r="AS120" s="640"/>
      <c r="AT120" s="640"/>
      <c r="AU120" s="640"/>
      <c r="AV120" s="640"/>
      <c r="AW120" s="640"/>
      <c r="AX120" s="640"/>
      <c r="AY120" s="640"/>
      <c r="AZ120" s="640"/>
      <c r="BA120" s="640"/>
      <c r="BB120" s="640"/>
      <c r="BC120"/>
      <c r="BD120"/>
      <c r="BE120"/>
      <c r="BF120"/>
      <c r="BG120"/>
      <c r="BH120"/>
      <c r="BI120"/>
      <c r="BJ120"/>
      <c r="BK120"/>
      <c r="BL120"/>
      <c r="BM120"/>
      <c r="BN120"/>
      <c r="BO120"/>
      <c r="BP120"/>
      <c r="BQ120"/>
      <c r="BR120"/>
      <c r="BS120"/>
      <c r="BT120"/>
      <c r="BU120"/>
      <c r="BV120"/>
      <c r="BW120"/>
      <c r="BX120"/>
      <c r="BY120"/>
      <c r="BZ120"/>
      <c r="CA120"/>
    </row>
    <row r="121" spans="2:81" ht="17" x14ac:dyDescent="0.15">
      <c r="F121" s="638"/>
      <c r="I121" s="650" t="s">
        <v>1044</v>
      </c>
      <c r="J121" s="720">
        <f t="shared" si="47"/>
        <v>3.1518489999999999</v>
      </c>
      <c r="K121" s="693"/>
      <c r="L121" s="650" t="s">
        <v>1044</v>
      </c>
      <c r="M121" s="720">
        <f t="shared" si="48"/>
        <v>21.016532999999999</v>
      </c>
      <c r="N121" s="640"/>
      <c r="O121" s="650" t="s">
        <v>1044</v>
      </c>
      <c r="P121" s="720">
        <f t="shared" si="49"/>
        <v>0.66730900000000004</v>
      </c>
      <c r="Q121" s="720">
        <f t="shared" si="49"/>
        <v>4.9500000000000002E-2</v>
      </c>
      <c r="R121" s="720">
        <f t="shared" si="45"/>
        <v>0.71680900000000003</v>
      </c>
      <c r="S121" s="693"/>
      <c r="T121" s="650" t="s">
        <v>1044</v>
      </c>
      <c r="U121" s="720">
        <f t="shared" si="50"/>
        <v>0.84758599999999995</v>
      </c>
      <c r="V121" s="640"/>
      <c r="W121" s="650" t="s">
        <v>1044</v>
      </c>
      <c r="X121" s="653">
        <f t="shared" si="51"/>
        <v>1.4378999999999999E-2</v>
      </c>
      <c r="Y121" s="653">
        <f t="shared" si="51"/>
        <v>1.5E-5</v>
      </c>
      <c r="Z121" s="653">
        <f t="shared" si="51"/>
        <v>6.5899999999999997E-4</v>
      </c>
      <c r="AA121" s="653">
        <f t="shared" si="51"/>
        <v>1.155E-3</v>
      </c>
      <c r="AB121" s="653">
        <f t="shared" si="51"/>
        <v>0.18146399999999999</v>
      </c>
      <c r="AC121" s="653">
        <f t="shared" si="51"/>
        <v>1.3775000000000001E-2</v>
      </c>
      <c r="AD121" s="653">
        <f t="shared" si="51"/>
        <v>0</v>
      </c>
      <c r="AE121" s="653">
        <f t="shared" si="51"/>
        <v>0.211447</v>
      </c>
      <c r="AF121" s="640"/>
      <c r="AG121" s="640"/>
      <c r="AH121" s="640"/>
      <c r="AI121" s="640"/>
      <c r="AJ121" s="640"/>
      <c r="AK121" s="640"/>
      <c r="AL121" s="640"/>
      <c r="AM121" s="640"/>
      <c r="AN121" s="640"/>
      <c r="AO121" s="640"/>
      <c r="AP121" s="640"/>
      <c r="AQ121" s="640"/>
      <c r="AR121" s="640"/>
      <c r="AS121" s="640"/>
      <c r="AT121" s="640"/>
      <c r="AU121" s="640"/>
      <c r="AV121" s="640"/>
      <c r="AW121" s="640"/>
      <c r="AX121" s="640"/>
      <c r="AY121" s="640"/>
      <c r="AZ121" s="640"/>
      <c r="BA121" s="640"/>
      <c r="BB121" s="640"/>
      <c r="BC121"/>
      <c r="BD121"/>
      <c r="BE121"/>
      <c r="BF121"/>
      <c r="BG121"/>
      <c r="BH121"/>
      <c r="BI121"/>
      <c r="BJ121"/>
      <c r="BK121"/>
      <c r="BL121"/>
      <c r="BM121"/>
      <c r="BN121"/>
      <c r="BO121"/>
      <c r="BP121"/>
      <c r="BQ121"/>
      <c r="BR121"/>
      <c r="BS121"/>
      <c r="BT121"/>
      <c r="BU121"/>
      <c r="BV121"/>
      <c r="BW121"/>
      <c r="BX121"/>
      <c r="BY121"/>
      <c r="BZ121"/>
      <c r="CA121"/>
    </row>
    <row r="122" spans="2:81" ht="17" x14ac:dyDescent="0.15">
      <c r="F122" s="638"/>
      <c r="I122" s="650" t="s">
        <v>1045</v>
      </c>
      <c r="J122" s="720">
        <f t="shared" si="47"/>
        <v>3.5072670000000001</v>
      </c>
      <c r="K122" s="693"/>
      <c r="L122" s="650" t="s">
        <v>1045</v>
      </c>
      <c r="M122" s="720">
        <f t="shared" si="48"/>
        <v>32.704287000000001</v>
      </c>
      <c r="N122" s="640"/>
      <c r="O122" s="650" t="s">
        <v>1045</v>
      </c>
      <c r="P122" s="720">
        <f t="shared" si="49"/>
        <v>0.25285600000000003</v>
      </c>
      <c r="Q122" s="720">
        <f t="shared" si="49"/>
        <v>1.0933E-2</v>
      </c>
      <c r="R122" s="720">
        <f t="shared" si="45"/>
        <v>0.26378900000000005</v>
      </c>
      <c r="S122" s="693"/>
      <c r="T122" s="650" t="s">
        <v>1045</v>
      </c>
      <c r="U122" s="720">
        <f t="shared" si="50"/>
        <v>0.94371300000000002</v>
      </c>
      <c r="V122" s="640"/>
      <c r="W122" s="650" t="s">
        <v>1045</v>
      </c>
      <c r="X122" s="653">
        <f t="shared" si="51"/>
        <v>4.4989000000000001E-2</v>
      </c>
      <c r="Y122" s="653">
        <f t="shared" si="51"/>
        <v>0</v>
      </c>
      <c r="Z122" s="653">
        <f t="shared" si="51"/>
        <v>4.0700000000000003E-4</v>
      </c>
      <c r="AA122" s="653">
        <f t="shared" si="51"/>
        <v>2.114E-3</v>
      </c>
      <c r="AB122" s="653">
        <f t="shared" si="51"/>
        <v>1.5755999999999999E-2</v>
      </c>
      <c r="AC122" s="653">
        <f t="shared" si="51"/>
        <v>4.8611000000000001E-2</v>
      </c>
      <c r="AD122" s="653">
        <f t="shared" si="51"/>
        <v>0</v>
      </c>
      <c r="AE122" s="653">
        <f t="shared" si="51"/>
        <v>0.111877</v>
      </c>
      <c r="AF122" s="640"/>
      <c r="AG122" s="640"/>
      <c r="AH122" s="640"/>
      <c r="AI122" s="640"/>
      <c r="AJ122" s="640"/>
      <c r="AK122" s="640"/>
      <c r="AL122" s="640"/>
      <c r="AM122" s="640"/>
      <c r="AN122" s="640"/>
      <c r="AO122" s="640"/>
      <c r="AP122" s="640"/>
      <c r="AQ122" s="640"/>
      <c r="AR122" s="640"/>
      <c r="AS122" s="640"/>
      <c r="AT122" s="640"/>
      <c r="AU122" s="640"/>
      <c r="AV122" s="640"/>
      <c r="AW122" s="640"/>
      <c r="AX122" s="640"/>
      <c r="AY122" s="640"/>
      <c r="AZ122" s="640"/>
      <c r="BA122" s="640"/>
      <c r="BB122" s="640"/>
      <c r="BC122"/>
      <c r="BD122"/>
      <c r="BE122"/>
      <c r="BF122"/>
      <c r="BG122"/>
      <c r="BH122"/>
      <c r="BI122"/>
      <c r="BJ122"/>
      <c r="BK122"/>
      <c r="BL122"/>
      <c r="BM122"/>
      <c r="BN122"/>
      <c r="BO122"/>
      <c r="BP122"/>
      <c r="BQ122"/>
      <c r="BR122"/>
      <c r="BS122"/>
      <c r="BT122"/>
      <c r="BU122"/>
      <c r="BV122"/>
      <c r="BW122"/>
      <c r="BX122"/>
      <c r="BY122"/>
      <c r="BZ122"/>
      <c r="CA122"/>
    </row>
    <row r="123" spans="2:81" ht="17" x14ac:dyDescent="0.15">
      <c r="F123" s="638"/>
      <c r="I123" s="650" t="s">
        <v>1046</v>
      </c>
      <c r="J123" s="720">
        <f t="shared" si="47"/>
        <v>5.1944610000000004</v>
      </c>
      <c r="K123" s="693"/>
      <c r="L123" s="650" t="s">
        <v>1046</v>
      </c>
      <c r="M123" s="720">
        <f t="shared" si="48"/>
        <v>36.130302999999998</v>
      </c>
      <c r="N123" s="640"/>
      <c r="O123" s="650" t="s">
        <v>1046</v>
      </c>
      <c r="P123" s="720">
        <f t="shared" si="49"/>
        <v>0.18876499999999999</v>
      </c>
      <c r="Q123" s="720">
        <f t="shared" si="49"/>
        <v>0.19506799999999999</v>
      </c>
      <c r="R123" s="720">
        <f t="shared" si="45"/>
        <v>0.38383299999999998</v>
      </c>
      <c r="S123" s="693"/>
      <c r="T123" s="650" t="s">
        <v>1046</v>
      </c>
      <c r="U123" s="720">
        <f t="shared" si="50"/>
        <v>0.64506399999999997</v>
      </c>
      <c r="V123" s="640"/>
      <c r="W123" s="650" t="s">
        <v>1046</v>
      </c>
      <c r="X123" s="653">
        <f t="shared" si="51"/>
        <v>1.1724999999999999E-2</v>
      </c>
      <c r="Y123" s="653">
        <f t="shared" si="51"/>
        <v>9.9999999999999995E-7</v>
      </c>
      <c r="Z123" s="653">
        <f t="shared" si="51"/>
        <v>2.715E-3</v>
      </c>
      <c r="AA123" s="653">
        <f t="shared" si="51"/>
        <v>7.1219999999999999E-3</v>
      </c>
      <c r="AB123" s="653">
        <f t="shared" si="51"/>
        <v>1.8620999999999999E-2</v>
      </c>
      <c r="AC123" s="653">
        <f t="shared" si="51"/>
        <v>8.0569999999999999E-3</v>
      </c>
      <c r="AD123" s="653">
        <f t="shared" si="51"/>
        <v>0</v>
      </c>
      <c r="AE123" s="653">
        <f t="shared" si="51"/>
        <v>4.8240999999999999E-2</v>
      </c>
      <c r="AF123" s="640"/>
      <c r="AG123" s="640"/>
      <c r="AH123" s="640"/>
      <c r="AI123" s="640"/>
      <c r="AJ123" s="640"/>
      <c r="AK123" s="640"/>
      <c r="AL123" s="640"/>
      <c r="AM123" s="640"/>
      <c r="AN123" s="640"/>
      <c r="AO123" s="640"/>
      <c r="AP123" s="640"/>
      <c r="AQ123" s="640"/>
      <c r="AR123" s="640"/>
      <c r="AS123" s="640"/>
      <c r="AT123" s="640"/>
      <c r="AU123" s="640"/>
      <c r="AV123" s="640"/>
      <c r="AW123" s="640"/>
      <c r="AX123" s="640"/>
      <c r="AY123" s="640"/>
      <c r="AZ123" s="640"/>
      <c r="BA123" s="640"/>
      <c r="BB123" s="640"/>
      <c r="BC123"/>
      <c r="BD123"/>
      <c r="BE123"/>
      <c r="BF123"/>
      <c r="BG123"/>
      <c r="BH123"/>
      <c r="BI123"/>
      <c r="BJ123"/>
      <c r="BK123"/>
      <c r="BL123"/>
      <c r="BM123"/>
      <c r="BN123"/>
      <c r="BO123"/>
      <c r="BP123"/>
      <c r="BQ123"/>
      <c r="BR123"/>
      <c r="BS123"/>
      <c r="BT123"/>
      <c r="BU123"/>
      <c r="BV123"/>
      <c r="BW123"/>
      <c r="BX123"/>
      <c r="BY123"/>
      <c r="BZ123"/>
      <c r="CA123"/>
    </row>
    <row r="124" spans="2:81" ht="16" x14ac:dyDescent="0.15">
      <c r="F124" s="638"/>
      <c r="I124" s="654" t="s">
        <v>1047</v>
      </c>
      <c r="J124" s="720">
        <f t="shared" si="47"/>
        <v>6.8633499999999996</v>
      </c>
      <c r="K124" s="693"/>
      <c r="L124" s="654" t="s">
        <v>1047</v>
      </c>
      <c r="M124" s="720">
        <f t="shared" si="48"/>
        <v>41.283144</v>
      </c>
      <c r="N124" s="640"/>
      <c r="O124" s="654" t="s">
        <v>1047</v>
      </c>
      <c r="P124" s="720">
        <f t="shared" si="49"/>
        <v>0.25661699999999998</v>
      </c>
      <c r="Q124" s="720">
        <f t="shared" si="49"/>
        <v>3.1792000000000001E-2</v>
      </c>
      <c r="R124" s="720">
        <f t="shared" si="45"/>
        <v>0.28840899999999997</v>
      </c>
      <c r="S124" s="693"/>
      <c r="T124" s="654" t="s">
        <v>1047</v>
      </c>
      <c r="U124" s="720">
        <f t="shared" si="50"/>
        <v>1.1481269999999999</v>
      </c>
      <c r="V124" s="640"/>
      <c r="W124" s="654" t="s">
        <v>1047</v>
      </c>
      <c r="X124" s="653">
        <f t="shared" si="51"/>
        <v>1.0969E-2</v>
      </c>
      <c r="Y124" s="653">
        <f t="shared" si="51"/>
        <v>6.7299999999999999E-4</v>
      </c>
      <c r="Z124" s="653">
        <f t="shared" si="51"/>
        <v>4.0499999999999998E-4</v>
      </c>
      <c r="AA124" s="653">
        <f t="shared" si="51"/>
        <v>1.854E-3</v>
      </c>
      <c r="AB124" s="653">
        <f t="shared" si="51"/>
        <v>2.0299000000000001E-2</v>
      </c>
      <c r="AC124" s="653">
        <f t="shared" si="51"/>
        <v>5.9112999999999999E-2</v>
      </c>
      <c r="AD124" s="653">
        <f t="shared" si="51"/>
        <v>0</v>
      </c>
      <c r="AE124" s="653">
        <f t="shared" si="51"/>
        <v>9.3312999999999993E-2</v>
      </c>
      <c r="AF124" s="640"/>
      <c r="AG124" s="640"/>
      <c r="AH124" s="640"/>
      <c r="AI124" s="640"/>
      <c r="AJ124" s="640"/>
      <c r="AK124" s="640"/>
      <c r="AL124" s="640"/>
      <c r="AM124" s="640"/>
      <c r="AN124" s="640"/>
      <c r="AO124" s="640"/>
      <c r="AP124" s="640"/>
      <c r="AQ124" s="640"/>
      <c r="AR124" s="640"/>
      <c r="AS124" s="640"/>
      <c r="AT124" s="640"/>
      <c r="AU124" s="640"/>
      <c r="AV124" s="640"/>
      <c r="AW124" s="640"/>
      <c r="AX124" s="640"/>
      <c r="AY124" s="640"/>
      <c r="AZ124" s="640"/>
      <c r="BA124" s="640"/>
      <c r="BB124" s="640"/>
      <c r="BC124"/>
      <c r="BD124"/>
      <c r="BE124"/>
      <c r="BF124"/>
      <c r="BG124"/>
      <c r="BH124"/>
      <c r="BI124"/>
      <c r="BJ124"/>
      <c r="BK124"/>
      <c r="BL124"/>
      <c r="BM124"/>
      <c r="BN124"/>
      <c r="BO124"/>
      <c r="BP124"/>
      <c r="BQ124"/>
      <c r="BR124"/>
      <c r="BS124"/>
      <c r="BT124"/>
      <c r="BU124"/>
      <c r="BV124"/>
      <c r="BW124"/>
      <c r="BX124"/>
      <c r="BY124"/>
      <c r="BZ124"/>
      <c r="CA124"/>
    </row>
    <row r="125" spans="2:81" ht="16" x14ac:dyDescent="0.15">
      <c r="F125" s="638"/>
      <c r="I125" s="654" t="s">
        <v>1048</v>
      </c>
      <c r="J125" s="720">
        <f t="shared" si="47"/>
        <v>3.3072460000000001</v>
      </c>
      <c r="K125" s="693"/>
      <c r="L125" s="654" t="s">
        <v>1048</v>
      </c>
      <c r="M125" s="720">
        <f t="shared" si="48"/>
        <v>76.870605999999995</v>
      </c>
      <c r="N125" s="640"/>
      <c r="O125" s="654" t="s">
        <v>1048</v>
      </c>
      <c r="P125" s="720">
        <f t="shared" si="49"/>
        <v>0.26071100000000003</v>
      </c>
      <c r="Q125" s="720">
        <f t="shared" si="49"/>
        <v>4.5414000000000003E-2</v>
      </c>
      <c r="R125" s="720">
        <f t="shared" si="45"/>
        <v>0.30612500000000004</v>
      </c>
      <c r="S125" s="693"/>
      <c r="T125" s="654" t="s">
        <v>1048</v>
      </c>
      <c r="U125" s="720">
        <f t="shared" si="50"/>
        <v>1.254167</v>
      </c>
      <c r="V125" s="640"/>
      <c r="W125" s="654" t="s">
        <v>1048</v>
      </c>
      <c r="X125" s="653">
        <f t="shared" si="51"/>
        <v>1.07E-3</v>
      </c>
      <c r="Y125" s="653">
        <f t="shared" si="51"/>
        <v>0</v>
      </c>
      <c r="Z125" s="653">
        <f t="shared" si="51"/>
        <v>4.35E-4</v>
      </c>
      <c r="AA125" s="653">
        <f t="shared" si="51"/>
        <v>1.4339999999999999E-3</v>
      </c>
      <c r="AB125" s="653">
        <f t="shared" si="51"/>
        <v>3.0055999999999999E-2</v>
      </c>
      <c r="AC125" s="653">
        <f t="shared" si="51"/>
        <v>4.9848999999999997E-2</v>
      </c>
      <c r="AD125" s="653">
        <f t="shared" si="51"/>
        <v>0</v>
      </c>
      <c r="AE125" s="653">
        <f t="shared" si="51"/>
        <v>8.2844000000000001E-2</v>
      </c>
      <c r="AF125" s="640"/>
      <c r="AG125" s="640"/>
      <c r="AH125" s="640"/>
      <c r="AI125" s="640"/>
      <c r="AJ125" s="640"/>
      <c r="AK125" s="640"/>
      <c r="AL125" s="640"/>
      <c r="AM125" s="640"/>
      <c r="AN125" s="640"/>
      <c r="AO125" s="640"/>
      <c r="AP125" s="640"/>
      <c r="AQ125" s="640"/>
      <c r="AR125" s="640"/>
      <c r="AS125" s="640"/>
      <c r="AT125" s="640"/>
      <c r="AU125" s="640"/>
      <c r="AV125" s="640"/>
      <c r="AW125" s="640"/>
      <c r="AX125" s="640"/>
      <c r="AY125" s="640"/>
      <c r="AZ125" s="640"/>
      <c r="BA125" s="640"/>
      <c r="BB125" s="640"/>
      <c r="BC125"/>
      <c r="BD125"/>
      <c r="BE125"/>
      <c r="BF125"/>
      <c r="BG125"/>
      <c r="BH125"/>
      <c r="BI125"/>
      <c r="BJ125"/>
      <c r="BK125"/>
      <c r="BL125"/>
      <c r="BM125"/>
      <c r="BN125"/>
      <c r="BO125"/>
      <c r="BP125"/>
      <c r="BQ125"/>
      <c r="BR125"/>
      <c r="BS125"/>
      <c r="BT125"/>
      <c r="BU125"/>
      <c r="BV125"/>
      <c r="BW125"/>
      <c r="BX125"/>
      <c r="BY125"/>
      <c r="BZ125"/>
      <c r="CA125"/>
    </row>
    <row r="126" spans="2:81" s="541" customFormat="1" ht="16" x14ac:dyDescent="0.15">
      <c r="B126" s="78"/>
      <c r="C126" s="78"/>
      <c r="D126" s="78"/>
      <c r="E126" s="78"/>
      <c r="F126" s="638"/>
      <c r="G126" s="78"/>
      <c r="H126" s="78"/>
      <c r="I126" s="654" t="s">
        <v>1049</v>
      </c>
      <c r="J126" s="720">
        <f t="shared" si="47"/>
        <v>8.6687200000000004</v>
      </c>
      <c r="K126" s="693"/>
      <c r="L126" s="654" t="s">
        <v>1049</v>
      </c>
      <c r="M126" s="720">
        <f t="shared" si="48"/>
        <v>56.331882999999998</v>
      </c>
      <c r="N126" s="640"/>
      <c r="O126" s="654" t="s">
        <v>1049</v>
      </c>
      <c r="P126" s="720">
        <f t="shared" si="49"/>
        <v>0.37880599999999998</v>
      </c>
      <c r="Q126" s="720">
        <f t="shared" si="49"/>
        <v>4.9278000000000002E-2</v>
      </c>
      <c r="R126" s="720">
        <f t="shared" si="45"/>
        <v>0.42808399999999996</v>
      </c>
      <c r="S126" s="693"/>
      <c r="T126" s="654" t="s">
        <v>1049</v>
      </c>
      <c r="U126" s="720">
        <f t="shared" si="50"/>
        <v>1.057534</v>
      </c>
      <c r="V126" s="640"/>
      <c r="W126" s="654" t="s">
        <v>1049</v>
      </c>
      <c r="X126" s="653">
        <f t="shared" si="51"/>
        <v>1.3849999999999999E-3</v>
      </c>
      <c r="Y126" s="653">
        <f t="shared" si="51"/>
        <v>3.0000000000000001E-6</v>
      </c>
      <c r="Z126" s="653">
        <f t="shared" si="51"/>
        <v>4.1100000000000002E-4</v>
      </c>
      <c r="AA126" s="653">
        <f t="shared" si="51"/>
        <v>8.03E-4</v>
      </c>
      <c r="AB126" s="653">
        <f t="shared" si="51"/>
        <v>1.5674E-2</v>
      </c>
      <c r="AC126" s="653">
        <f t="shared" si="51"/>
        <v>8.4473000000000006E-2</v>
      </c>
      <c r="AD126" s="653">
        <f t="shared" si="51"/>
        <v>0</v>
      </c>
      <c r="AE126" s="653">
        <f t="shared" si="51"/>
        <v>0.10274899999999999</v>
      </c>
      <c r="AF126" s="640"/>
      <c r="AG126" s="640"/>
      <c r="AH126" s="640"/>
      <c r="AI126" s="640"/>
      <c r="AJ126" s="640"/>
      <c r="AK126" s="640"/>
      <c r="AL126" s="640"/>
      <c r="AM126" s="640"/>
      <c r="AN126" s="640"/>
      <c r="AO126" s="640"/>
      <c r="AP126" s="640"/>
      <c r="AQ126" s="640"/>
      <c r="AR126" s="640"/>
      <c r="AS126" s="640"/>
      <c r="AT126" s="640"/>
      <c r="AU126" s="640"/>
      <c r="AV126" s="640"/>
      <c r="AW126" s="640"/>
      <c r="AX126" s="640"/>
      <c r="AY126" s="640"/>
      <c r="AZ126" s="640"/>
      <c r="BA126" s="640"/>
      <c r="BB126" s="640"/>
      <c r="BC126"/>
      <c r="BD126"/>
      <c r="BE126"/>
      <c r="BF126"/>
      <c r="BG126"/>
      <c r="BH126"/>
      <c r="BI126"/>
      <c r="BJ126"/>
      <c r="BK126"/>
      <c r="BL126"/>
      <c r="BM126"/>
      <c r="BN126"/>
      <c r="BO126"/>
      <c r="BP126"/>
      <c r="BQ126"/>
      <c r="BR126"/>
      <c r="BS126"/>
      <c r="BT126"/>
      <c r="BU126"/>
      <c r="BV126"/>
      <c r="BW126"/>
      <c r="BX126"/>
      <c r="BY126"/>
      <c r="BZ126"/>
      <c r="CA126"/>
      <c r="CB126" s="78"/>
      <c r="CC126" s="78"/>
    </row>
    <row r="127" spans="2:81" ht="16" x14ac:dyDescent="0.15">
      <c r="F127" s="638"/>
      <c r="I127" s="654" t="s">
        <v>1050</v>
      </c>
      <c r="J127" s="720">
        <f t="shared" si="47"/>
        <v>3.3852410000000002</v>
      </c>
      <c r="K127" s="693"/>
      <c r="L127" s="654" t="s">
        <v>1050</v>
      </c>
      <c r="M127" s="720">
        <f t="shared" si="48"/>
        <v>110.921245</v>
      </c>
      <c r="N127" s="640"/>
      <c r="O127" s="654" t="s">
        <v>1050</v>
      </c>
      <c r="P127" s="720">
        <f t="shared" si="49"/>
        <v>0.57413899999999995</v>
      </c>
      <c r="Q127" s="720">
        <f t="shared" si="49"/>
        <v>2.8334000000000002E-2</v>
      </c>
      <c r="R127" s="720">
        <f t="shared" si="45"/>
        <v>0.60247299999999993</v>
      </c>
      <c r="S127" s="693"/>
      <c r="T127" s="654" t="s">
        <v>1050</v>
      </c>
      <c r="U127" s="720">
        <f t="shared" si="50"/>
        <v>0.54067399999999999</v>
      </c>
      <c r="V127" s="640"/>
      <c r="W127" s="654" t="s">
        <v>1050</v>
      </c>
      <c r="X127" s="653">
        <f t="shared" si="51"/>
        <v>1.5579999999999999E-3</v>
      </c>
      <c r="Y127" s="653">
        <f t="shared" si="51"/>
        <v>9.9999999999999995E-7</v>
      </c>
      <c r="Z127" s="653">
        <f t="shared" si="51"/>
        <v>3.86E-4</v>
      </c>
      <c r="AA127" s="653">
        <f t="shared" si="51"/>
        <v>7.8799999999999996E-4</v>
      </c>
      <c r="AB127" s="653">
        <f t="shared" si="51"/>
        <v>1.5719E-2</v>
      </c>
      <c r="AC127" s="653">
        <f t="shared" si="51"/>
        <v>2.2897000000000001E-2</v>
      </c>
      <c r="AD127" s="653">
        <f t="shared" si="51"/>
        <v>9.9999999999999995E-7</v>
      </c>
      <c r="AE127" s="653">
        <f t="shared" si="51"/>
        <v>4.1349999999999998E-2</v>
      </c>
      <c r="AF127" s="640"/>
      <c r="AG127" s="640"/>
      <c r="AH127" s="640"/>
      <c r="AI127" s="640"/>
      <c r="AJ127" s="640"/>
      <c r="AK127" s="640"/>
      <c r="AL127" s="640"/>
      <c r="AM127" s="640"/>
      <c r="AN127" s="640"/>
      <c r="AO127" s="640"/>
      <c r="AP127" s="640"/>
      <c r="AQ127" s="640"/>
      <c r="AR127" s="640"/>
      <c r="AS127" s="640"/>
      <c r="AT127" s="640"/>
      <c r="AU127" s="640"/>
      <c r="AV127" s="640"/>
      <c r="AW127" s="640"/>
      <c r="AX127" s="640"/>
      <c r="AY127" s="640"/>
      <c r="AZ127" s="640"/>
      <c r="BA127" s="640"/>
      <c r="BB127" s="640"/>
      <c r="BC127"/>
      <c r="BD127"/>
      <c r="BE127"/>
      <c r="BF127"/>
      <c r="BG127"/>
      <c r="BH127"/>
      <c r="BI127"/>
      <c r="BJ127"/>
      <c r="BK127"/>
      <c r="BL127"/>
      <c r="BM127"/>
      <c r="BN127"/>
      <c r="BO127"/>
      <c r="BP127"/>
      <c r="BQ127"/>
      <c r="BR127"/>
      <c r="BS127"/>
      <c r="BT127"/>
      <c r="BU127"/>
      <c r="BV127"/>
      <c r="BW127"/>
      <c r="BX127"/>
      <c r="BY127"/>
      <c r="BZ127"/>
      <c r="CA127"/>
    </row>
    <row r="128" spans="2:81" ht="16" x14ac:dyDescent="0.15">
      <c r="F128" s="638"/>
      <c r="I128" s="654" t="s">
        <v>1051</v>
      </c>
      <c r="J128" s="720">
        <f t="shared" si="47"/>
        <v>4.7058450000000001</v>
      </c>
      <c r="K128" s="693"/>
      <c r="L128" s="654" t="s">
        <v>1051</v>
      </c>
      <c r="M128" s="720">
        <f t="shared" si="48"/>
        <v>107.07379400000001</v>
      </c>
      <c r="N128" s="640"/>
      <c r="O128" s="654" t="s">
        <v>1051</v>
      </c>
      <c r="P128" s="720">
        <f t="shared" si="49"/>
        <v>0.38934200000000002</v>
      </c>
      <c r="Q128" s="720">
        <f t="shared" si="49"/>
        <v>3.9074999999999999E-2</v>
      </c>
      <c r="R128" s="720">
        <f t="shared" si="45"/>
        <v>0.42841700000000005</v>
      </c>
      <c r="S128" s="693"/>
      <c r="T128" s="654" t="s">
        <v>1051</v>
      </c>
      <c r="U128" s="720">
        <f t="shared" si="50"/>
        <v>0.51998299999999997</v>
      </c>
      <c r="V128" s="640"/>
      <c r="W128" s="654" t="s">
        <v>1051</v>
      </c>
      <c r="X128" s="653">
        <f t="shared" si="51"/>
        <v>1.139E-3</v>
      </c>
      <c r="Y128" s="653">
        <f t="shared" si="51"/>
        <v>0</v>
      </c>
      <c r="Z128" s="653">
        <f t="shared" si="51"/>
        <v>4.1599999999999997E-4</v>
      </c>
      <c r="AA128" s="653">
        <f t="shared" si="51"/>
        <v>8.5700000000000001E-4</v>
      </c>
      <c r="AB128" s="653">
        <f t="shared" si="51"/>
        <v>2.1399999999999999E-2</v>
      </c>
      <c r="AC128" s="653">
        <f t="shared" si="51"/>
        <v>1.3546000000000001E-2</v>
      </c>
      <c r="AD128" s="653">
        <f t="shared" si="51"/>
        <v>0</v>
      </c>
      <c r="AE128" s="653">
        <f t="shared" si="51"/>
        <v>3.7358000000000002E-2</v>
      </c>
      <c r="AF128" s="640"/>
      <c r="AG128" s="640"/>
      <c r="AH128" s="640"/>
      <c r="AI128" s="640"/>
      <c r="AJ128" s="640"/>
      <c r="AK128" s="640"/>
      <c r="AL128" s="640"/>
      <c r="AM128" s="640"/>
      <c r="AN128" s="640"/>
      <c r="AO128" s="640"/>
      <c r="AP128" s="640"/>
      <c r="AQ128" s="640"/>
      <c r="AR128" s="640"/>
      <c r="AS128" s="640"/>
      <c r="AT128" s="640"/>
      <c r="AU128" s="640"/>
      <c r="AV128" s="640"/>
      <c r="AW128" s="640"/>
      <c r="AX128" s="640"/>
      <c r="AY128" s="640"/>
      <c r="AZ128" s="640"/>
      <c r="BA128" s="640"/>
      <c r="BB128" s="640"/>
      <c r="BC128"/>
      <c r="BD128"/>
      <c r="BE128"/>
      <c r="BF128"/>
      <c r="BG128"/>
      <c r="BH128"/>
      <c r="BI128"/>
      <c r="BJ128"/>
      <c r="BK128"/>
      <c r="BL128"/>
      <c r="BM128"/>
      <c r="BN128"/>
      <c r="BO128"/>
      <c r="BP128"/>
      <c r="BQ128"/>
      <c r="BR128"/>
      <c r="BS128"/>
      <c r="BT128"/>
      <c r="BU128"/>
      <c r="BV128"/>
      <c r="BW128"/>
      <c r="BX128"/>
      <c r="BY128"/>
      <c r="BZ128"/>
      <c r="CA128"/>
    </row>
    <row r="129" spans="2:81" ht="13" customHeight="1" x14ac:dyDescent="0.15">
      <c r="F129" s="638"/>
      <c r="I129" s="654" t="s">
        <v>1052</v>
      </c>
      <c r="J129" s="720">
        <f t="shared" si="47"/>
        <v>3.8194219999999999</v>
      </c>
      <c r="K129" s="693"/>
      <c r="L129" s="654" t="s">
        <v>1052</v>
      </c>
      <c r="M129" s="720">
        <f t="shared" si="48"/>
        <v>163.81511800000001</v>
      </c>
      <c r="N129" s="640"/>
      <c r="O129" s="654" t="s">
        <v>1052</v>
      </c>
      <c r="P129" s="720">
        <f t="shared" si="49"/>
        <v>0.27429900000000002</v>
      </c>
      <c r="Q129" s="720">
        <f t="shared" si="49"/>
        <v>0.14560500000000001</v>
      </c>
      <c r="R129" s="720">
        <f t="shared" si="45"/>
        <v>0.41990400000000005</v>
      </c>
      <c r="S129" s="693"/>
      <c r="T129" s="654" t="s">
        <v>1052</v>
      </c>
      <c r="U129" s="720">
        <f t="shared" si="50"/>
        <v>0.63763800000000004</v>
      </c>
      <c r="V129" s="640"/>
      <c r="W129" s="654" t="s">
        <v>1052</v>
      </c>
      <c r="X129" s="653">
        <f t="shared" si="51"/>
        <v>1.9659999999999999E-3</v>
      </c>
      <c r="Y129" s="653">
        <f t="shared" si="51"/>
        <v>0</v>
      </c>
      <c r="Z129" s="653">
        <f t="shared" si="51"/>
        <v>4.46E-4</v>
      </c>
      <c r="AA129" s="653">
        <f t="shared" si="51"/>
        <v>7.9299999999999998E-4</v>
      </c>
      <c r="AB129" s="653">
        <f t="shared" si="51"/>
        <v>2.1536E-2</v>
      </c>
      <c r="AC129" s="653">
        <f t="shared" si="51"/>
        <v>5.4178999999999998E-2</v>
      </c>
      <c r="AD129" s="653">
        <f t="shared" si="51"/>
        <v>0</v>
      </c>
      <c r="AE129" s="653">
        <f t="shared" si="51"/>
        <v>7.8920000000000004E-2</v>
      </c>
      <c r="AF129" s="640"/>
      <c r="AG129" s="640"/>
      <c r="AH129" s="640"/>
      <c r="AI129" s="640"/>
      <c r="AJ129" s="640"/>
      <c r="AK129" s="640"/>
      <c r="AL129" s="640"/>
      <c r="AM129" s="640"/>
      <c r="AN129" s="640"/>
      <c r="AO129" s="640"/>
      <c r="AP129" s="640"/>
      <c r="AQ129" s="640"/>
      <c r="AR129" s="640"/>
      <c r="AS129" s="640"/>
      <c r="AT129" s="640"/>
      <c r="AU129" s="640"/>
      <c r="AV129" s="640"/>
      <c r="AW129" s="640"/>
      <c r="AX129" s="640"/>
      <c r="AY129" s="640"/>
      <c r="AZ129" s="640"/>
      <c r="BA129" s="640"/>
      <c r="BB129" s="640"/>
      <c r="BC129"/>
      <c r="BD129"/>
      <c r="BE129"/>
      <c r="BF129"/>
      <c r="BG129"/>
      <c r="BH129"/>
      <c r="BI129"/>
      <c r="BJ129"/>
      <c r="BK129"/>
      <c r="BL129"/>
      <c r="BM129"/>
      <c r="BN129"/>
      <c r="BO129"/>
      <c r="BP129"/>
      <c r="BQ129"/>
      <c r="BR129"/>
      <c r="BS129"/>
      <c r="BT129"/>
      <c r="BU129"/>
      <c r="BV129"/>
      <c r="BW129"/>
      <c r="BX129"/>
      <c r="BY129"/>
      <c r="BZ129"/>
      <c r="CA129"/>
    </row>
    <row r="130" spans="2:81" ht="16" x14ac:dyDescent="0.15">
      <c r="F130" s="638"/>
      <c r="I130" s="654" t="s">
        <v>1053</v>
      </c>
      <c r="J130" s="720">
        <f t="shared" si="47"/>
        <v>6.8547209999999996</v>
      </c>
      <c r="K130" s="693"/>
      <c r="L130" s="654" t="s">
        <v>1053</v>
      </c>
      <c r="M130" s="720">
        <f t="shared" si="48"/>
        <v>108.720091</v>
      </c>
      <c r="N130" s="640"/>
      <c r="O130" s="654" t="s">
        <v>1053</v>
      </c>
      <c r="P130" s="720">
        <f t="shared" si="49"/>
        <v>0.13128799999999999</v>
      </c>
      <c r="Q130" s="720">
        <f t="shared" si="49"/>
        <v>7.8899999999999994E-3</v>
      </c>
      <c r="R130" s="720">
        <f t="shared" si="45"/>
        <v>0.139178</v>
      </c>
      <c r="S130" s="693"/>
      <c r="T130" s="654" t="s">
        <v>1053</v>
      </c>
      <c r="U130" s="720">
        <f t="shared" si="50"/>
        <v>0.80785300000000004</v>
      </c>
      <c r="V130" s="640"/>
      <c r="W130" s="654" t="s">
        <v>1053</v>
      </c>
      <c r="X130" s="653">
        <f t="shared" si="51"/>
        <v>1.2613510000000001</v>
      </c>
      <c r="Y130" s="653">
        <f t="shared" si="51"/>
        <v>1.9999999999999999E-6</v>
      </c>
      <c r="Z130" s="653">
        <f t="shared" si="51"/>
        <v>1.0169999999999999E-3</v>
      </c>
      <c r="AA130" s="653">
        <f t="shared" si="51"/>
        <v>7.6900000000000004E-4</v>
      </c>
      <c r="AB130" s="653">
        <f t="shared" si="51"/>
        <v>1.6036999999999999E-2</v>
      </c>
      <c r="AC130" s="653">
        <f t="shared" si="51"/>
        <v>0.73185</v>
      </c>
      <c r="AD130" s="653">
        <f t="shared" si="51"/>
        <v>0</v>
      </c>
      <c r="AE130" s="653">
        <f t="shared" si="51"/>
        <v>2.0110260000000002</v>
      </c>
      <c r="AF130" s="640"/>
      <c r="AG130" s="640"/>
      <c r="AH130" s="640"/>
      <c r="AI130" s="640"/>
      <c r="AJ130" s="640"/>
      <c r="AK130" s="640"/>
      <c r="AL130" s="640"/>
      <c r="AM130" s="640"/>
      <c r="AN130" s="640"/>
      <c r="AO130" s="640"/>
      <c r="AP130" s="640"/>
      <c r="AQ130" s="640"/>
      <c r="AR130" s="640"/>
      <c r="AS130" s="640"/>
      <c r="AT130" s="640"/>
      <c r="AU130" s="640"/>
      <c r="AV130" s="640"/>
      <c r="AW130" s="640"/>
      <c r="AX130" s="640"/>
      <c r="AY130" s="640"/>
      <c r="AZ130" s="640"/>
      <c r="BA130" s="640"/>
      <c r="BB130" s="640"/>
      <c r="BC130"/>
      <c r="BD130"/>
      <c r="BE130"/>
      <c r="BF130"/>
      <c r="BG130"/>
      <c r="BH130"/>
      <c r="BI130"/>
      <c r="BJ130"/>
      <c r="BK130"/>
      <c r="BL130"/>
      <c r="BM130"/>
      <c r="BN130"/>
      <c r="BO130"/>
      <c r="BP130"/>
      <c r="BQ130"/>
      <c r="BR130"/>
      <c r="BS130"/>
      <c r="BT130"/>
      <c r="BU130"/>
      <c r="BV130"/>
      <c r="BW130"/>
      <c r="BX130"/>
      <c r="BY130"/>
      <c r="BZ130"/>
      <c r="CA130"/>
      <c r="CB130" s="541"/>
      <c r="CC130" s="541"/>
    </row>
    <row r="131" spans="2:81" ht="16" x14ac:dyDescent="0.15">
      <c r="B131" s="541"/>
      <c r="C131" s="541"/>
      <c r="D131" s="541"/>
      <c r="E131" s="541"/>
      <c r="F131" s="711"/>
      <c r="I131" s="656" t="s">
        <v>55</v>
      </c>
      <c r="J131" s="664">
        <f>SUM(J119:J130)</f>
        <v>54.841207000000011</v>
      </c>
      <c r="K131" s="640"/>
      <c r="L131" s="656" t="s">
        <v>55</v>
      </c>
      <c r="M131" s="664">
        <f>SUM(M119:M130)</f>
        <v>810.83069899999998</v>
      </c>
      <c r="N131" s="640"/>
      <c r="O131" s="656" t="s">
        <v>55</v>
      </c>
      <c r="P131" s="721">
        <f>SUM(P119:P130)</f>
        <v>3.8472420000000001</v>
      </c>
      <c r="Q131" s="664">
        <f>SUM(Q119:Q130)</f>
        <v>0.60719699999999999</v>
      </c>
      <c r="R131" s="664">
        <f>SUM(R119:R130)</f>
        <v>4.4544390000000007</v>
      </c>
      <c r="S131" s="640"/>
      <c r="T131" s="656" t="s">
        <v>55</v>
      </c>
      <c r="U131" s="664">
        <f>SUM(U119:U130)</f>
        <v>10.699885999999998</v>
      </c>
      <c r="V131" s="640"/>
      <c r="W131" s="656" t="s">
        <v>55</v>
      </c>
      <c r="X131" s="668">
        <f t="shared" ref="X131:AE131" si="52">SUM(X119:X130)</f>
        <v>1.3987270000000001</v>
      </c>
      <c r="Y131" s="668">
        <f t="shared" si="52"/>
        <v>1.864E-3</v>
      </c>
      <c r="Z131" s="668">
        <f t="shared" si="52"/>
        <v>9.8689999999999993E-3</v>
      </c>
      <c r="AA131" s="668">
        <f t="shared" si="52"/>
        <v>2.8044000000000003E-2</v>
      </c>
      <c r="AB131" s="668">
        <f t="shared" si="52"/>
        <v>0.41244299999999995</v>
      </c>
      <c r="AC131" s="668">
        <f t="shared" si="52"/>
        <v>1.2964129999999998</v>
      </c>
      <c r="AD131" s="668">
        <f t="shared" si="52"/>
        <v>9.9999999999999995E-7</v>
      </c>
      <c r="AE131" s="668">
        <f t="shared" si="52"/>
        <v>3.1473610000000001</v>
      </c>
      <c r="AF131" s="640"/>
      <c r="AG131" s="640"/>
      <c r="AH131" s="640"/>
      <c r="AI131" s="640"/>
      <c r="AJ131" s="640"/>
      <c r="AK131" s="640"/>
      <c r="AL131" s="640"/>
      <c r="AM131" s="640"/>
      <c r="AN131" s="640"/>
      <c r="AO131" s="640"/>
      <c r="AP131" s="640"/>
      <c r="AQ131" s="640"/>
      <c r="AR131" s="640"/>
      <c r="AS131" s="640"/>
      <c r="AT131" s="640"/>
      <c r="AU131" s="640"/>
      <c r="AV131" s="640"/>
      <c r="AW131" s="640"/>
      <c r="AX131" s="640"/>
      <c r="AY131" s="640"/>
      <c r="AZ131" s="640"/>
      <c r="BA131" s="640"/>
      <c r="BB131" s="640"/>
      <c r="BC131"/>
      <c r="BD131"/>
      <c r="BE131"/>
      <c r="BF131"/>
      <c r="BG131"/>
      <c r="BH131"/>
      <c r="BI131"/>
      <c r="BJ131"/>
      <c r="BK131"/>
      <c r="BL131"/>
      <c r="BM131"/>
      <c r="BN131"/>
      <c r="BO131"/>
      <c r="BP131"/>
      <c r="BQ131"/>
      <c r="BR131"/>
      <c r="BS131"/>
      <c r="BT131"/>
      <c r="BU131"/>
      <c r="BV131"/>
      <c r="BW131"/>
      <c r="BX131"/>
      <c r="BY131"/>
      <c r="BZ131"/>
      <c r="CA131"/>
    </row>
    <row r="132" spans="2:81" ht="16" x14ac:dyDescent="0.15">
      <c r="F132" s="638"/>
      <c r="I132" s="640"/>
      <c r="J132" s="640"/>
      <c r="K132" s="640"/>
      <c r="L132" s="640"/>
      <c r="M132" s="640"/>
      <c r="N132" s="640"/>
      <c r="O132" s="640"/>
      <c r="P132" s="640"/>
      <c r="Q132" s="640"/>
      <c r="R132" s="640"/>
      <c r="S132" s="640"/>
      <c r="T132" s="640"/>
      <c r="U132" s="640"/>
      <c r="V132" s="640"/>
      <c r="W132" s="640"/>
      <c r="X132" s="640"/>
      <c r="Y132" s="640"/>
      <c r="Z132" s="640"/>
      <c r="AA132" s="640"/>
      <c r="AB132" s="640"/>
      <c r="AC132" s="640"/>
      <c r="AD132" s="640"/>
      <c r="AE132" s="640"/>
      <c r="AF132" s="640"/>
      <c r="AG132" s="640"/>
      <c r="AH132" s="640"/>
      <c r="AI132" s="640"/>
      <c r="AJ132" s="640"/>
      <c r="AK132" s="640"/>
      <c r="AL132" s="640"/>
      <c r="AM132" s="640"/>
      <c r="AN132" s="640"/>
      <c r="AO132" s="640"/>
      <c r="AP132" s="640"/>
      <c r="AQ132" s="640"/>
      <c r="AR132" s="640"/>
      <c r="AS132" s="640"/>
      <c r="AT132" s="640"/>
      <c r="AU132" s="640"/>
      <c r="AV132" s="640"/>
      <c r="AW132" s="640"/>
      <c r="AX132" s="640"/>
      <c r="AY132" s="640"/>
      <c r="AZ132" s="640"/>
      <c r="BA132" s="640"/>
      <c r="BB132" s="640"/>
      <c r="BC132"/>
      <c r="BD132"/>
      <c r="BE132"/>
      <c r="BF132"/>
      <c r="BG132"/>
      <c r="BH132"/>
      <c r="BI132"/>
      <c r="BJ132"/>
      <c r="BK132"/>
      <c r="BL132"/>
      <c r="BM132"/>
      <c r="BN132"/>
      <c r="BO132"/>
      <c r="BP132"/>
      <c r="BQ132"/>
      <c r="BR132"/>
      <c r="BS132"/>
      <c r="BT132"/>
      <c r="BU132"/>
      <c r="BV132"/>
      <c r="BW132"/>
      <c r="BX132"/>
      <c r="BY132"/>
      <c r="BZ132"/>
      <c r="CA132"/>
    </row>
    <row r="133" spans="2:81" ht="27" customHeight="1" x14ac:dyDescent="0.15">
      <c r="F133" s="638"/>
      <c r="I133" s="1000" t="s">
        <v>133</v>
      </c>
      <c r="J133" s="1000"/>
      <c r="K133" s="643"/>
      <c r="L133" s="643" t="s">
        <v>133</v>
      </c>
      <c r="M133" s="634"/>
      <c r="N133" s="634"/>
      <c r="O133" s="643" t="s">
        <v>133</v>
      </c>
      <c r="P133" s="634"/>
      <c r="Q133" s="722"/>
      <c r="R133" s="722"/>
      <c r="S133" s="722"/>
      <c r="T133" s="643" t="s">
        <v>133</v>
      </c>
      <c r="U133" s="634"/>
      <c r="V133" s="634"/>
      <c r="W133" s="643" t="s">
        <v>133</v>
      </c>
      <c r="X133" s="634"/>
      <c r="Y133" s="645"/>
      <c r="Z133" s="645"/>
      <c r="AA133" s="645"/>
      <c r="AB133" s="645"/>
      <c r="AC133" s="645"/>
      <c r="AD133" s="645"/>
      <c r="AE133" s="645"/>
      <c r="AF133" s="645"/>
      <c r="AG133" s="645"/>
      <c r="AH133" s="645"/>
      <c r="AI133" s="645"/>
      <c r="AJ133" s="645"/>
      <c r="AK133" s="645"/>
      <c r="AL133" s="645"/>
      <c r="AM133" s="645"/>
      <c r="AN133" s="645"/>
      <c r="AO133" s="645"/>
      <c r="AP133" s="645"/>
      <c r="AQ133" s="645"/>
      <c r="AR133" s="645"/>
      <c r="AS133" s="645"/>
      <c r="AT133" s="645"/>
      <c r="AU133" s="645"/>
      <c r="AV133" s="645"/>
      <c r="AW133" s="645"/>
      <c r="AX133" s="645"/>
      <c r="AY133" s="645"/>
      <c r="AZ133" s="645"/>
      <c r="BA133" s="645"/>
      <c r="BB133" s="645"/>
      <c r="BC133"/>
      <c r="BD133"/>
      <c r="BE133"/>
      <c r="BF133"/>
      <c r="BG133"/>
      <c r="BH133"/>
      <c r="BI133"/>
      <c r="BJ133"/>
      <c r="BK133"/>
      <c r="BL133"/>
      <c r="BM133"/>
      <c r="BN133"/>
      <c r="BO133"/>
      <c r="BP133"/>
      <c r="BQ133"/>
      <c r="BR133"/>
      <c r="BS133"/>
      <c r="BT133"/>
      <c r="BU133"/>
      <c r="BV133"/>
      <c r="BW133"/>
      <c r="BX133"/>
      <c r="BY133"/>
      <c r="BZ133"/>
      <c r="CA133"/>
    </row>
    <row r="134" spans="2:81" ht="51" x14ac:dyDescent="0.15">
      <c r="F134" s="638"/>
      <c r="I134" s="646" t="s">
        <v>578</v>
      </c>
      <c r="J134" s="691" t="s">
        <v>848</v>
      </c>
      <c r="K134" s="662"/>
      <c r="L134" s="646" t="s">
        <v>578</v>
      </c>
      <c r="M134" s="691" t="s">
        <v>869</v>
      </c>
      <c r="N134" s="640"/>
      <c r="O134" s="646" t="s">
        <v>578</v>
      </c>
      <c r="P134" s="691" t="s">
        <v>849</v>
      </c>
      <c r="Q134" s="691" t="s">
        <v>850</v>
      </c>
      <c r="R134" s="691" t="s">
        <v>55</v>
      </c>
      <c r="S134" s="662"/>
      <c r="T134" s="646" t="s">
        <v>578</v>
      </c>
      <c r="U134" s="691" t="s">
        <v>854</v>
      </c>
      <c r="V134" s="640"/>
      <c r="W134" s="646" t="s">
        <v>578</v>
      </c>
      <c r="X134" s="646" t="s">
        <v>871</v>
      </c>
      <c r="Y134" s="646" t="s">
        <v>872</v>
      </c>
      <c r="Z134" s="646" t="s">
        <v>873</v>
      </c>
      <c r="AA134" s="646" t="s">
        <v>874</v>
      </c>
      <c r="AB134" s="646" t="s">
        <v>986</v>
      </c>
      <c r="AC134" s="646" t="s">
        <v>877</v>
      </c>
      <c r="AD134" s="646" t="s">
        <v>878</v>
      </c>
      <c r="AE134" s="691" t="s">
        <v>55</v>
      </c>
      <c r="AF134" s="640"/>
      <c r="AG134" s="640"/>
      <c r="AH134" s="640"/>
      <c r="AI134" s="640"/>
      <c r="AJ134" s="640"/>
      <c r="AK134" s="640"/>
      <c r="AL134" s="640"/>
      <c r="AM134" s="640"/>
      <c r="AN134" s="640"/>
      <c r="AO134" s="640"/>
      <c r="AP134" s="640"/>
      <c r="AQ134" s="640"/>
      <c r="AR134" s="640"/>
      <c r="AS134" s="640"/>
      <c r="AT134" s="640"/>
      <c r="AU134" s="640"/>
      <c r="AV134" s="640"/>
      <c r="AW134" s="640"/>
      <c r="AX134" s="640"/>
      <c r="AY134" s="640"/>
      <c r="AZ134" s="640"/>
      <c r="BA134" s="640"/>
      <c r="BB134" s="640"/>
      <c r="BC134"/>
      <c r="BD134"/>
      <c r="BE134"/>
      <c r="BF134"/>
      <c r="BG134"/>
      <c r="BH134"/>
      <c r="BI134"/>
      <c r="BJ134"/>
      <c r="BK134"/>
      <c r="BL134"/>
      <c r="BM134"/>
      <c r="BN134"/>
      <c r="BO134"/>
      <c r="BP134"/>
      <c r="BQ134"/>
      <c r="BR134"/>
      <c r="BS134"/>
      <c r="BT134"/>
      <c r="BU134"/>
      <c r="BV134"/>
      <c r="BW134"/>
      <c r="BX134"/>
      <c r="BY134"/>
      <c r="BZ134"/>
      <c r="CA134"/>
    </row>
    <row r="135" spans="2:81" ht="17" x14ac:dyDescent="0.15">
      <c r="F135" s="638"/>
      <c r="I135" s="650" t="s">
        <v>1042</v>
      </c>
      <c r="J135" s="692">
        <v>2473512</v>
      </c>
      <c r="K135" s="693"/>
      <c r="L135" s="650" t="s">
        <v>1042</v>
      </c>
      <c r="M135" s="694">
        <v>22529549</v>
      </c>
      <c r="N135" s="640"/>
      <c r="O135" s="650" t="s">
        <v>1042</v>
      </c>
      <c r="P135" s="311">
        <v>337525</v>
      </c>
      <c r="Q135" s="311">
        <v>2166</v>
      </c>
      <c r="R135" s="311">
        <f>SUM(P135:Q135)</f>
        <v>339691</v>
      </c>
      <c r="S135" s="693"/>
      <c r="T135" s="650" t="s">
        <v>1042</v>
      </c>
      <c r="U135" s="311">
        <v>1157703</v>
      </c>
      <c r="V135" s="640"/>
      <c r="W135" s="650" t="s">
        <v>1042</v>
      </c>
      <c r="X135" s="311">
        <v>38481</v>
      </c>
      <c r="Y135" s="311">
        <v>1164</v>
      </c>
      <c r="Z135" s="311">
        <v>1387</v>
      </c>
      <c r="AA135" s="311">
        <v>3353</v>
      </c>
      <c r="AB135" s="311"/>
      <c r="AC135" s="311">
        <v>189507</v>
      </c>
      <c r="AD135" s="311"/>
      <c r="AE135" s="311">
        <f>SUM(X135:AD135)</f>
        <v>233892</v>
      </c>
      <c r="AF135" s="640"/>
      <c r="AG135" s="640"/>
      <c r="AH135" s="640"/>
      <c r="AI135" s="640"/>
      <c r="AJ135" s="640"/>
      <c r="AK135" s="640"/>
      <c r="AL135" s="640"/>
      <c r="AM135" s="640"/>
      <c r="AN135" s="640"/>
      <c r="AO135" s="640"/>
      <c r="AP135" s="640"/>
      <c r="AQ135" s="640"/>
      <c r="AR135" s="640"/>
      <c r="AS135" s="640"/>
      <c r="AT135" s="640"/>
      <c r="AU135" s="640"/>
      <c r="AV135" s="640"/>
      <c r="AW135" s="640"/>
      <c r="AX135" s="640"/>
      <c r="AY135" s="640"/>
      <c r="AZ135" s="640"/>
      <c r="BA135" s="640"/>
      <c r="BB135" s="640"/>
      <c r="BC135"/>
      <c r="BD135"/>
      <c r="BE135"/>
      <c r="BF135"/>
      <c r="BG135"/>
      <c r="BH135"/>
      <c r="BI135"/>
      <c r="BJ135"/>
      <c r="BK135"/>
      <c r="BL135"/>
      <c r="BM135"/>
      <c r="BN135"/>
      <c r="BO135"/>
      <c r="BP135"/>
      <c r="BQ135"/>
      <c r="BR135"/>
      <c r="BS135"/>
      <c r="BT135"/>
      <c r="BU135"/>
      <c r="BV135"/>
      <c r="BW135"/>
      <c r="BX135"/>
      <c r="BY135"/>
      <c r="BZ135"/>
      <c r="CA135"/>
    </row>
    <row r="136" spans="2:81" ht="17" x14ac:dyDescent="0.15">
      <c r="F136" s="638"/>
      <c r="I136" s="650" t="s">
        <v>1043</v>
      </c>
      <c r="J136" s="692">
        <v>2909573</v>
      </c>
      <c r="K136" s="693"/>
      <c r="L136" s="650" t="s">
        <v>1043</v>
      </c>
      <c r="M136" s="694">
        <v>33434146</v>
      </c>
      <c r="N136" s="640"/>
      <c r="O136" s="650" t="s">
        <v>1043</v>
      </c>
      <c r="P136" s="311">
        <v>135585</v>
      </c>
      <c r="Q136" s="311">
        <v>2142</v>
      </c>
      <c r="R136" s="311">
        <f t="shared" ref="R136:R146" si="53">SUM(P136:Q136)</f>
        <v>137727</v>
      </c>
      <c r="S136" s="693"/>
      <c r="T136" s="650" t="s">
        <v>1043</v>
      </c>
      <c r="U136" s="311">
        <v>1139844</v>
      </c>
      <c r="V136" s="640"/>
      <c r="W136" s="650" t="s">
        <v>1043</v>
      </c>
      <c r="X136" s="311">
        <v>9715</v>
      </c>
      <c r="Y136" s="311">
        <v>5</v>
      </c>
      <c r="Z136" s="311">
        <v>1185</v>
      </c>
      <c r="AA136" s="311">
        <v>7002</v>
      </c>
      <c r="AB136" s="311">
        <v>55881</v>
      </c>
      <c r="AC136" s="311">
        <v>20556</v>
      </c>
      <c r="AD136" s="311"/>
      <c r="AE136" s="311">
        <f t="shared" ref="AE136:AE146" si="54">SUM(X136:AD136)</f>
        <v>94344</v>
      </c>
      <c r="AF136" s="640"/>
      <c r="AG136" s="640"/>
      <c r="AH136" s="640"/>
      <c r="AI136" s="640"/>
      <c r="AJ136" s="640"/>
      <c r="AK136" s="640"/>
      <c r="AL136" s="640"/>
      <c r="AM136" s="640"/>
      <c r="AN136" s="640"/>
      <c r="AO136" s="640"/>
      <c r="AP136" s="640"/>
      <c r="AQ136" s="640"/>
      <c r="AR136" s="640"/>
      <c r="AS136" s="640"/>
      <c r="AT136" s="640"/>
      <c r="AU136" s="640"/>
      <c r="AV136" s="640"/>
      <c r="AW136" s="640"/>
      <c r="AX136" s="640"/>
      <c r="AY136" s="640"/>
      <c r="AZ136" s="640"/>
      <c r="BA136" s="640"/>
      <c r="BB136" s="640"/>
      <c r="BC136"/>
      <c r="BD136"/>
      <c r="BE136"/>
      <c r="BF136"/>
      <c r="BG136"/>
      <c r="BH136"/>
      <c r="BI136"/>
      <c r="BJ136"/>
      <c r="BK136"/>
      <c r="BL136"/>
      <c r="BM136"/>
      <c r="BN136"/>
      <c r="BO136"/>
      <c r="BP136"/>
      <c r="BQ136"/>
      <c r="BR136"/>
      <c r="BS136"/>
      <c r="BT136"/>
      <c r="BU136"/>
      <c r="BV136"/>
      <c r="BW136"/>
      <c r="BX136"/>
      <c r="BY136"/>
      <c r="BZ136"/>
      <c r="CA136"/>
    </row>
    <row r="137" spans="2:81" ht="17" x14ac:dyDescent="0.15">
      <c r="F137" s="638"/>
      <c r="I137" s="650" t="s">
        <v>1044</v>
      </c>
      <c r="J137" s="692">
        <v>3151849</v>
      </c>
      <c r="K137" s="693"/>
      <c r="L137" s="650" t="s">
        <v>1044</v>
      </c>
      <c r="M137" s="694">
        <v>21016533</v>
      </c>
      <c r="N137" s="640"/>
      <c r="O137" s="650" t="s">
        <v>1044</v>
      </c>
      <c r="P137" s="311">
        <v>667309</v>
      </c>
      <c r="Q137" s="311">
        <v>49500</v>
      </c>
      <c r="R137" s="311">
        <f t="shared" si="53"/>
        <v>716809</v>
      </c>
      <c r="S137" s="693"/>
      <c r="T137" s="650" t="s">
        <v>1044</v>
      </c>
      <c r="U137" s="311">
        <v>847586</v>
      </c>
      <c r="V137" s="640"/>
      <c r="W137" s="650" t="s">
        <v>1044</v>
      </c>
      <c r="X137" s="311">
        <v>14379</v>
      </c>
      <c r="Y137" s="311">
        <v>15</v>
      </c>
      <c r="Z137" s="311">
        <v>659</v>
      </c>
      <c r="AA137" s="311">
        <v>1155</v>
      </c>
      <c r="AB137" s="311">
        <v>181464</v>
      </c>
      <c r="AC137" s="311">
        <v>13775</v>
      </c>
      <c r="AD137" s="311"/>
      <c r="AE137" s="311">
        <f t="shared" si="54"/>
        <v>211447</v>
      </c>
      <c r="AF137" s="640"/>
      <c r="AG137" s="640"/>
      <c r="AH137" s="640"/>
      <c r="AI137" s="640"/>
      <c r="AJ137" s="640"/>
      <c r="AK137" s="640"/>
      <c r="AL137" s="640"/>
      <c r="AM137" s="640"/>
      <c r="AN137" s="640"/>
      <c r="AO137" s="640"/>
      <c r="AP137" s="640"/>
      <c r="AQ137" s="640"/>
      <c r="AR137" s="640"/>
      <c r="AS137" s="640"/>
      <c r="AT137" s="640"/>
      <c r="AU137" s="640"/>
      <c r="AV137" s="640"/>
      <c r="AW137" s="640"/>
      <c r="AX137" s="640"/>
      <c r="AY137" s="640"/>
      <c r="AZ137" s="640"/>
      <c r="BA137" s="640"/>
      <c r="BB137" s="640"/>
      <c r="BC137"/>
      <c r="BD137"/>
      <c r="BE137"/>
      <c r="BF137"/>
      <c r="BG137"/>
      <c r="BH137"/>
      <c r="BI137"/>
      <c r="BJ137"/>
      <c r="BK137"/>
      <c r="BL137"/>
      <c r="BM137"/>
      <c r="BN137"/>
      <c r="BO137"/>
      <c r="BP137"/>
      <c r="BQ137"/>
      <c r="BR137"/>
      <c r="BS137"/>
      <c r="BT137"/>
      <c r="BU137"/>
      <c r="BV137"/>
      <c r="BW137"/>
      <c r="BX137"/>
      <c r="BY137"/>
      <c r="BZ137"/>
      <c r="CA137"/>
    </row>
    <row r="138" spans="2:81" ht="17" x14ac:dyDescent="0.15">
      <c r="F138" s="638"/>
      <c r="I138" s="650" t="s">
        <v>1045</v>
      </c>
      <c r="J138" s="692">
        <v>3507267</v>
      </c>
      <c r="K138" s="693"/>
      <c r="L138" s="650" t="s">
        <v>1045</v>
      </c>
      <c r="M138" s="694">
        <v>32704287</v>
      </c>
      <c r="N138" s="640"/>
      <c r="O138" s="650" t="s">
        <v>1045</v>
      </c>
      <c r="P138" s="311">
        <v>252856</v>
      </c>
      <c r="Q138" s="311">
        <v>10933</v>
      </c>
      <c r="R138" s="311">
        <f t="shared" si="53"/>
        <v>263789</v>
      </c>
      <c r="S138" s="693"/>
      <c r="T138" s="650" t="s">
        <v>1045</v>
      </c>
      <c r="U138" s="311">
        <v>943713</v>
      </c>
      <c r="V138" s="640"/>
      <c r="W138" s="650" t="s">
        <v>1045</v>
      </c>
      <c r="X138" s="311">
        <v>44989</v>
      </c>
      <c r="Y138" s="311"/>
      <c r="Z138" s="311">
        <v>407</v>
      </c>
      <c r="AA138" s="311">
        <v>2114</v>
      </c>
      <c r="AB138" s="311">
        <v>15756</v>
      </c>
      <c r="AC138" s="311">
        <v>48611</v>
      </c>
      <c r="AD138" s="311"/>
      <c r="AE138" s="311">
        <f t="shared" si="54"/>
        <v>111877</v>
      </c>
      <c r="AF138" s="640"/>
      <c r="AG138" s="640"/>
      <c r="AH138" s="640"/>
      <c r="AI138" s="640"/>
      <c r="AJ138" s="640"/>
      <c r="AK138" s="640"/>
      <c r="AL138" s="640"/>
      <c r="AM138" s="640"/>
      <c r="AN138" s="640"/>
      <c r="AO138" s="640"/>
      <c r="AP138" s="640"/>
      <c r="AQ138" s="640"/>
      <c r="AR138" s="640"/>
      <c r="AS138" s="640"/>
      <c r="AT138" s="640"/>
      <c r="AU138" s="640"/>
      <c r="AV138" s="640"/>
      <c r="AW138" s="640"/>
      <c r="AX138" s="640"/>
      <c r="AY138" s="640"/>
      <c r="AZ138" s="640"/>
      <c r="BA138" s="640"/>
      <c r="BB138" s="640"/>
      <c r="BC138"/>
      <c r="BD138"/>
      <c r="BE138"/>
      <c r="BF138"/>
      <c r="BG138"/>
      <c r="BH138"/>
      <c r="BI138"/>
      <c r="BJ138"/>
      <c r="BK138"/>
      <c r="BL138"/>
      <c r="BM138"/>
      <c r="BN138"/>
      <c r="BO138"/>
      <c r="BP138"/>
      <c r="BQ138"/>
      <c r="BR138"/>
      <c r="BS138"/>
      <c r="BT138"/>
      <c r="BU138"/>
      <c r="BV138"/>
      <c r="BW138"/>
      <c r="BX138"/>
      <c r="BY138"/>
      <c r="BZ138"/>
      <c r="CA138"/>
    </row>
    <row r="139" spans="2:81" ht="17" x14ac:dyDescent="0.15">
      <c r="F139" s="638"/>
      <c r="I139" s="650" t="s">
        <v>1046</v>
      </c>
      <c r="J139" s="692">
        <v>5194461</v>
      </c>
      <c r="K139" s="693"/>
      <c r="L139" s="650" t="s">
        <v>1046</v>
      </c>
      <c r="M139" s="694">
        <v>36130303</v>
      </c>
      <c r="N139" s="640"/>
      <c r="O139" s="650" t="s">
        <v>1046</v>
      </c>
      <c r="P139" s="311">
        <v>188765</v>
      </c>
      <c r="Q139" s="311">
        <v>195068</v>
      </c>
      <c r="R139" s="311">
        <f t="shared" si="53"/>
        <v>383833</v>
      </c>
      <c r="S139" s="693"/>
      <c r="T139" s="650" t="s">
        <v>1046</v>
      </c>
      <c r="U139" s="311">
        <v>645064</v>
      </c>
      <c r="V139" s="640"/>
      <c r="W139" s="650" t="s">
        <v>1046</v>
      </c>
      <c r="X139" s="311">
        <v>11725</v>
      </c>
      <c r="Y139" s="311">
        <v>1</v>
      </c>
      <c r="Z139" s="311">
        <v>2715</v>
      </c>
      <c r="AA139" s="311">
        <v>7122</v>
      </c>
      <c r="AB139" s="311">
        <v>18621</v>
      </c>
      <c r="AC139" s="311">
        <v>8057</v>
      </c>
      <c r="AD139" s="311"/>
      <c r="AE139" s="311">
        <f t="shared" si="54"/>
        <v>48241</v>
      </c>
      <c r="AF139" s="640"/>
      <c r="AG139" s="640"/>
      <c r="AH139" s="640"/>
      <c r="AI139" s="640"/>
      <c r="AJ139" s="640"/>
      <c r="AK139" s="640"/>
      <c r="AL139" s="640"/>
      <c r="AM139" s="640"/>
      <c r="AN139" s="640"/>
      <c r="AO139" s="640"/>
      <c r="AP139" s="640"/>
      <c r="AQ139" s="640"/>
      <c r="AR139" s="640"/>
      <c r="AS139" s="640"/>
      <c r="AT139" s="640"/>
      <c r="AU139" s="640"/>
      <c r="AV139" s="640"/>
      <c r="AW139" s="640"/>
      <c r="AX139" s="640"/>
      <c r="AY139" s="640"/>
      <c r="AZ139" s="640"/>
      <c r="BA139" s="640"/>
      <c r="BB139" s="640"/>
      <c r="BC139"/>
      <c r="BD139"/>
      <c r="BE139"/>
      <c r="BF139"/>
      <c r="BG139"/>
      <c r="BH139"/>
      <c r="BI139"/>
      <c r="BJ139"/>
      <c r="BK139"/>
      <c r="BL139"/>
      <c r="BM139"/>
      <c r="BN139"/>
      <c r="BO139"/>
      <c r="BP139"/>
      <c r="BQ139"/>
      <c r="BR139"/>
      <c r="BS139"/>
      <c r="BT139"/>
      <c r="BU139"/>
      <c r="BV139"/>
      <c r="BW139"/>
      <c r="BX139"/>
      <c r="BY139"/>
      <c r="BZ139"/>
      <c r="CA139"/>
    </row>
    <row r="140" spans="2:81" ht="16" x14ac:dyDescent="0.15">
      <c r="F140" s="638"/>
      <c r="I140" s="654" t="s">
        <v>1047</v>
      </c>
      <c r="J140" s="692">
        <v>6863350</v>
      </c>
      <c r="K140" s="693"/>
      <c r="L140" s="654" t="s">
        <v>1047</v>
      </c>
      <c r="M140" s="694">
        <v>41283144</v>
      </c>
      <c r="N140" s="640"/>
      <c r="O140" s="654" t="s">
        <v>1047</v>
      </c>
      <c r="P140" s="311">
        <v>256617</v>
      </c>
      <c r="Q140" s="311">
        <v>31792</v>
      </c>
      <c r="R140" s="311">
        <f t="shared" si="53"/>
        <v>288409</v>
      </c>
      <c r="S140" s="693"/>
      <c r="T140" s="654" t="s">
        <v>1047</v>
      </c>
      <c r="U140" s="311">
        <v>1148127</v>
      </c>
      <c r="V140" s="640"/>
      <c r="W140" s="654" t="s">
        <v>1047</v>
      </c>
      <c r="X140" s="311">
        <v>10969</v>
      </c>
      <c r="Y140" s="311">
        <v>673</v>
      </c>
      <c r="Z140" s="311">
        <v>405</v>
      </c>
      <c r="AA140" s="311">
        <v>1854</v>
      </c>
      <c r="AB140" s="311">
        <v>20299</v>
      </c>
      <c r="AC140" s="311">
        <v>59113</v>
      </c>
      <c r="AD140" s="311"/>
      <c r="AE140" s="311">
        <f t="shared" si="54"/>
        <v>93313</v>
      </c>
      <c r="AF140" s="640"/>
      <c r="AG140" s="640"/>
      <c r="AH140" s="640"/>
      <c r="AI140" s="640"/>
      <c r="AJ140" s="640"/>
      <c r="AK140" s="640"/>
      <c r="AL140" s="640"/>
      <c r="AM140" s="640"/>
      <c r="AN140" s="640"/>
      <c r="AO140" s="640"/>
      <c r="AP140" s="640"/>
      <c r="AQ140" s="640"/>
      <c r="AR140" s="640"/>
      <c r="AS140" s="640"/>
      <c r="AT140" s="640"/>
      <c r="AU140" s="640"/>
      <c r="AV140" s="640"/>
      <c r="AW140" s="640"/>
      <c r="AX140" s="640"/>
      <c r="AY140" s="640"/>
      <c r="AZ140" s="640"/>
      <c r="BA140" s="640"/>
      <c r="BB140" s="640"/>
      <c r="BC140"/>
      <c r="BD140"/>
      <c r="BE140"/>
      <c r="BF140"/>
      <c r="BG140"/>
      <c r="BH140"/>
      <c r="BI140"/>
      <c r="BJ140"/>
      <c r="BK140"/>
      <c r="BL140"/>
      <c r="BM140"/>
      <c r="BN140"/>
      <c r="BO140"/>
      <c r="BP140"/>
      <c r="BQ140"/>
      <c r="BR140"/>
      <c r="BS140"/>
      <c r="BT140"/>
      <c r="BU140"/>
      <c r="BV140"/>
      <c r="BW140"/>
      <c r="BX140"/>
      <c r="BY140"/>
      <c r="BZ140"/>
      <c r="CA140"/>
    </row>
    <row r="141" spans="2:81" ht="16" x14ac:dyDescent="0.15">
      <c r="F141" s="638"/>
      <c r="I141" s="654" t="s">
        <v>1048</v>
      </c>
      <c r="J141" s="692">
        <v>3307246</v>
      </c>
      <c r="K141" s="693"/>
      <c r="L141" s="654" t="s">
        <v>1048</v>
      </c>
      <c r="M141" s="694">
        <v>76870606</v>
      </c>
      <c r="N141" s="640"/>
      <c r="O141" s="654" t="s">
        <v>1048</v>
      </c>
      <c r="P141" s="311">
        <v>260711</v>
      </c>
      <c r="Q141" s="311">
        <v>45414</v>
      </c>
      <c r="R141" s="311">
        <f t="shared" si="53"/>
        <v>306125</v>
      </c>
      <c r="S141" s="693"/>
      <c r="T141" s="654" t="s">
        <v>1048</v>
      </c>
      <c r="U141" s="311">
        <v>1254167</v>
      </c>
      <c r="V141" s="640"/>
      <c r="W141" s="654" t="s">
        <v>1048</v>
      </c>
      <c r="X141" s="311">
        <v>1070</v>
      </c>
      <c r="Y141" s="311"/>
      <c r="Z141" s="311">
        <v>435</v>
      </c>
      <c r="AA141" s="311">
        <v>1434</v>
      </c>
      <c r="AB141" s="311">
        <v>30056</v>
      </c>
      <c r="AC141" s="311">
        <v>49849</v>
      </c>
      <c r="AD141" s="311"/>
      <c r="AE141" s="311">
        <f t="shared" si="54"/>
        <v>82844</v>
      </c>
      <c r="AF141" s="640"/>
      <c r="AG141" s="640"/>
      <c r="AH141" s="640"/>
      <c r="AI141" s="640"/>
      <c r="AJ141" s="640"/>
      <c r="AK141" s="640"/>
      <c r="AL141" s="640"/>
      <c r="AM141" s="640"/>
      <c r="AN141" s="640"/>
      <c r="AO141" s="640"/>
      <c r="AP141" s="640"/>
      <c r="AQ141" s="640"/>
      <c r="AR141" s="640"/>
      <c r="AS141" s="640"/>
      <c r="AT141" s="640"/>
      <c r="AU141" s="640"/>
      <c r="AV141" s="640"/>
      <c r="AW141" s="640"/>
      <c r="AX141" s="640"/>
      <c r="AY141" s="640"/>
      <c r="AZ141" s="640"/>
      <c r="BA141" s="640"/>
      <c r="BB141" s="640"/>
      <c r="BC141"/>
      <c r="BD141"/>
      <c r="BE141"/>
      <c r="BF141"/>
      <c r="BG141"/>
      <c r="BH141"/>
      <c r="BI141"/>
      <c r="BJ141"/>
      <c r="BK141"/>
      <c r="BL141"/>
      <c r="BM141"/>
      <c r="BN141"/>
      <c r="BO141"/>
      <c r="BP141"/>
      <c r="BQ141"/>
      <c r="BR141"/>
      <c r="BS141"/>
      <c r="BT141"/>
      <c r="BU141"/>
      <c r="BV141"/>
      <c r="BW141"/>
      <c r="BX141"/>
      <c r="BY141"/>
      <c r="BZ141"/>
      <c r="CA141"/>
    </row>
    <row r="142" spans="2:81" ht="16" x14ac:dyDescent="0.15">
      <c r="F142" s="638"/>
      <c r="I142" s="654" t="s">
        <v>1049</v>
      </c>
      <c r="J142" s="692">
        <v>8668720</v>
      </c>
      <c r="K142" s="693"/>
      <c r="L142" s="654" t="s">
        <v>1049</v>
      </c>
      <c r="M142" s="694">
        <v>56331883</v>
      </c>
      <c r="N142" s="640"/>
      <c r="O142" s="654" t="s">
        <v>1049</v>
      </c>
      <c r="P142" s="311">
        <v>378806</v>
      </c>
      <c r="Q142" s="311">
        <v>49278</v>
      </c>
      <c r="R142" s="311">
        <f t="shared" si="53"/>
        <v>428084</v>
      </c>
      <c r="S142" s="693"/>
      <c r="T142" s="654" t="s">
        <v>1049</v>
      </c>
      <c r="U142" s="311">
        <v>1057534</v>
      </c>
      <c r="V142" s="640"/>
      <c r="W142" s="654" t="s">
        <v>1049</v>
      </c>
      <c r="X142" s="311">
        <v>1385</v>
      </c>
      <c r="Y142" s="311">
        <v>3</v>
      </c>
      <c r="Z142" s="311">
        <v>411</v>
      </c>
      <c r="AA142" s="311">
        <v>803</v>
      </c>
      <c r="AB142" s="311">
        <v>15674</v>
      </c>
      <c r="AC142" s="311">
        <v>84473</v>
      </c>
      <c r="AD142" s="311"/>
      <c r="AE142" s="311">
        <f t="shared" si="54"/>
        <v>102749</v>
      </c>
      <c r="AF142" s="640"/>
      <c r="AG142" s="640"/>
      <c r="AH142" s="640"/>
      <c r="AI142" s="640"/>
      <c r="AJ142" s="640"/>
      <c r="AK142" s="640"/>
      <c r="AL142" s="640"/>
      <c r="AM142" s="640"/>
      <c r="AN142" s="640"/>
      <c r="AO142" s="640"/>
      <c r="AP142" s="640"/>
      <c r="AQ142" s="640"/>
      <c r="AR142" s="640"/>
      <c r="AS142" s="640"/>
      <c r="AT142" s="640"/>
      <c r="AU142" s="640"/>
      <c r="AV142" s="640"/>
      <c r="AW142" s="640"/>
      <c r="AX142" s="640"/>
      <c r="AY142" s="640"/>
      <c r="AZ142" s="640"/>
      <c r="BA142" s="640"/>
      <c r="BB142" s="640"/>
      <c r="BC142"/>
      <c r="BD142"/>
      <c r="BE142"/>
      <c r="BF142"/>
      <c r="BG142"/>
      <c r="BH142"/>
      <c r="BI142"/>
      <c r="BJ142"/>
      <c r="BK142"/>
      <c r="BL142"/>
      <c r="BM142"/>
      <c r="BN142"/>
      <c r="BO142"/>
      <c r="BP142"/>
      <c r="BQ142"/>
      <c r="BR142"/>
      <c r="BS142"/>
      <c r="BT142"/>
      <c r="BU142"/>
      <c r="BV142"/>
      <c r="BW142"/>
      <c r="BX142"/>
      <c r="BY142"/>
      <c r="BZ142"/>
      <c r="CA142"/>
    </row>
    <row r="143" spans="2:81" ht="16" x14ac:dyDescent="0.15">
      <c r="F143" s="638"/>
      <c r="I143" s="654" t="s">
        <v>1050</v>
      </c>
      <c r="J143" s="692">
        <v>3385241</v>
      </c>
      <c r="K143" s="693"/>
      <c r="L143" s="654" t="s">
        <v>1050</v>
      </c>
      <c r="M143" s="694">
        <v>110921245</v>
      </c>
      <c r="N143" s="640"/>
      <c r="O143" s="654" t="s">
        <v>1050</v>
      </c>
      <c r="P143" s="311">
        <v>574139</v>
      </c>
      <c r="Q143" s="311">
        <v>28334</v>
      </c>
      <c r="R143" s="311">
        <f t="shared" si="53"/>
        <v>602473</v>
      </c>
      <c r="S143" s="693"/>
      <c r="T143" s="654" t="s">
        <v>1050</v>
      </c>
      <c r="U143" s="311">
        <v>540674</v>
      </c>
      <c r="V143" s="640"/>
      <c r="W143" s="654" t="s">
        <v>1050</v>
      </c>
      <c r="X143" s="311">
        <v>1558</v>
      </c>
      <c r="Y143" s="311">
        <v>1</v>
      </c>
      <c r="Z143" s="311">
        <v>386</v>
      </c>
      <c r="AA143" s="311">
        <v>788</v>
      </c>
      <c r="AB143" s="311">
        <v>15719</v>
      </c>
      <c r="AC143" s="311">
        <v>22897</v>
      </c>
      <c r="AD143" s="311">
        <v>1</v>
      </c>
      <c r="AE143" s="311">
        <f t="shared" si="54"/>
        <v>41350</v>
      </c>
      <c r="AF143" s="640"/>
      <c r="AG143" s="640"/>
      <c r="AH143" s="640"/>
      <c r="AI143" s="640"/>
      <c r="AJ143" s="640"/>
      <c r="AK143" s="640"/>
      <c r="AL143" s="640"/>
      <c r="AM143" s="640"/>
      <c r="AN143" s="640"/>
      <c r="AO143" s="640"/>
      <c r="AP143" s="640"/>
      <c r="AQ143" s="640"/>
      <c r="AR143" s="640"/>
      <c r="AS143" s="640"/>
      <c r="AT143" s="640"/>
      <c r="AU143" s="640"/>
      <c r="AV143" s="640"/>
      <c r="AW143" s="640"/>
      <c r="AX143" s="640"/>
      <c r="AY143" s="640"/>
      <c r="AZ143" s="640"/>
      <c r="BA143" s="640"/>
      <c r="BB143" s="640"/>
      <c r="BC143"/>
      <c r="BD143"/>
      <c r="BE143"/>
      <c r="BF143"/>
      <c r="BG143"/>
      <c r="BH143"/>
      <c r="BI143"/>
      <c r="BJ143"/>
      <c r="BK143"/>
      <c r="BL143"/>
      <c r="BM143"/>
      <c r="BN143"/>
      <c r="BO143"/>
      <c r="BP143"/>
      <c r="BQ143"/>
      <c r="BR143"/>
      <c r="BS143"/>
      <c r="BT143"/>
      <c r="BU143"/>
      <c r="BV143"/>
      <c r="BW143"/>
      <c r="BX143"/>
      <c r="BY143"/>
      <c r="BZ143"/>
      <c r="CA143"/>
    </row>
    <row r="144" spans="2:81" ht="16" x14ac:dyDescent="0.15">
      <c r="F144" s="638"/>
      <c r="I144" s="654" t="s">
        <v>1051</v>
      </c>
      <c r="J144" s="692">
        <v>4705845</v>
      </c>
      <c r="K144" s="693"/>
      <c r="L144" s="654" t="s">
        <v>1051</v>
      </c>
      <c r="M144" s="694">
        <v>107073794</v>
      </c>
      <c r="N144" s="640"/>
      <c r="O144" s="654" t="s">
        <v>1051</v>
      </c>
      <c r="P144" s="311">
        <v>389342</v>
      </c>
      <c r="Q144" s="311">
        <v>39075</v>
      </c>
      <c r="R144" s="311">
        <f t="shared" si="53"/>
        <v>428417</v>
      </c>
      <c r="S144" s="693"/>
      <c r="T144" s="654" t="s">
        <v>1051</v>
      </c>
      <c r="U144" s="311">
        <v>519983</v>
      </c>
      <c r="V144" s="640"/>
      <c r="W144" s="654" t="s">
        <v>1051</v>
      </c>
      <c r="X144" s="311">
        <v>1139</v>
      </c>
      <c r="Y144" s="311"/>
      <c r="Z144" s="311">
        <v>416</v>
      </c>
      <c r="AA144" s="311">
        <v>857</v>
      </c>
      <c r="AB144" s="311">
        <v>21400</v>
      </c>
      <c r="AC144" s="311">
        <v>13546</v>
      </c>
      <c r="AD144" s="311"/>
      <c r="AE144" s="311">
        <f t="shared" si="54"/>
        <v>37358</v>
      </c>
      <c r="AF144" s="640"/>
      <c r="AG144" s="640"/>
      <c r="AH144" s="640"/>
      <c r="AI144" s="640"/>
      <c r="AJ144" s="640"/>
      <c r="AK144" s="640"/>
      <c r="AL144" s="640"/>
      <c r="AM144" s="640"/>
      <c r="AN144" s="640"/>
      <c r="AO144" s="640"/>
      <c r="AP144" s="640"/>
      <c r="AQ144" s="640"/>
      <c r="AR144" s="640"/>
      <c r="AS144" s="640"/>
      <c r="AT144" s="640"/>
      <c r="AU144" s="640"/>
      <c r="AV144" s="640"/>
      <c r="AW144" s="640"/>
      <c r="AX144" s="640"/>
      <c r="AY144" s="640"/>
      <c r="AZ144" s="640"/>
      <c r="BA144" s="640"/>
      <c r="BB144" s="640"/>
      <c r="BC144"/>
      <c r="BD144"/>
      <c r="BE144"/>
      <c r="BF144"/>
      <c r="BG144"/>
      <c r="BH144"/>
      <c r="BI144"/>
      <c r="BJ144"/>
      <c r="BK144"/>
      <c r="BL144"/>
      <c r="BM144"/>
      <c r="BN144"/>
      <c r="BO144"/>
      <c r="BP144"/>
      <c r="BQ144"/>
      <c r="BR144"/>
      <c r="BS144"/>
      <c r="BT144"/>
      <c r="BU144"/>
      <c r="BV144"/>
      <c r="BW144"/>
      <c r="BX144"/>
      <c r="BY144"/>
      <c r="BZ144"/>
      <c r="CA144"/>
    </row>
    <row r="145" spans="6:79" ht="16" x14ac:dyDescent="0.15">
      <c r="F145" s="638"/>
      <c r="I145" s="654" t="s">
        <v>1052</v>
      </c>
      <c r="J145" s="692">
        <v>3819422</v>
      </c>
      <c r="K145" s="693"/>
      <c r="L145" s="654" t="s">
        <v>1052</v>
      </c>
      <c r="M145" s="694">
        <v>163815118</v>
      </c>
      <c r="N145" s="640"/>
      <c r="O145" s="654" t="s">
        <v>1052</v>
      </c>
      <c r="P145" s="311">
        <v>274299</v>
      </c>
      <c r="Q145" s="311">
        <v>145605</v>
      </c>
      <c r="R145" s="311">
        <f t="shared" si="53"/>
        <v>419904</v>
      </c>
      <c r="S145" s="693"/>
      <c r="T145" s="654" t="s">
        <v>1052</v>
      </c>
      <c r="U145" s="311">
        <v>637638</v>
      </c>
      <c r="V145" s="640"/>
      <c r="W145" s="654" t="s">
        <v>1052</v>
      </c>
      <c r="X145" s="311">
        <v>1966</v>
      </c>
      <c r="Y145" s="311">
        <v>0</v>
      </c>
      <c r="Z145" s="311">
        <v>446</v>
      </c>
      <c r="AA145" s="311">
        <v>793</v>
      </c>
      <c r="AB145" s="311">
        <v>21536</v>
      </c>
      <c r="AC145" s="311">
        <v>54179</v>
      </c>
      <c r="AD145" s="311"/>
      <c r="AE145" s="311">
        <f t="shared" si="54"/>
        <v>78920</v>
      </c>
      <c r="AF145" s="640"/>
      <c r="AG145" s="640"/>
      <c r="AH145" s="640"/>
      <c r="AI145" s="640"/>
      <c r="AJ145" s="640"/>
      <c r="AK145" s="640"/>
      <c r="AL145" s="640"/>
      <c r="AM145" s="640"/>
      <c r="AN145" s="640"/>
      <c r="AO145" s="640"/>
      <c r="AP145" s="640"/>
      <c r="AQ145" s="640"/>
      <c r="AR145" s="640"/>
      <c r="AS145" s="640"/>
      <c r="AT145" s="640"/>
      <c r="AU145" s="640"/>
      <c r="AV145" s="640"/>
      <c r="AW145" s="640"/>
      <c r="AX145" s="640"/>
      <c r="AY145" s="640"/>
      <c r="AZ145" s="640"/>
      <c r="BA145" s="640"/>
      <c r="BB145" s="640"/>
      <c r="BC145"/>
      <c r="BD145"/>
      <c r="BE145"/>
      <c r="BF145"/>
      <c r="BG145"/>
      <c r="BH145"/>
      <c r="BI145"/>
      <c r="BJ145"/>
      <c r="BK145"/>
      <c r="BL145"/>
      <c r="BM145"/>
      <c r="BN145"/>
      <c r="BO145"/>
      <c r="BP145"/>
      <c r="BQ145"/>
      <c r="BR145"/>
      <c r="BS145"/>
      <c r="BT145"/>
      <c r="BU145"/>
      <c r="BV145"/>
      <c r="BW145"/>
      <c r="BX145"/>
      <c r="BY145"/>
      <c r="BZ145"/>
      <c r="CA145"/>
    </row>
    <row r="146" spans="6:79" ht="16" x14ac:dyDescent="0.15">
      <c r="F146" s="638"/>
      <c r="I146" s="654" t="s">
        <v>1053</v>
      </c>
      <c r="J146" s="692">
        <v>6854721</v>
      </c>
      <c r="K146" s="693"/>
      <c r="L146" s="654" t="s">
        <v>1053</v>
      </c>
      <c r="M146" s="694">
        <v>108720091</v>
      </c>
      <c r="N146" s="640"/>
      <c r="O146" s="654" t="s">
        <v>1053</v>
      </c>
      <c r="P146" s="311">
        <v>131288</v>
      </c>
      <c r="Q146" s="311">
        <v>7890</v>
      </c>
      <c r="R146" s="311">
        <f t="shared" si="53"/>
        <v>139178</v>
      </c>
      <c r="S146" s="693"/>
      <c r="T146" s="654" t="s">
        <v>1053</v>
      </c>
      <c r="U146" s="311">
        <v>807853</v>
      </c>
      <c r="V146" s="640"/>
      <c r="W146" s="654" t="s">
        <v>1053</v>
      </c>
      <c r="X146" s="311">
        <v>1261351</v>
      </c>
      <c r="Y146" s="311">
        <v>2</v>
      </c>
      <c r="Z146" s="311">
        <v>1017</v>
      </c>
      <c r="AA146" s="311">
        <v>769</v>
      </c>
      <c r="AB146" s="311">
        <v>16037</v>
      </c>
      <c r="AC146" s="311">
        <v>731850</v>
      </c>
      <c r="AD146" s="311"/>
      <c r="AE146" s="311">
        <f t="shared" si="54"/>
        <v>2011026</v>
      </c>
      <c r="AF146" s="640"/>
      <c r="AG146" s="640"/>
      <c r="AH146" s="640"/>
      <c r="AI146" s="640"/>
      <c r="AJ146" s="640"/>
      <c r="AK146" s="640"/>
      <c r="AL146" s="640"/>
      <c r="AM146" s="640"/>
      <c r="AN146" s="640"/>
      <c r="AO146" s="640"/>
      <c r="AP146" s="640"/>
      <c r="AQ146" s="640"/>
      <c r="AR146" s="640"/>
      <c r="AS146" s="640"/>
      <c r="AT146" s="640"/>
      <c r="AU146" s="640"/>
      <c r="AV146" s="640"/>
      <c r="AW146" s="640"/>
      <c r="AX146" s="640"/>
      <c r="AY146" s="640"/>
      <c r="AZ146" s="640"/>
      <c r="BA146" s="640"/>
      <c r="BB146" s="640"/>
      <c r="BC146"/>
      <c r="BD146"/>
      <c r="BE146"/>
      <c r="BF146"/>
      <c r="BG146"/>
      <c r="BH146"/>
      <c r="BI146"/>
      <c r="BJ146"/>
      <c r="BK146"/>
      <c r="BL146"/>
      <c r="BM146"/>
      <c r="BN146"/>
      <c r="BO146"/>
      <c r="BP146"/>
      <c r="BQ146"/>
      <c r="BR146"/>
      <c r="BS146"/>
      <c r="BT146"/>
      <c r="BU146"/>
      <c r="BV146"/>
      <c r="BW146"/>
      <c r="BX146"/>
      <c r="BY146"/>
      <c r="BZ146"/>
      <c r="CA146"/>
    </row>
    <row r="147" spans="6:79" ht="16" x14ac:dyDescent="0.15">
      <c r="F147" s="638"/>
      <c r="I147" s="656" t="s">
        <v>55</v>
      </c>
      <c r="J147" s="665">
        <v>54841207</v>
      </c>
      <c r="K147" s="640"/>
      <c r="L147" s="656" t="s">
        <v>55</v>
      </c>
      <c r="M147" s="695">
        <f>SUM(M135:M146)</f>
        <v>810830699</v>
      </c>
      <c r="N147" s="640"/>
      <c r="O147" s="656" t="s">
        <v>55</v>
      </c>
      <c r="P147" s="696">
        <v>3847242</v>
      </c>
      <c r="Q147" s="696">
        <v>607197</v>
      </c>
      <c r="R147" s="696">
        <v>4454439</v>
      </c>
      <c r="S147" s="640"/>
      <c r="T147" s="656" t="s">
        <v>55</v>
      </c>
      <c r="U147" s="696">
        <v>10699886</v>
      </c>
      <c r="V147" s="640"/>
      <c r="W147" s="656" t="s">
        <v>55</v>
      </c>
      <c r="X147" s="696">
        <v>1398727</v>
      </c>
      <c r="Y147" s="696">
        <v>1864</v>
      </c>
      <c r="Z147" s="696">
        <v>9869</v>
      </c>
      <c r="AA147" s="696">
        <v>28044</v>
      </c>
      <c r="AB147" s="696">
        <v>412443</v>
      </c>
      <c r="AC147" s="696">
        <v>1296413</v>
      </c>
      <c r="AD147" s="696">
        <v>1</v>
      </c>
      <c r="AE147" s="696">
        <v>3147361</v>
      </c>
      <c r="AF147" s="640"/>
      <c r="AG147" s="640"/>
      <c r="AH147" s="640"/>
      <c r="AI147" s="640"/>
      <c r="AJ147" s="640"/>
      <c r="AK147" s="640"/>
      <c r="AL147" s="640"/>
      <c r="AM147" s="640"/>
      <c r="AN147" s="640"/>
      <c r="AO147" s="640"/>
      <c r="AP147" s="640"/>
      <c r="AQ147" s="640"/>
      <c r="AR147" s="640"/>
      <c r="AS147" s="640"/>
      <c r="AT147" s="640"/>
      <c r="AU147" s="640"/>
      <c r="AV147" s="640"/>
      <c r="AW147" s="640"/>
      <c r="AX147" s="640"/>
      <c r="AY147" s="640"/>
      <c r="AZ147" s="640"/>
      <c r="BA147" s="640"/>
      <c r="BB147" s="640"/>
      <c r="BC147"/>
      <c r="BD147"/>
      <c r="BE147"/>
      <c r="BF147"/>
      <c r="BG147"/>
      <c r="BH147"/>
      <c r="BI147"/>
      <c r="BJ147"/>
      <c r="BK147"/>
      <c r="BL147"/>
      <c r="BM147"/>
      <c r="BN147"/>
      <c r="BO147"/>
      <c r="BP147"/>
      <c r="BQ147"/>
      <c r="BR147"/>
      <c r="BS147"/>
      <c r="BT147"/>
      <c r="BU147"/>
      <c r="BV147"/>
      <c r="BW147"/>
      <c r="BX147"/>
      <c r="BY147"/>
      <c r="BZ147"/>
      <c r="CA147"/>
    </row>
    <row r="148" spans="6:79" ht="16" x14ac:dyDescent="0.15">
      <c r="F148" s="638"/>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40"/>
      <c r="AE148" s="640"/>
      <c r="AF148" s="640"/>
      <c r="AG148" s="640"/>
      <c r="AH148" s="640"/>
      <c r="AI148" s="640"/>
      <c r="AJ148" s="640"/>
      <c r="AK148" s="640"/>
      <c r="AL148" s="640"/>
      <c r="AM148" s="640"/>
      <c r="AN148" s="640"/>
      <c r="AO148" s="640"/>
      <c r="AP148" s="640"/>
      <c r="AQ148" s="640"/>
      <c r="AR148" s="640"/>
      <c r="AS148" s="640"/>
      <c r="AT148" s="640"/>
      <c r="AU148" s="640"/>
      <c r="AV148" s="640"/>
      <c r="AW148" s="640"/>
      <c r="AX148" s="640"/>
      <c r="AY148" s="640"/>
      <c r="AZ148" s="640"/>
      <c r="BA148" s="640"/>
      <c r="BB148" s="640"/>
      <c r="BC148"/>
      <c r="BD148"/>
      <c r="BE148"/>
      <c r="BF148"/>
      <c r="BG148"/>
      <c r="BH148"/>
      <c r="BI148"/>
      <c r="BJ148"/>
      <c r="BK148"/>
      <c r="BL148"/>
      <c r="BM148"/>
      <c r="BN148"/>
      <c r="BO148"/>
      <c r="BP148"/>
      <c r="BQ148"/>
      <c r="BR148"/>
      <c r="BS148"/>
      <c r="BT148"/>
      <c r="BU148"/>
      <c r="BV148"/>
      <c r="BW148"/>
      <c r="BX148"/>
      <c r="BY148"/>
      <c r="BZ148"/>
      <c r="CA148"/>
    </row>
    <row r="149" spans="6:79" ht="16" x14ac:dyDescent="0.15">
      <c r="F149" s="638"/>
      <c r="I149" s="640"/>
      <c r="J149" s="640"/>
      <c r="K149" s="640"/>
      <c r="L149" s="640"/>
      <c r="M149" s="640"/>
      <c r="N149" s="640"/>
      <c r="O149" s="640"/>
      <c r="P149" s="640"/>
      <c r="Q149" s="640"/>
      <c r="R149" s="640"/>
      <c r="S149" s="640"/>
      <c r="T149" s="640"/>
      <c r="U149" s="640"/>
      <c r="V149" s="640"/>
      <c r="W149" s="640"/>
      <c r="X149" s="640"/>
      <c r="Y149" s="640"/>
      <c r="Z149" s="640"/>
      <c r="AA149" s="640"/>
      <c r="AB149" s="640"/>
      <c r="AC149" s="640"/>
      <c r="AD149" s="640"/>
      <c r="AE149" s="640"/>
      <c r="AF149" s="640"/>
      <c r="AG149" s="640"/>
      <c r="AH149" s="640"/>
      <c r="AI149" s="640"/>
      <c r="AJ149" s="640"/>
      <c r="AK149" s="640"/>
      <c r="AL149" s="640"/>
      <c r="AM149" s="640"/>
      <c r="AN149" s="640"/>
      <c r="AO149" s="640"/>
      <c r="AP149" s="640"/>
      <c r="AQ149" s="640"/>
      <c r="AR149" s="640"/>
      <c r="AS149" s="640"/>
      <c r="AT149" s="640"/>
      <c r="AU149" s="640"/>
      <c r="AV149" s="640"/>
      <c r="AW149" s="640"/>
      <c r="AX149" s="640"/>
      <c r="AY149" s="640"/>
      <c r="AZ149" s="640"/>
      <c r="BA149" s="640"/>
      <c r="BB149" s="640"/>
      <c r="BC149"/>
      <c r="BD149"/>
      <c r="BE149"/>
      <c r="BF149"/>
      <c r="BG149"/>
      <c r="BH149"/>
      <c r="BI149"/>
      <c r="BJ149"/>
      <c r="BK149"/>
      <c r="BL149"/>
      <c r="BM149"/>
      <c r="BN149"/>
      <c r="BO149"/>
      <c r="BP149"/>
      <c r="BQ149"/>
      <c r="BR149"/>
      <c r="BS149"/>
      <c r="BT149"/>
      <c r="BU149"/>
      <c r="BV149"/>
      <c r="BW149"/>
      <c r="BX149"/>
      <c r="BY149"/>
      <c r="BZ149"/>
      <c r="CA149"/>
    </row>
    <row r="150" spans="6:79" ht="16" x14ac:dyDescent="0.15">
      <c r="F150" s="638"/>
      <c r="I150" s="715" t="s">
        <v>851</v>
      </c>
      <c r="J150" s="640"/>
      <c r="K150" s="640"/>
      <c r="L150" s="715" t="s">
        <v>868</v>
      </c>
      <c r="M150" s="640"/>
      <c r="N150" s="640"/>
      <c r="O150" s="715" t="s">
        <v>852</v>
      </c>
      <c r="P150" s="640"/>
      <c r="Q150" s="640"/>
      <c r="R150" s="640"/>
      <c r="S150" s="662"/>
      <c r="T150" s="715" t="s">
        <v>853</v>
      </c>
      <c r="U150" s="640"/>
      <c r="V150" s="640"/>
      <c r="W150" s="715" t="s">
        <v>876</v>
      </c>
      <c r="X150" s="640"/>
      <c r="Y150" s="640"/>
      <c r="Z150" s="640"/>
      <c r="AA150" s="640"/>
      <c r="AB150" s="640"/>
      <c r="AC150" s="640"/>
      <c r="AD150" s="640"/>
      <c r="AE150" s="640"/>
      <c r="AF150" s="640"/>
      <c r="AG150" s="640"/>
      <c r="AH150" s="640"/>
      <c r="AI150" s="640"/>
      <c r="AJ150" s="640"/>
      <c r="AK150" s="640"/>
      <c r="AL150" s="640"/>
      <c r="AM150" s="640"/>
      <c r="AN150" s="640"/>
      <c r="AO150" s="640"/>
      <c r="AP150" s="640"/>
      <c r="AQ150" s="640"/>
      <c r="AR150" s="640"/>
      <c r="AS150" s="640"/>
      <c r="AT150" s="640"/>
      <c r="AU150" s="640"/>
      <c r="AV150" s="640"/>
      <c r="AW150" s="640"/>
      <c r="AX150" s="640"/>
      <c r="AY150" s="640"/>
      <c r="AZ150" s="640"/>
      <c r="BA150" s="640"/>
      <c r="BB150" s="640"/>
      <c r="BC150"/>
      <c r="BD150"/>
      <c r="BE150"/>
      <c r="BF150"/>
      <c r="BG150"/>
      <c r="BH150"/>
      <c r="BI150"/>
      <c r="BJ150"/>
      <c r="BK150"/>
      <c r="BL150"/>
      <c r="BM150"/>
      <c r="BN150"/>
      <c r="BO150"/>
      <c r="BP150"/>
      <c r="BQ150"/>
      <c r="BR150"/>
      <c r="BS150"/>
      <c r="BT150"/>
      <c r="BU150"/>
      <c r="BV150"/>
      <c r="BW150"/>
      <c r="BX150"/>
      <c r="BY150"/>
      <c r="BZ150"/>
      <c r="CA150"/>
    </row>
    <row r="151" spans="6:79" x14ac:dyDescent="0.15">
      <c r="F151" s="638"/>
      <c r="I151" s="643" t="s">
        <v>144</v>
      </c>
      <c r="J151" s="634"/>
      <c r="K151" s="643"/>
      <c r="L151" s="643" t="s">
        <v>144</v>
      </c>
      <c r="M151" s="634"/>
      <c r="N151" s="634"/>
      <c r="O151" s="643" t="s">
        <v>144</v>
      </c>
      <c r="P151" s="634"/>
      <c r="Q151" s="722"/>
      <c r="R151" s="722"/>
      <c r="S151" s="722"/>
      <c r="T151" s="643" t="s">
        <v>144</v>
      </c>
      <c r="U151" s="634"/>
      <c r="V151" s="634"/>
      <c r="W151" s="643" t="s">
        <v>144</v>
      </c>
      <c r="X151" s="634"/>
      <c r="Y151" s="634"/>
      <c r="Z151" s="634"/>
      <c r="AA151" s="634"/>
      <c r="AB151" s="634"/>
      <c r="AC151" s="634"/>
      <c r="AD151" s="634"/>
      <c r="AE151" s="634"/>
      <c r="AF151" s="634"/>
      <c r="AG151" s="634"/>
      <c r="AH151" s="634"/>
      <c r="AI151" s="634"/>
      <c r="AJ151" s="634"/>
      <c r="AK151" s="634"/>
      <c r="AL151" s="634"/>
      <c r="AM151" s="634"/>
      <c r="AN151" s="634"/>
      <c r="AO151" s="634"/>
      <c r="AP151" s="634"/>
      <c r="AQ151" s="634"/>
      <c r="AR151" s="634"/>
      <c r="AS151" s="634"/>
      <c r="AT151" s="634"/>
      <c r="AU151" s="634"/>
      <c r="AV151" s="634"/>
      <c r="AW151" s="634"/>
      <c r="AX151" s="634"/>
      <c r="AY151" s="634"/>
      <c r="AZ151" s="634"/>
      <c r="BA151" s="634"/>
      <c r="BB151" s="634"/>
      <c r="BC151" s="712"/>
      <c r="BD151" s="712"/>
      <c r="BE151" s="712"/>
      <c r="BF151" s="712"/>
      <c r="BG151" s="712"/>
      <c r="BH151" s="712"/>
      <c r="BI151" s="712"/>
      <c r="BJ151" s="712"/>
      <c r="BK151" s="712"/>
      <c r="BL151" s="712"/>
      <c r="BM151" s="712"/>
      <c r="BN151" s="712"/>
      <c r="BO151" s="712"/>
      <c r="BP151" s="712"/>
      <c r="BQ151" s="712"/>
      <c r="BR151" s="712"/>
      <c r="BS151" s="712"/>
      <c r="BT151" s="712"/>
      <c r="BU151" s="712"/>
      <c r="BV151" s="712"/>
      <c r="BW151" s="712"/>
      <c r="BX151" s="712"/>
      <c r="BY151" s="712"/>
      <c r="BZ151" s="712"/>
      <c r="CA151" s="712"/>
    </row>
    <row r="152" spans="6:79" ht="51" x14ac:dyDescent="0.15">
      <c r="F152" s="638"/>
      <c r="I152" s="646" t="s">
        <v>578</v>
      </c>
      <c r="J152" s="691" t="s">
        <v>848</v>
      </c>
      <c r="K152" s="662"/>
      <c r="L152" s="646" t="s">
        <v>578</v>
      </c>
      <c r="M152" s="691" t="s">
        <v>869</v>
      </c>
      <c r="N152" s="640"/>
      <c r="O152" s="646" t="s">
        <v>578</v>
      </c>
      <c r="P152" s="691" t="s">
        <v>849</v>
      </c>
      <c r="Q152" s="691" t="s">
        <v>850</v>
      </c>
      <c r="R152" s="691" t="s">
        <v>55</v>
      </c>
      <c r="S152" s="662"/>
      <c r="T152" s="646" t="s">
        <v>578</v>
      </c>
      <c r="U152" s="691" t="s">
        <v>854</v>
      </c>
      <c r="V152" s="640"/>
      <c r="W152" s="646" t="s">
        <v>578</v>
      </c>
      <c r="X152" s="646" t="s">
        <v>871</v>
      </c>
      <c r="Y152" s="646" t="s">
        <v>872</v>
      </c>
      <c r="Z152" s="646" t="s">
        <v>873</v>
      </c>
      <c r="AA152" s="646" t="s">
        <v>874</v>
      </c>
      <c r="AB152" s="646" t="s">
        <v>986</v>
      </c>
      <c r="AC152" s="646" t="s">
        <v>877</v>
      </c>
      <c r="AD152" s="646" t="s">
        <v>878</v>
      </c>
      <c r="AE152" s="691" t="s">
        <v>55</v>
      </c>
      <c r="AF152" s="640"/>
      <c r="AG152" s="640"/>
      <c r="AH152" s="640"/>
      <c r="AI152" s="640"/>
      <c r="AJ152" s="640"/>
      <c r="AK152" s="640"/>
      <c r="AL152" s="640"/>
      <c r="AM152" s="640"/>
      <c r="AN152" s="640"/>
      <c r="AO152" s="640"/>
      <c r="AP152" s="640"/>
      <c r="AQ152" s="640"/>
      <c r="AR152" s="640"/>
      <c r="AS152" s="640"/>
      <c r="AT152" s="640"/>
      <c r="AU152" s="640"/>
      <c r="AV152" s="640"/>
      <c r="AW152" s="640"/>
      <c r="AX152" s="640"/>
      <c r="AY152" s="640"/>
      <c r="AZ152" s="640"/>
      <c r="BA152" s="640"/>
      <c r="BB152" s="640"/>
      <c r="BC152"/>
      <c r="BD152"/>
      <c r="BE152"/>
      <c r="BF152"/>
      <c r="BG152"/>
      <c r="BH152"/>
      <c r="BI152"/>
      <c r="BJ152"/>
      <c r="BK152"/>
      <c r="BL152"/>
      <c r="BM152"/>
      <c r="BN152"/>
      <c r="BO152"/>
      <c r="BP152"/>
      <c r="BQ152"/>
      <c r="BR152"/>
      <c r="BS152"/>
      <c r="BT152"/>
      <c r="BU152"/>
      <c r="BV152"/>
      <c r="BW152"/>
      <c r="BX152"/>
      <c r="BY152"/>
      <c r="BZ152"/>
      <c r="CA152"/>
    </row>
    <row r="153" spans="6:79" ht="17" x14ac:dyDescent="0.15">
      <c r="F153" s="638"/>
      <c r="I153" s="650" t="s">
        <v>1042</v>
      </c>
      <c r="J153" s="720">
        <f t="shared" ref="J153:J164" si="55">J169/1024</f>
        <v>4208.7564093796282</v>
      </c>
      <c r="K153" s="662"/>
      <c r="L153" s="650" t="s">
        <v>1042</v>
      </c>
      <c r="M153" s="720">
        <f t="shared" ref="M153:M163" si="56">M169/1024</f>
        <v>388.30887148301201</v>
      </c>
      <c r="N153" s="640"/>
      <c r="O153" s="650" t="s">
        <v>1042</v>
      </c>
      <c r="P153" s="720">
        <f t="shared" ref="P153:R164" si="57">P169/1024</f>
        <v>33.39220412735429</v>
      </c>
      <c r="Q153" s="720">
        <f t="shared" si="57"/>
        <v>0.74938223999288289</v>
      </c>
      <c r="R153" s="720">
        <f>R169/1024</f>
        <v>34.141586367347173</v>
      </c>
      <c r="S153" s="662"/>
      <c r="T153" s="650" t="s">
        <v>1042</v>
      </c>
      <c r="U153" s="720">
        <f t="shared" ref="U153:U163" si="58">U169/1024</f>
        <v>263.19183253042593</v>
      </c>
      <c r="V153" s="640"/>
      <c r="W153" s="650" t="s">
        <v>1042</v>
      </c>
      <c r="X153" s="723">
        <f t="shared" ref="X153:AE164" si="59">X169/1024</f>
        <v>7.8459280998686126E-2</v>
      </c>
      <c r="Y153" s="723">
        <f t="shared" si="59"/>
        <v>4.5282036808202931E-4</v>
      </c>
      <c r="Z153" s="723">
        <f t="shared" si="59"/>
        <v>2.2238225647015428E-3</v>
      </c>
      <c r="AA153" s="723">
        <f t="shared" si="59"/>
        <v>4.3029120764003809E-2</v>
      </c>
      <c r="AB153" s="723">
        <f t="shared" si="59"/>
        <v>0</v>
      </c>
      <c r="AC153" s="723">
        <f t="shared" si="59"/>
        <v>9.323389808951104</v>
      </c>
      <c r="AD153" s="723">
        <f t="shared" si="59"/>
        <v>0</v>
      </c>
      <c r="AE153" s="723">
        <f>AE169/1024</f>
        <v>9.4475548536465777</v>
      </c>
      <c r="AF153" s="640"/>
      <c r="AG153" s="640"/>
      <c r="AH153" s="640"/>
      <c r="AI153" s="640"/>
      <c r="AJ153" s="640"/>
      <c r="AK153" s="640"/>
      <c r="AL153" s="640"/>
      <c r="AM153" s="640"/>
      <c r="AN153" s="640"/>
      <c r="AO153" s="640"/>
      <c r="AP153" s="640"/>
      <c r="AQ153" s="640"/>
      <c r="AR153" s="640"/>
      <c r="AS153" s="640"/>
      <c r="AT153" s="640"/>
      <c r="AU153" s="640"/>
      <c r="AV153" s="640"/>
      <c r="AW153" s="640"/>
      <c r="AX153" s="640"/>
      <c r="AY153" s="640"/>
      <c r="AZ153" s="640"/>
      <c r="BA153" s="640"/>
      <c r="BB153" s="640"/>
      <c r="BC153"/>
      <c r="BD153"/>
      <c r="BE153"/>
      <c r="BF153"/>
      <c r="BG153"/>
      <c r="BH153"/>
      <c r="BI153"/>
      <c r="BJ153"/>
      <c r="BK153"/>
      <c r="BL153"/>
      <c r="BM153"/>
      <c r="BN153"/>
      <c r="BO153"/>
      <c r="BP153"/>
      <c r="BQ153"/>
      <c r="BR153"/>
      <c r="BS153"/>
      <c r="BT153"/>
      <c r="BU153"/>
      <c r="BV153"/>
      <c r="BW153"/>
      <c r="BX153"/>
      <c r="BY153"/>
      <c r="BZ153"/>
      <c r="CA153"/>
    </row>
    <row r="154" spans="6:79" ht="17" x14ac:dyDescent="0.15">
      <c r="F154" s="638"/>
      <c r="I154" s="650" t="s">
        <v>1043</v>
      </c>
      <c r="J154" s="720">
        <f t="shared" si="55"/>
        <v>5755.1841764855499</v>
      </c>
      <c r="K154" s="662"/>
      <c r="L154" s="650" t="s">
        <v>1043</v>
      </c>
      <c r="M154" s="720">
        <f t="shared" si="56"/>
        <v>581.01892024924155</v>
      </c>
      <c r="N154" s="640"/>
      <c r="O154" s="650" t="s">
        <v>1043</v>
      </c>
      <c r="P154" s="720">
        <f t="shared" si="57"/>
        <v>46.602519644499644</v>
      </c>
      <c r="Q154" s="720">
        <f t="shared" si="57"/>
        <v>0.98278591384223535</v>
      </c>
      <c r="R154" s="720">
        <f t="shared" si="57"/>
        <v>47.585305558341879</v>
      </c>
      <c r="S154" s="662"/>
      <c r="T154" s="650" t="s">
        <v>1043</v>
      </c>
      <c r="U154" s="720">
        <f t="shared" si="58"/>
        <v>234.89530697193607</v>
      </c>
      <c r="V154" s="640"/>
      <c r="W154" s="650" t="s">
        <v>1043</v>
      </c>
      <c r="X154" s="723">
        <f t="shared" si="59"/>
        <v>2.3348541700215625E-2</v>
      </c>
      <c r="Y154" s="723">
        <f t="shared" si="59"/>
        <v>4.9076334107667191E-9</v>
      </c>
      <c r="Z154" s="723">
        <f t="shared" si="59"/>
        <v>1.792675092474375E-3</v>
      </c>
      <c r="AA154" s="723">
        <f t="shared" si="59"/>
        <v>8.9329554220057519E-2</v>
      </c>
      <c r="AB154" s="723">
        <f t="shared" si="59"/>
        <v>8.214201586739355</v>
      </c>
      <c r="AC154" s="723">
        <f t="shared" si="59"/>
        <v>11.840978994021484</v>
      </c>
      <c r="AD154" s="723">
        <f t="shared" si="59"/>
        <v>0</v>
      </c>
      <c r="AE154" s="723">
        <f t="shared" si="59"/>
        <v>20.169651356681221</v>
      </c>
      <c r="AF154" s="640"/>
      <c r="AG154" s="640"/>
      <c r="AH154" s="640"/>
      <c r="AI154" s="640"/>
      <c r="AJ154" s="640"/>
      <c r="AK154" s="640"/>
      <c r="AL154" s="640"/>
      <c r="AM154" s="640"/>
      <c r="AN154" s="640"/>
      <c r="AO154" s="640"/>
      <c r="AP154" s="640"/>
      <c r="AQ154" s="640"/>
      <c r="AR154" s="640"/>
      <c r="AS154" s="640"/>
      <c r="AT154" s="640"/>
      <c r="AU154" s="640"/>
      <c r="AV154" s="640"/>
      <c r="AW154" s="640"/>
      <c r="AX154" s="640"/>
      <c r="AY154" s="640"/>
      <c r="AZ154" s="640"/>
      <c r="BA154" s="640"/>
      <c r="BB154" s="640"/>
      <c r="BC154"/>
      <c r="BD154"/>
      <c r="BE154"/>
      <c r="BF154"/>
      <c r="BG154"/>
      <c r="BH154"/>
      <c r="BI154"/>
      <c r="BJ154"/>
      <c r="BK154"/>
      <c r="BL154"/>
      <c r="BM154"/>
      <c r="BN154"/>
      <c r="BO154"/>
      <c r="BP154"/>
      <c r="BQ154"/>
      <c r="BR154"/>
      <c r="BS154"/>
      <c r="BT154"/>
      <c r="BU154"/>
      <c r="BV154"/>
      <c r="BW154"/>
      <c r="BX154"/>
      <c r="BY154"/>
      <c r="BZ154"/>
      <c r="CA154"/>
    </row>
    <row r="155" spans="6:79" ht="17" x14ac:dyDescent="0.15">
      <c r="F155" s="638"/>
      <c r="I155" s="650" t="s">
        <v>1044</v>
      </c>
      <c r="J155" s="720">
        <f t="shared" si="55"/>
        <v>5308.6261893000619</v>
      </c>
      <c r="K155" s="662"/>
      <c r="L155" s="650" t="s">
        <v>1044</v>
      </c>
      <c r="M155" s="720">
        <f t="shared" si="56"/>
        <v>382.02991462354333</v>
      </c>
      <c r="N155" s="640"/>
      <c r="O155" s="650" t="s">
        <v>1044</v>
      </c>
      <c r="P155" s="720">
        <f t="shared" si="57"/>
        <v>42.581465601375299</v>
      </c>
      <c r="Q155" s="720">
        <f t="shared" si="57"/>
        <v>20.203063102778213</v>
      </c>
      <c r="R155" s="720">
        <f t="shared" si="57"/>
        <v>62.784528704153516</v>
      </c>
      <c r="S155" s="662"/>
      <c r="T155" s="650" t="s">
        <v>1044</v>
      </c>
      <c r="U155" s="720">
        <f t="shared" si="58"/>
        <v>210.62573568200182</v>
      </c>
      <c r="V155" s="640"/>
      <c r="W155" s="650" t="s">
        <v>1044</v>
      </c>
      <c r="X155" s="723">
        <f t="shared" si="59"/>
        <v>3.5929965015384278E-2</v>
      </c>
      <c r="Y155" s="723">
        <f t="shared" si="59"/>
        <v>9.3801463663112309E-7</v>
      </c>
      <c r="Z155" s="723">
        <f t="shared" si="59"/>
        <v>1.0180731687796582E-3</v>
      </c>
      <c r="AA155" s="723">
        <f t="shared" si="59"/>
        <v>1.4918157346073633E-2</v>
      </c>
      <c r="AB155" s="723">
        <f t="shared" si="59"/>
        <v>1.0778836336430664</v>
      </c>
      <c r="AC155" s="723">
        <f t="shared" si="59"/>
        <v>14.971733977998145</v>
      </c>
      <c r="AD155" s="723">
        <f t="shared" si="59"/>
        <v>0</v>
      </c>
      <c r="AE155" s="723">
        <f t="shared" si="59"/>
        <v>16.101484745186085</v>
      </c>
      <c r="AF155" s="640"/>
      <c r="AG155" s="640"/>
      <c r="AH155" s="640"/>
      <c r="AI155" s="640"/>
      <c r="AJ155" s="640"/>
      <c r="AK155" s="640"/>
      <c r="AL155" s="640"/>
      <c r="AM155" s="640"/>
      <c r="AN155" s="640"/>
      <c r="AO155" s="640"/>
      <c r="AP155" s="640"/>
      <c r="AQ155" s="640"/>
      <c r="AR155" s="640"/>
      <c r="AS155" s="640"/>
      <c r="AT155" s="640"/>
      <c r="AU155" s="640"/>
      <c r="AV155" s="640"/>
      <c r="AW155" s="640"/>
      <c r="AX155" s="640"/>
      <c r="AY155" s="640"/>
      <c r="AZ155" s="640"/>
      <c r="BA155" s="640"/>
      <c r="BB155" s="640"/>
      <c r="BC155"/>
      <c r="BD155"/>
      <c r="BE155"/>
      <c r="BF155"/>
      <c r="BG155"/>
      <c r="BH155"/>
      <c r="BI155"/>
      <c r="BJ155"/>
      <c r="BK155"/>
      <c r="BL155"/>
      <c r="BM155"/>
      <c r="BN155"/>
      <c r="BO155"/>
      <c r="BP155"/>
      <c r="BQ155"/>
      <c r="BR155"/>
      <c r="BS155"/>
      <c r="BT155"/>
      <c r="BU155"/>
      <c r="BV155"/>
      <c r="BW155"/>
      <c r="BX155"/>
      <c r="BY155"/>
      <c r="BZ155"/>
      <c r="CA155"/>
    </row>
    <row r="156" spans="6:79" ht="17" x14ac:dyDescent="0.15">
      <c r="F156" s="638"/>
      <c r="I156" s="650" t="s">
        <v>1045</v>
      </c>
      <c r="J156" s="720">
        <f t="shared" si="55"/>
        <v>5462.6127703106413</v>
      </c>
      <c r="K156" s="662"/>
      <c r="L156" s="650" t="s">
        <v>1045</v>
      </c>
      <c r="M156" s="720">
        <f t="shared" si="56"/>
        <v>521.37214265140767</v>
      </c>
      <c r="N156" s="640"/>
      <c r="O156" s="650" t="s">
        <v>1045</v>
      </c>
      <c r="P156" s="720">
        <f t="shared" si="57"/>
        <v>44.747012584913875</v>
      </c>
      <c r="Q156" s="720">
        <f t="shared" si="57"/>
        <v>4.5263013550784281</v>
      </c>
      <c r="R156" s="720">
        <f t="shared" si="57"/>
        <v>49.273313939992306</v>
      </c>
      <c r="S156" s="662"/>
      <c r="T156" s="650" t="s">
        <v>1045</v>
      </c>
      <c r="U156" s="720">
        <f t="shared" si="58"/>
        <v>249.49043430597033</v>
      </c>
      <c r="V156" s="640"/>
      <c r="W156" s="650" t="s">
        <v>1045</v>
      </c>
      <c r="X156" s="723">
        <f t="shared" si="59"/>
        <v>8.9441728759993552E-2</v>
      </c>
      <c r="Y156" s="723">
        <f t="shared" si="59"/>
        <v>0</v>
      </c>
      <c r="Z156" s="723">
        <f t="shared" si="59"/>
        <v>6.3349244737764745E-4</v>
      </c>
      <c r="AA156" s="723">
        <f t="shared" si="59"/>
        <v>2.7087186758762892E-2</v>
      </c>
      <c r="AB156" s="723">
        <f t="shared" si="59"/>
        <v>0.13479721171370312</v>
      </c>
      <c r="AC156" s="723">
        <f t="shared" si="59"/>
        <v>61.980996894507321</v>
      </c>
      <c r="AD156" s="723">
        <f t="shared" si="59"/>
        <v>0</v>
      </c>
      <c r="AE156" s="723">
        <f t="shared" si="59"/>
        <v>62.232956514187158</v>
      </c>
      <c r="AF156" s="640"/>
      <c r="AG156" s="640"/>
      <c r="AH156" s="640"/>
      <c r="AI156" s="640"/>
      <c r="AJ156" s="640"/>
      <c r="AK156" s="640"/>
      <c r="AL156" s="640"/>
      <c r="AM156" s="640"/>
      <c r="AN156" s="640"/>
      <c r="AO156" s="640"/>
      <c r="AP156" s="640"/>
      <c r="AQ156" s="640"/>
      <c r="AR156" s="640"/>
      <c r="AS156" s="640"/>
      <c r="AT156" s="640"/>
      <c r="AU156" s="640"/>
      <c r="AV156" s="640"/>
      <c r="AW156" s="640"/>
      <c r="AX156" s="640"/>
      <c r="AY156" s="640"/>
      <c r="AZ156" s="640"/>
      <c r="BA156" s="640"/>
      <c r="BB156" s="640"/>
      <c r="BC156"/>
      <c r="BD156"/>
      <c r="BE156"/>
      <c r="BF156"/>
      <c r="BG156"/>
      <c r="BH156"/>
      <c r="BI156"/>
      <c r="BJ156"/>
      <c r="BK156"/>
      <c r="BL156"/>
      <c r="BM156"/>
      <c r="BN156"/>
      <c r="BO156"/>
      <c r="BP156"/>
      <c r="BQ156"/>
      <c r="BR156"/>
      <c r="BS156"/>
      <c r="BT156"/>
      <c r="BU156"/>
      <c r="BV156"/>
      <c r="BW156"/>
      <c r="BX156"/>
      <c r="BY156"/>
      <c r="BZ156"/>
      <c r="CA156"/>
    </row>
    <row r="157" spans="6:79" ht="17" x14ac:dyDescent="0.15">
      <c r="F157" s="638"/>
      <c r="I157" s="650" t="s">
        <v>1046</v>
      </c>
      <c r="J157" s="720">
        <f t="shared" si="55"/>
        <v>5890.2350218014653</v>
      </c>
      <c r="K157" s="662"/>
      <c r="L157" s="650" t="s">
        <v>1046</v>
      </c>
      <c r="M157" s="720">
        <f t="shared" si="56"/>
        <v>867.63488416048324</v>
      </c>
      <c r="N157" s="640"/>
      <c r="O157" s="650" t="s">
        <v>1046</v>
      </c>
      <c r="P157" s="720">
        <f t="shared" si="57"/>
        <v>42.241000202289698</v>
      </c>
      <c r="Q157" s="720">
        <f t="shared" si="57"/>
        <v>64.202747768047558</v>
      </c>
      <c r="R157" s="720">
        <f t="shared" si="57"/>
        <v>106.44374797033726</v>
      </c>
      <c r="S157" s="662"/>
      <c r="T157" s="650" t="s">
        <v>1046</v>
      </c>
      <c r="U157" s="720">
        <f t="shared" si="58"/>
        <v>255.73066941041131</v>
      </c>
      <c r="V157" s="640"/>
      <c r="W157" s="650" t="s">
        <v>1046</v>
      </c>
      <c r="X157" s="723">
        <f t="shared" si="59"/>
        <v>2.4367052005800294E-2</v>
      </c>
      <c r="Y157" s="723">
        <f t="shared" si="59"/>
        <v>3.5724951885640526E-9</v>
      </c>
      <c r="Z157" s="723">
        <f t="shared" si="59"/>
        <v>9.9437736498657232E-3</v>
      </c>
      <c r="AA157" s="723">
        <f t="shared" si="59"/>
        <v>8.9497375747669042E-2</v>
      </c>
      <c r="AB157" s="723">
        <f t="shared" si="59"/>
        <v>0.12987244273608595</v>
      </c>
      <c r="AC157" s="723">
        <f t="shared" si="59"/>
        <v>0.388902099275583</v>
      </c>
      <c r="AD157" s="723">
        <f t="shared" si="59"/>
        <v>0</v>
      </c>
      <c r="AE157" s="723">
        <f t="shared" si="59"/>
        <v>0.64258274698749918</v>
      </c>
      <c r="AF157" s="640"/>
      <c r="AG157" s="640"/>
      <c r="AH157" s="640"/>
      <c r="AI157" s="640"/>
      <c r="AJ157" s="640"/>
      <c r="AK157" s="640"/>
      <c r="AL157" s="640"/>
      <c r="AM157" s="640"/>
      <c r="AN157" s="640"/>
      <c r="AO157" s="640"/>
      <c r="AP157" s="640"/>
      <c r="AQ157" s="640"/>
      <c r="AR157" s="640"/>
      <c r="AS157" s="640"/>
      <c r="AT157" s="640"/>
      <c r="AU157" s="640"/>
      <c r="AV157" s="640"/>
      <c r="AW157" s="640"/>
      <c r="AX157" s="640"/>
      <c r="AY157" s="640"/>
      <c r="AZ157" s="640"/>
      <c r="BA157" s="640"/>
      <c r="BB157" s="640"/>
      <c r="BC157"/>
      <c r="BD157"/>
      <c r="BE157"/>
      <c r="BF157"/>
      <c r="BG157"/>
      <c r="BH157"/>
      <c r="BI157"/>
      <c r="BJ157"/>
      <c r="BK157"/>
      <c r="BL157"/>
      <c r="BM157"/>
      <c r="BN157"/>
      <c r="BO157"/>
      <c r="BP157"/>
      <c r="BQ157"/>
      <c r="BR157"/>
      <c r="BS157"/>
      <c r="BT157"/>
      <c r="BU157"/>
      <c r="BV157"/>
      <c r="BW157"/>
      <c r="BX157"/>
      <c r="BY157"/>
      <c r="BZ157"/>
      <c r="CA157"/>
    </row>
    <row r="158" spans="6:79" ht="16" x14ac:dyDescent="0.15">
      <c r="F158" s="638"/>
      <c r="I158" s="654" t="s">
        <v>1047</v>
      </c>
      <c r="J158" s="720">
        <f t="shared" si="55"/>
        <v>8126.3107276156352</v>
      </c>
      <c r="K158" s="693"/>
      <c r="L158" s="654" t="s">
        <v>1047</v>
      </c>
      <c r="M158" s="720">
        <f t="shared" si="56"/>
        <v>1040.9728486613783</v>
      </c>
      <c r="N158" s="640"/>
      <c r="O158" s="654" t="s">
        <v>1047</v>
      </c>
      <c r="P158" s="720">
        <f t="shared" si="57"/>
        <v>55.505108122242561</v>
      </c>
      <c r="Q158" s="720">
        <f t="shared" si="57"/>
        <v>11.387318716749126</v>
      </c>
      <c r="R158" s="720">
        <f t="shared" si="57"/>
        <v>66.892426838991682</v>
      </c>
      <c r="S158" s="693"/>
      <c r="T158" s="654" t="s">
        <v>1047</v>
      </c>
      <c r="U158" s="720">
        <f t="shared" si="58"/>
        <v>336.21436520539265</v>
      </c>
      <c r="V158" s="640"/>
      <c r="W158" s="654" t="s">
        <v>1047</v>
      </c>
      <c r="X158" s="723">
        <f t="shared" si="59"/>
        <v>2.2858973573420312E-2</v>
      </c>
      <c r="Y158" s="723">
        <f t="shared" si="59"/>
        <v>6.1510092018579588E-4</v>
      </c>
      <c r="Z158" s="723">
        <f t="shared" si="59"/>
        <v>6.9082170284673241E-4</v>
      </c>
      <c r="AA158" s="723">
        <f t="shared" si="59"/>
        <v>2.3899303596408496E-2</v>
      </c>
      <c r="AB158" s="723">
        <f t="shared" si="59"/>
        <v>0.18724412864958107</v>
      </c>
      <c r="AC158" s="723">
        <f t="shared" si="59"/>
        <v>19.428798824444044</v>
      </c>
      <c r="AD158" s="723">
        <f t="shared" si="59"/>
        <v>0</v>
      </c>
      <c r="AE158" s="723">
        <f t="shared" si="59"/>
        <v>19.664107152886487</v>
      </c>
      <c r="AF158" s="640"/>
      <c r="AG158" s="640"/>
      <c r="AH158" s="640"/>
      <c r="AI158" s="640"/>
      <c r="AJ158" s="640"/>
      <c r="AK158" s="640"/>
      <c r="AL158" s="640"/>
      <c r="AM158" s="640"/>
      <c r="AN158" s="640"/>
      <c r="AO158" s="640"/>
      <c r="AP158" s="640"/>
      <c r="AQ158" s="640"/>
      <c r="AR158" s="640"/>
      <c r="AS158" s="640"/>
      <c r="AT158" s="640"/>
      <c r="AU158" s="640"/>
      <c r="AV158" s="640"/>
      <c r="AW158" s="640"/>
      <c r="AX158" s="640"/>
      <c r="AY158" s="640"/>
      <c r="AZ158" s="640"/>
      <c r="BA158" s="640"/>
      <c r="BB158" s="640"/>
      <c r="BC158"/>
      <c r="BD158"/>
      <c r="BE158"/>
      <c r="BF158"/>
      <c r="BG158"/>
      <c r="BH158"/>
      <c r="BI158"/>
      <c r="BJ158"/>
      <c r="BK158"/>
      <c r="BL158"/>
      <c r="BM158"/>
      <c r="BN158"/>
      <c r="BO158"/>
      <c r="BP158"/>
      <c r="BQ158"/>
      <c r="BR158"/>
      <c r="BS158"/>
      <c r="BT158"/>
      <c r="BU158"/>
      <c r="BV158"/>
      <c r="BW158"/>
      <c r="BX158"/>
      <c r="BY158"/>
      <c r="BZ158"/>
      <c r="CA158"/>
    </row>
    <row r="159" spans="6:79" ht="16" x14ac:dyDescent="0.15">
      <c r="F159" s="638"/>
      <c r="I159" s="654" t="s">
        <v>1048</v>
      </c>
      <c r="J159" s="720">
        <f t="shared" si="55"/>
        <v>7225.2303502491259</v>
      </c>
      <c r="K159" s="693"/>
      <c r="L159" s="654" t="s">
        <v>1048</v>
      </c>
      <c r="M159" s="720">
        <f t="shared" si="56"/>
        <v>655.82554076861834</v>
      </c>
      <c r="N159" s="640"/>
      <c r="O159" s="654" t="s">
        <v>1048</v>
      </c>
      <c r="P159" s="720">
        <f t="shared" si="57"/>
        <v>103.70086133509156</v>
      </c>
      <c r="Q159" s="720">
        <f t="shared" si="57"/>
        <v>16.405839823846637</v>
      </c>
      <c r="R159" s="720">
        <f t="shared" si="57"/>
        <v>120.10670115893819</v>
      </c>
      <c r="S159" s="693"/>
      <c r="T159" s="654" t="s">
        <v>1048</v>
      </c>
      <c r="U159" s="720">
        <f t="shared" si="58"/>
        <v>410.9894198408395</v>
      </c>
      <c r="V159" s="640"/>
      <c r="W159" s="654" t="s">
        <v>1048</v>
      </c>
      <c r="X159" s="723">
        <f t="shared" si="59"/>
        <v>3.4883907319454002E-3</v>
      </c>
      <c r="Y159" s="723">
        <f t="shared" si="59"/>
        <v>0</v>
      </c>
      <c r="Z159" s="723">
        <f t="shared" si="59"/>
        <v>1.589946437889004E-3</v>
      </c>
      <c r="AA159" s="723">
        <f t="shared" si="59"/>
        <v>1.8339662407015529E-2</v>
      </c>
      <c r="AB159" s="723">
        <f t="shared" si="59"/>
        <v>0.1880623200258916</v>
      </c>
      <c r="AC159" s="723">
        <f t="shared" si="59"/>
        <v>12.796753982490332</v>
      </c>
      <c r="AD159" s="723">
        <f t="shared" si="59"/>
        <v>0</v>
      </c>
      <c r="AE159" s="723">
        <f t="shared" si="59"/>
        <v>13.008234302093074</v>
      </c>
      <c r="AF159" s="640"/>
      <c r="AG159" s="640"/>
      <c r="AH159" s="640"/>
      <c r="AI159" s="640"/>
      <c r="AJ159" s="640"/>
      <c r="AK159" s="640"/>
      <c r="AL159" s="640"/>
      <c r="AM159" s="640"/>
      <c r="AN159" s="640"/>
      <c r="AO159" s="640"/>
      <c r="AP159" s="640"/>
      <c r="AQ159" s="640"/>
      <c r="AR159" s="640"/>
      <c r="AS159" s="640"/>
      <c r="AT159" s="640"/>
      <c r="AU159" s="640"/>
      <c r="AV159" s="640"/>
      <c r="AW159" s="640"/>
      <c r="AX159" s="640"/>
      <c r="AY159" s="640"/>
      <c r="AZ159" s="640"/>
      <c r="BA159" s="640"/>
      <c r="BB159" s="640"/>
      <c r="BC159"/>
      <c r="BD159"/>
      <c r="BE159"/>
      <c r="BF159"/>
      <c r="BG159"/>
      <c r="BH159"/>
      <c r="BI159"/>
      <c r="BJ159"/>
      <c r="BK159"/>
      <c r="BL159"/>
      <c r="BM159"/>
      <c r="BN159"/>
      <c r="BO159"/>
      <c r="BP159"/>
      <c r="BQ159"/>
      <c r="BR159"/>
      <c r="BS159"/>
      <c r="BT159"/>
      <c r="BU159"/>
      <c r="BV159"/>
      <c r="BW159"/>
      <c r="BX159"/>
      <c r="BY159"/>
      <c r="BZ159"/>
      <c r="CA159"/>
    </row>
    <row r="160" spans="6:79" ht="16" x14ac:dyDescent="0.15">
      <c r="F160" s="638"/>
      <c r="I160" s="654" t="s">
        <v>1049</v>
      </c>
      <c r="J160" s="720">
        <f t="shared" si="55"/>
        <v>11755.446780577378</v>
      </c>
      <c r="K160" s="693"/>
      <c r="L160" s="654" t="s">
        <v>1049</v>
      </c>
      <c r="M160" s="720">
        <f t="shared" si="56"/>
        <v>770.98781281965341</v>
      </c>
      <c r="N160" s="640"/>
      <c r="O160" s="654" t="s">
        <v>1049</v>
      </c>
      <c r="P160" s="720">
        <f t="shared" si="57"/>
        <v>153.47373834532095</v>
      </c>
      <c r="Q160" s="720">
        <f t="shared" si="57"/>
        <v>15.977926387859883</v>
      </c>
      <c r="R160" s="720">
        <f t="shared" si="57"/>
        <v>169.45166473318085</v>
      </c>
      <c r="S160" s="693"/>
      <c r="T160" s="654" t="s">
        <v>1049</v>
      </c>
      <c r="U160" s="720">
        <f t="shared" si="58"/>
        <v>244.76850249763524</v>
      </c>
      <c r="V160" s="640"/>
      <c r="W160" s="654" t="s">
        <v>1049</v>
      </c>
      <c r="X160" s="723">
        <f t="shared" si="59"/>
        <v>4.3159138722330664E-3</v>
      </c>
      <c r="Y160" s="723">
        <f t="shared" si="59"/>
        <v>7.7980075730010834E-9</v>
      </c>
      <c r="Z160" s="723">
        <f t="shared" si="59"/>
        <v>7.8093762658681932E-4</v>
      </c>
      <c r="AA160" s="723">
        <f t="shared" si="59"/>
        <v>1.0633779915224219E-2</v>
      </c>
      <c r="AB160" s="723">
        <f t="shared" si="59"/>
        <v>0.13794771518769239</v>
      </c>
      <c r="AC160" s="723">
        <f t="shared" si="59"/>
        <v>5.2846339504021582</v>
      </c>
      <c r="AD160" s="723">
        <f t="shared" si="59"/>
        <v>0</v>
      </c>
      <c r="AE160" s="723">
        <f t="shared" si="59"/>
        <v>5.4383123048019026</v>
      </c>
      <c r="AF160" s="640"/>
      <c r="AG160" s="640"/>
      <c r="AH160" s="640"/>
      <c r="AI160" s="640"/>
      <c r="AJ160" s="640"/>
      <c r="AK160" s="640"/>
      <c r="AL160" s="640"/>
      <c r="AM160" s="640"/>
      <c r="AN160" s="640"/>
      <c r="AO160" s="640"/>
      <c r="AP160" s="640"/>
      <c r="AQ160" s="640"/>
      <c r="AR160" s="640"/>
      <c r="AS160" s="640"/>
      <c r="AT160" s="640"/>
      <c r="AU160" s="640"/>
      <c r="AV160" s="640"/>
      <c r="AW160" s="640"/>
      <c r="AX160" s="640"/>
      <c r="AY160" s="640"/>
      <c r="AZ160" s="640"/>
      <c r="BA160" s="640"/>
      <c r="BB160" s="640"/>
      <c r="BC160"/>
      <c r="BD160"/>
      <c r="BE160"/>
      <c r="BF160"/>
      <c r="BG160"/>
      <c r="BH160"/>
      <c r="BI160"/>
      <c r="BJ160"/>
      <c r="BK160"/>
      <c r="BL160"/>
      <c r="BM160"/>
      <c r="BN160"/>
      <c r="BO160"/>
      <c r="BP160"/>
      <c r="BQ160"/>
      <c r="BR160"/>
      <c r="BS160"/>
      <c r="BT160"/>
      <c r="BU160"/>
      <c r="BV160"/>
      <c r="BW160"/>
      <c r="BX160"/>
      <c r="BY160"/>
      <c r="BZ160"/>
      <c r="CA160"/>
    </row>
    <row r="161" spans="6:79" ht="16" x14ac:dyDescent="0.15">
      <c r="F161" s="638"/>
      <c r="I161" s="654" t="s">
        <v>1050</v>
      </c>
      <c r="J161" s="720">
        <f t="shared" si="55"/>
        <v>7666.7653356953033</v>
      </c>
      <c r="K161" s="693"/>
      <c r="L161" s="654" t="s">
        <v>1050</v>
      </c>
      <c r="M161" s="720">
        <f t="shared" si="56"/>
        <v>937.49410605554294</v>
      </c>
      <c r="N161" s="640"/>
      <c r="O161" s="654" t="s">
        <v>1050</v>
      </c>
      <c r="P161" s="720">
        <f t="shared" si="57"/>
        <v>221.20936893442641</v>
      </c>
      <c r="Q161" s="720">
        <f t="shared" si="57"/>
        <v>10.546841368869478</v>
      </c>
      <c r="R161" s="720">
        <f t="shared" si="57"/>
        <v>231.75621030329589</v>
      </c>
      <c r="S161" s="693"/>
      <c r="T161" s="654" t="s">
        <v>1050</v>
      </c>
      <c r="U161" s="720">
        <f t="shared" si="58"/>
        <v>149.79730787188248</v>
      </c>
      <c r="V161" s="640"/>
      <c r="W161" s="654" t="s">
        <v>1050</v>
      </c>
      <c r="X161" s="723">
        <f t="shared" si="59"/>
        <v>5.0010188215310258E-3</v>
      </c>
      <c r="Y161" s="723">
        <f t="shared" si="59"/>
        <v>3.6925484891980861E-10</v>
      </c>
      <c r="Z161" s="723">
        <f t="shared" si="59"/>
        <v>6.3198973475664356E-4</v>
      </c>
      <c r="AA161" s="723">
        <f t="shared" si="59"/>
        <v>1.0340145848203907E-2</v>
      </c>
      <c r="AB161" s="723">
        <f t="shared" si="59"/>
        <v>0.20869336658051854</v>
      </c>
      <c r="AC161" s="723">
        <f t="shared" si="59"/>
        <v>6.5794742608140915</v>
      </c>
      <c r="AD161" s="723">
        <f t="shared" si="59"/>
        <v>4.7380887735926074E-5</v>
      </c>
      <c r="AE161" s="723">
        <f t="shared" si="59"/>
        <v>6.8041881630560921</v>
      </c>
      <c r="AF161" s="640"/>
      <c r="AG161" s="640"/>
      <c r="AH161" s="640"/>
      <c r="AI161" s="640"/>
      <c r="AJ161" s="640"/>
      <c r="AK161" s="640"/>
      <c r="AL161" s="640"/>
      <c r="AM161" s="640"/>
      <c r="AN161" s="640"/>
      <c r="AO161" s="640"/>
      <c r="AP161" s="640"/>
      <c r="AQ161" s="640"/>
      <c r="AR161" s="640"/>
      <c r="AS161" s="640"/>
      <c r="AT161" s="640"/>
      <c r="AU161" s="640"/>
      <c r="AV161" s="640"/>
      <c r="AW161" s="640"/>
      <c r="AX161" s="640"/>
      <c r="AY161" s="640"/>
      <c r="AZ161" s="640"/>
      <c r="BA161" s="640"/>
      <c r="BB161" s="640"/>
      <c r="BC161"/>
      <c r="BD161"/>
      <c r="BE161"/>
      <c r="BF161"/>
      <c r="BG161"/>
      <c r="BH161"/>
      <c r="BI161"/>
      <c r="BJ161"/>
      <c r="BK161"/>
      <c r="BL161"/>
      <c r="BM161"/>
      <c r="BN161"/>
      <c r="BO161"/>
      <c r="BP161"/>
      <c r="BQ161"/>
      <c r="BR161"/>
      <c r="BS161"/>
      <c r="BT161"/>
      <c r="BU161"/>
      <c r="BV161"/>
      <c r="BW161"/>
      <c r="BX161"/>
      <c r="BY161"/>
      <c r="BZ161"/>
      <c r="CA161"/>
    </row>
    <row r="162" spans="6:79" ht="16" x14ac:dyDescent="0.15">
      <c r="F162" s="638"/>
      <c r="I162" s="654" t="s">
        <v>1051</v>
      </c>
      <c r="J162" s="720">
        <f t="shared" si="55"/>
        <v>5481.568683250206</v>
      </c>
      <c r="K162" s="693"/>
      <c r="L162" s="654" t="s">
        <v>1051</v>
      </c>
      <c r="M162" s="720">
        <f t="shared" si="56"/>
        <v>1390.8598573001896</v>
      </c>
      <c r="N162" s="640"/>
      <c r="O162" s="654" t="s">
        <v>1051</v>
      </c>
      <c r="P162" s="720">
        <f t="shared" si="57"/>
        <v>132.99300368172126</v>
      </c>
      <c r="Q162" s="720">
        <f t="shared" si="57"/>
        <v>14.046303208100644</v>
      </c>
      <c r="R162" s="720">
        <f t="shared" si="57"/>
        <v>147.03930688982192</v>
      </c>
      <c r="S162" s="693"/>
      <c r="T162" s="654" t="s">
        <v>1051</v>
      </c>
      <c r="U162" s="720">
        <f t="shared" si="58"/>
        <v>246.74578827593905</v>
      </c>
      <c r="V162" s="640"/>
      <c r="W162" s="654" t="s">
        <v>1051</v>
      </c>
      <c r="X162" s="723">
        <f t="shared" si="59"/>
        <v>3.5164823138984472E-3</v>
      </c>
      <c r="Y162" s="723">
        <f t="shared" si="59"/>
        <v>0</v>
      </c>
      <c r="Z162" s="723">
        <f t="shared" si="59"/>
        <v>7.4979922010243161E-4</v>
      </c>
      <c r="AA162" s="723">
        <f t="shared" si="59"/>
        <v>1.1521499954142188E-2</v>
      </c>
      <c r="AB162" s="723">
        <f t="shared" si="59"/>
        <v>0.18183965800744725</v>
      </c>
      <c r="AC162" s="723">
        <f t="shared" si="59"/>
        <v>4.3412631863202442</v>
      </c>
      <c r="AD162" s="723">
        <f t="shared" si="59"/>
        <v>0</v>
      </c>
      <c r="AE162" s="723">
        <f t="shared" si="59"/>
        <v>4.5388906258158341</v>
      </c>
      <c r="AF162" s="640"/>
      <c r="AG162" s="640"/>
      <c r="AH162" s="640"/>
      <c r="AI162" s="640"/>
      <c r="AJ162" s="640"/>
      <c r="AK162" s="640"/>
      <c r="AL162" s="640"/>
      <c r="AM162" s="640"/>
      <c r="AN162" s="640"/>
      <c r="AO162" s="640"/>
      <c r="AP162" s="640"/>
      <c r="AQ162" s="640"/>
      <c r="AR162" s="640"/>
      <c r="AS162" s="640"/>
      <c r="AT162" s="640"/>
      <c r="AU162" s="640"/>
      <c r="AV162" s="640"/>
      <c r="AW162" s="640"/>
      <c r="AX162" s="640"/>
      <c r="AY162" s="640"/>
      <c r="AZ162" s="640"/>
      <c r="BA162" s="640"/>
      <c r="BB162" s="640"/>
      <c r="BC162"/>
      <c r="BD162"/>
      <c r="BE162"/>
      <c r="BF162"/>
      <c r="BG162"/>
      <c r="BH162"/>
      <c r="BI162"/>
      <c r="BJ162"/>
      <c r="BK162"/>
      <c r="BL162"/>
      <c r="BM162"/>
      <c r="BN162"/>
      <c r="BO162"/>
      <c r="BP162"/>
      <c r="BQ162"/>
      <c r="BR162"/>
      <c r="BS162"/>
      <c r="BT162"/>
      <c r="BU162"/>
      <c r="BV162"/>
      <c r="BW162"/>
      <c r="BX162"/>
      <c r="BY162"/>
      <c r="BZ162"/>
      <c r="CA162"/>
    </row>
    <row r="163" spans="6:79" ht="16" x14ac:dyDescent="0.15">
      <c r="F163" s="638"/>
      <c r="I163" s="654" t="s">
        <v>1052</v>
      </c>
      <c r="J163" s="720">
        <f t="shared" si="55"/>
        <v>4816.8495613823807</v>
      </c>
      <c r="K163" s="693"/>
      <c r="L163" s="654" t="s">
        <v>1052</v>
      </c>
      <c r="M163" s="720">
        <f t="shared" si="56"/>
        <v>1714.5113700052816</v>
      </c>
      <c r="N163" s="640"/>
      <c r="O163" s="654" t="s">
        <v>1052</v>
      </c>
      <c r="P163" s="720">
        <f t="shared" si="57"/>
        <v>136.98328258407918</v>
      </c>
      <c r="Q163" s="720">
        <f t="shared" si="57"/>
        <v>52.165041944384868</v>
      </c>
      <c r="R163" s="720">
        <f t="shared" si="57"/>
        <v>189.14832452846406</v>
      </c>
      <c r="S163" s="693"/>
      <c r="T163" s="654" t="s">
        <v>1052</v>
      </c>
      <c r="U163" s="720">
        <f t="shared" si="58"/>
        <v>273.6373756817294</v>
      </c>
      <c r="V163" s="640"/>
      <c r="W163" s="654" t="s">
        <v>1052</v>
      </c>
      <c r="X163" s="723">
        <f t="shared" si="59"/>
        <v>5.2918632100045215E-3</v>
      </c>
      <c r="Y163" s="723">
        <f t="shared" si="59"/>
        <v>4.0372469811700193E-9</v>
      </c>
      <c r="Z163" s="723">
        <f t="shared" si="59"/>
        <v>1.3281119508974316E-3</v>
      </c>
      <c r="AA163" s="723">
        <f t="shared" si="59"/>
        <v>1.0373162079304101E-2</v>
      </c>
      <c r="AB163" s="723">
        <f t="shared" si="59"/>
        <v>0.16966877426602833</v>
      </c>
      <c r="AC163" s="723">
        <f t="shared" si="59"/>
        <v>1.9194788680670116</v>
      </c>
      <c r="AD163" s="723">
        <f t="shared" si="59"/>
        <v>0</v>
      </c>
      <c r="AE163" s="723">
        <f t="shared" si="59"/>
        <v>2.1061407836104928</v>
      </c>
      <c r="AF163" s="640"/>
      <c r="AG163" s="640"/>
      <c r="AH163" s="640"/>
      <c r="AI163" s="640"/>
      <c r="AJ163" s="640"/>
      <c r="AK163" s="640"/>
      <c r="AL163" s="640"/>
      <c r="AM163" s="640"/>
      <c r="AN163" s="640"/>
      <c r="AO163" s="640"/>
      <c r="AP163" s="640"/>
      <c r="AQ163" s="640"/>
      <c r="AR163" s="640"/>
      <c r="AS163" s="640"/>
      <c r="AT163" s="640"/>
      <c r="AU163" s="640"/>
      <c r="AV163" s="640"/>
      <c r="AW163" s="640"/>
      <c r="AX163" s="640"/>
      <c r="AY163" s="640"/>
      <c r="AZ163" s="640"/>
      <c r="BA163" s="640"/>
      <c r="BB163" s="640"/>
      <c r="BC163"/>
      <c r="BD163"/>
      <c r="BE163"/>
      <c r="BF163"/>
      <c r="BG163"/>
      <c r="BH163"/>
      <c r="BI163"/>
      <c r="BJ163"/>
      <c r="BK163"/>
      <c r="BL163"/>
      <c r="BM163"/>
      <c r="BN163"/>
      <c r="BO163"/>
      <c r="BP163"/>
      <c r="BQ163"/>
      <c r="BR163"/>
      <c r="BS163"/>
      <c r="BT163"/>
      <c r="BU163"/>
      <c r="BV163"/>
      <c r="BW163"/>
      <c r="BX163"/>
      <c r="BY163"/>
      <c r="BZ163"/>
      <c r="CA163"/>
    </row>
    <row r="164" spans="6:79" ht="16" x14ac:dyDescent="0.15">
      <c r="F164" s="638"/>
      <c r="I164" s="654" t="s">
        <v>1053</v>
      </c>
      <c r="J164" s="720">
        <f t="shared" si="55"/>
        <v>6501.0875491057714</v>
      </c>
      <c r="K164" s="693"/>
      <c r="L164" s="654" t="s">
        <v>1053</v>
      </c>
      <c r="M164" s="720">
        <f>M180/1024</f>
        <v>981.82184160741531</v>
      </c>
      <c r="N164" s="640"/>
      <c r="O164" s="654" t="s">
        <v>1053</v>
      </c>
      <c r="P164" s="720">
        <f>P180/1024</f>
        <v>78.371402528938162</v>
      </c>
      <c r="Q164" s="720">
        <f>Q180/1024</f>
        <v>2.752413193365093</v>
      </c>
      <c r="R164" s="720">
        <f t="shared" si="57"/>
        <v>81.123815722303249</v>
      </c>
      <c r="S164" s="693"/>
      <c r="T164" s="654" t="s">
        <v>1053</v>
      </c>
      <c r="U164" s="720">
        <f>U180/1024</f>
        <v>259.08471055016452</v>
      </c>
      <c r="V164" s="640"/>
      <c r="W164" s="654" t="s">
        <v>1053</v>
      </c>
      <c r="X164" s="723">
        <f t="shared" si="59"/>
        <v>2.3847315469338279</v>
      </c>
      <c r="Y164" s="723">
        <f t="shared" si="59"/>
        <v>4.2255123844370213E-9</v>
      </c>
      <c r="Z164" s="723">
        <f t="shared" si="59"/>
        <v>1.3411607814305079E-2</v>
      </c>
      <c r="AA164" s="723">
        <f t="shared" si="59"/>
        <v>1.0350612158617871E-2</v>
      </c>
      <c r="AB164" s="723">
        <f t="shared" si="59"/>
        <v>0.25348288432724025</v>
      </c>
      <c r="AC164" s="723">
        <f t="shared" si="59"/>
        <v>23.853337403224025</v>
      </c>
      <c r="AD164" s="723">
        <f t="shared" si="59"/>
        <v>0</v>
      </c>
      <c r="AE164" s="723">
        <f t="shared" si="59"/>
        <v>26.515314058683529</v>
      </c>
      <c r="AF164" s="640"/>
      <c r="AG164" s="640"/>
      <c r="AH164" s="640"/>
      <c r="AI164" s="640"/>
      <c r="AJ164" s="640"/>
      <c r="AK164" s="640"/>
      <c r="AL164" s="640"/>
      <c r="AM164" s="640"/>
      <c r="AN164" s="640"/>
      <c r="AO164" s="640"/>
      <c r="AP164" s="640"/>
      <c r="AQ164" s="640"/>
      <c r="AR164" s="640"/>
      <c r="AS164" s="640"/>
      <c r="AT164" s="640"/>
      <c r="AU164" s="640"/>
      <c r="AV164" s="640"/>
      <c r="AW164" s="640"/>
      <c r="AX164" s="640"/>
      <c r="AY164" s="640"/>
      <c r="AZ164" s="640"/>
      <c r="BA164" s="640"/>
      <c r="BB164" s="640"/>
      <c r="BC164"/>
      <c r="BD164"/>
      <c r="BE164"/>
      <c r="BF164"/>
      <c r="BG164"/>
      <c r="BH164"/>
      <c r="BI164"/>
      <c r="BJ164"/>
      <c r="BK164"/>
      <c r="BL164"/>
      <c r="BM164"/>
      <c r="BN164"/>
      <c r="BO164"/>
      <c r="BP164"/>
      <c r="BQ164"/>
      <c r="BR164"/>
      <c r="BS164"/>
      <c r="BT164"/>
      <c r="BU164"/>
      <c r="BV164"/>
      <c r="BW164"/>
      <c r="BX164"/>
      <c r="BY164"/>
      <c r="BZ164"/>
      <c r="CA164"/>
    </row>
    <row r="165" spans="6:79" ht="16" x14ac:dyDescent="0.15">
      <c r="F165" s="638"/>
      <c r="I165" s="656" t="s">
        <v>55</v>
      </c>
      <c r="J165" s="664">
        <f>SUM(J153:J164)</f>
        <v>78198.673555153131</v>
      </c>
      <c r="K165" s="640"/>
      <c r="L165" s="656" t="s">
        <v>55</v>
      </c>
      <c r="M165" s="664">
        <f>SUM(M153:M164)</f>
        <v>10232.838110385768</v>
      </c>
      <c r="N165" s="640"/>
      <c r="O165" s="656" t="s">
        <v>55</v>
      </c>
      <c r="P165" s="664">
        <f>SUM(P153:P164)</f>
        <v>1091.8009676922529</v>
      </c>
      <c r="Q165" s="664">
        <f>SUM(Q153:Q164)</f>
        <v>213.94596502291506</v>
      </c>
      <c r="R165" s="664">
        <f>SUM(R153:R164)</f>
        <v>1305.746932715168</v>
      </c>
      <c r="S165" s="640"/>
      <c r="T165" s="656" t="s">
        <v>55</v>
      </c>
      <c r="U165" s="664">
        <f>SUM(U153:U164)</f>
        <v>3135.1714488243279</v>
      </c>
      <c r="V165" s="640"/>
      <c r="W165" s="656" t="s">
        <v>55</v>
      </c>
      <c r="X165" s="713">
        <f t="shared" ref="X165:AD165" si="60">SUM(X153:X164)</f>
        <v>2.6807507579369405</v>
      </c>
      <c r="Y165" s="713">
        <f t="shared" si="60"/>
        <v>1.0688842130548433E-3</v>
      </c>
      <c r="Z165" s="713">
        <f t="shared" si="60"/>
        <v>3.4795051410583089E-2</v>
      </c>
      <c r="AA165" s="713">
        <f t="shared" si="60"/>
        <v>0.35931956079548327</v>
      </c>
      <c r="AB165" s="713">
        <f t="shared" si="60"/>
        <v>10.883693721876615</v>
      </c>
      <c r="AC165" s="713">
        <f t="shared" si="60"/>
        <v>172.70974225051557</v>
      </c>
      <c r="AD165" s="713">
        <f t="shared" si="60"/>
        <v>4.7380887735926074E-5</v>
      </c>
      <c r="AE165" s="713">
        <f>SUM(AE153:AE164)</f>
        <v>186.66941760763598</v>
      </c>
      <c r="AF165" s="640"/>
      <c r="AG165" s="640"/>
      <c r="AH165" s="640"/>
      <c r="AI165" s="640"/>
      <c r="AJ165" s="640"/>
      <c r="AK165" s="640"/>
      <c r="AL165" s="640"/>
      <c r="AM165" s="640"/>
      <c r="AN165" s="640"/>
      <c r="AO165" s="640"/>
      <c r="AP165" s="640"/>
      <c r="AQ165" s="640"/>
      <c r="AR165" s="640"/>
      <c r="AS165" s="640"/>
      <c r="AT165" s="640"/>
      <c r="AU165" s="640"/>
      <c r="AV165" s="640"/>
      <c r="AW165" s="640"/>
      <c r="AX165" s="640"/>
      <c r="AY165" s="640"/>
      <c r="AZ165" s="640"/>
      <c r="BA165" s="640"/>
      <c r="BB165" s="640"/>
      <c r="BC165"/>
      <c r="BD165"/>
      <c r="BE165"/>
      <c r="BF165"/>
      <c r="BG165"/>
      <c r="BH165"/>
      <c r="BI165"/>
      <c r="BJ165"/>
      <c r="BK165"/>
      <c r="BL165"/>
      <c r="BM165"/>
      <c r="BN165"/>
      <c r="BO165"/>
      <c r="BP165"/>
      <c r="BQ165"/>
      <c r="BR165"/>
      <c r="BS165"/>
      <c r="BT165"/>
      <c r="BU165"/>
      <c r="BV165"/>
      <c r="BW165"/>
      <c r="BX165"/>
      <c r="BY165"/>
      <c r="BZ165"/>
      <c r="CA165"/>
    </row>
    <row r="166" spans="6:79" ht="16" x14ac:dyDescent="0.15">
      <c r="F166" s="638"/>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640"/>
      <c r="AF166" s="640"/>
      <c r="AG166" s="640"/>
      <c r="AH166" s="640"/>
      <c r="AI166" s="640"/>
      <c r="AJ166" s="640"/>
      <c r="AK166" s="640"/>
      <c r="AL166" s="640"/>
      <c r="AM166" s="640"/>
      <c r="AN166" s="640"/>
      <c r="AO166" s="640"/>
      <c r="AP166" s="640"/>
      <c r="AQ166" s="640"/>
      <c r="AR166" s="640"/>
      <c r="AS166" s="640"/>
      <c r="AT166" s="640"/>
      <c r="AU166" s="640"/>
      <c r="AV166" s="640"/>
      <c r="AW166" s="640"/>
      <c r="AX166" s="640"/>
      <c r="AY166" s="640"/>
      <c r="AZ166" s="640"/>
      <c r="BA166" s="640"/>
      <c r="BB166" s="640"/>
      <c r="BC166"/>
      <c r="BD166"/>
      <c r="BE166"/>
      <c r="BF166"/>
      <c r="BG166"/>
      <c r="BH166"/>
      <c r="BI166"/>
      <c r="BJ166"/>
      <c r="BK166"/>
      <c r="BL166"/>
      <c r="BM166"/>
      <c r="BN166"/>
      <c r="BO166"/>
      <c r="BP166"/>
      <c r="BQ166"/>
      <c r="BR166"/>
      <c r="BS166"/>
      <c r="BT166"/>
      <c r="BU166"/>
      <c r="BV166"/>
      <c r="BW166"/>
      <c r="BX166"/>
      <c r="BY166"/>
      <c r="BZ166"/>
      <c r="CA166"/>
    </row>
    <row r="167" spans="6:79" x14ac:dyDescent="0.15">
      <c r="F167" s="638"/>
      <c r="I167" s="643" t="s">
        <v>145</v>
      </c>
      <c r="J167" s="634"/>
      <c r="K167" s="643"/>
      <c r="L167" s="643" t="s">
        <v>145</v>
      </c>
      <c r="M167" s="634"/>
      <c r="N167" s="634"/>
      <c r="O167" s="643" t="s">
        <v>145</v>
      </c>
      <c r="P167" s="634"/>
      <c r="Q167" s="722"/>
      <c r="R167" s="722"/>
      <c r="S167" s="722"/>
      <c r="T167" s="643" t="s">
        <v>145</v>
      </c>
      <c r="U167" s="634"/>
      <c r="V167" s="634"/>
      <c r="W167" s="643" t="s">
        <v>145</v>
      </c>
      <c r="X167" s="634"/>
      <c r="Y167" s="634"/>
      <c r="Z167" s="634"/>
      <c r="AA167" s="634"/>
      <c r="AB167" s="634"/>
      <c r="AC167" s="634"/>
      <c r="AD167" s="634"/>
      <c r="AE167" s="634"/>
      <c r="AF167" s="634"/>
      <c r="AG167" s="634"/>
      <c r="AH167" s="634"/>
      <c r="AI167" s="634"/>
      <c r="AJ167" s="634"/>
      <c r="AK167" s="634"/>
      <c r="AL167" s="634"/>
      <c r="AM167" s="634"/>
      <c r="AN167" s="634"/>
      <c r="AO167" s="634"/>
      <c r="AP167" s="634"/>
      <c r="AQ167" s="634"/>
      <c r="AR167" s="634"/>
      <c r="AS167" s="634"/>
      <c r="AT167" s="634"/>
      <c r="AU167" s="634"/>
      <c r="AV167" s="634"/>
      <c r="AW167" s="634"/>
      <c r="AX167" s="634"/>
      <c r="AY167" s="634"/>
      <c r="AZ167" s="634"/>
      <c r="BA167" s="634"/>
      <c r="BB167" s="634"/>
      <c r="BC167" s="712"/>
      <c r="BD167" s="712"/>
      <c r="BE167" s="712"/>
      <c r="BF167" s="712"/>
      <c r="BG167" s="712"/>
      <c r="BH167" s="712"/>
      <c r="BI167" s="712"/>
      <c r="BJ167" s="712"/>
      <c r="BK167" s="712"/>
      <c r="BL167" s="712"/>
      <c r="BM167" s="712"/>
      <c r="BN167" s="712"/>
      <c r="BO167" s="712"/>
      <c r="BP167" s="712"/>
      <c r="BQ167" s="712"/>
      <c r="BR167" s="712"/>
      <c r="BS167" s="712"/>
      <c r="BT167" s="712"/>
      <c r="BU167" s="712"/>
      <c r="BV167" s="712"/>
      <c r="BW167" s="712"/>
      <c r="BX167" s="712"/>
      <c r="BY167" s="712"/>
      <c r="BZ167" s="712"/>
      <c r="CA167" s="712"/>
    </row>
    <row r="168" spans="6:79" ht="51" x14ac:dyDescent="0.15">
      <c r="F168" s="638"/>
      <c r="I168" s="646" t="s">
        <v>578</v>
      </c>
      <c r="J168" s="691" t="s">
        <v>848</v>
      </c>
      <c r="K168" s="662"/>
      <c r="L168" s="646" t="s">
        <v>578</v>
      </c>
      <c r="M168" s="691" t="s">
        <v>869</v>
      </c>
      <c r="N168" s="640"/>
      <c r="O168" s="646" t="s">
        <v>578</v>
      </c>
      <c r="P168" s="691" t="s">
        <v>849</v>
      </c>
      <c r="Q168" s="691" t="s">
        <v>850</v>
      </c>
      <c r="R168" s="691" t="s">
        <v>55</v>
      </c>
      <c r="S168" s="662"/>
      <c r="T168" s="646" t="s">
        <v>578</v>
      </c>
      <c r="U168" s="691" t="s">
        <v>854</v>
      </c>
      <c r="V168" s="640"/>
      <c r="W168" s="646" t="s">
        <v>578</v>
      </c>
      <c r="X168" s="646" t="s">
        <v>871</v>
      </c>
      <c r="Y168" s="646" t="s">
        <v>872</v>
      </c>
      <c r="Z168" s="646" t="s">
        <v>873</v>
      </c>
      <c r="AA168" s="646" t="s">
        <v>874</v>
      </c>
      <c r="AB168" s="646" t="s">
        <v>986</v>
      </c>
      <c r="AC168" s="646" t="s">
        <v>877</v>
      </c>
      <c r="AD168" s="646" t="s">
        <v>878</v>
      </c>
      <c r="AE168" s="691" t="s">
        <v>55</v>
      </c>
      <c r="AF168" s="640"/>
      <c r="AG168" s="640"/>
      <c r="AH168" s="640"/>
      <c r="AI168" s="640"/>
      <c r="AJ168" s="640"/>
      <c r="AK168" s="640"/>
      <c r="AL168" s="640"/>
      <c r="AM168" s="640"/>
      <c r="AN168" s="640"/>
      <c r="AO168" s="640"/>
      <c r="AP168" s="640"/>
      <c r="AQ168" s="640"/>
      <c r="AR168" s="640"/>
      <c r="AS168" s="640"/>
      <c r="AT168" s="640"/>
      <c r="AU168" s="640"/>
      <c r="AV168" s="640"/>
      <c r="AW168" s="640"/>
      <c r="AX168" s="640"/>
      <c r="AY168" s="640"/>
      <c r="AZ168" s="640"/>
      <c r="BA168" s="640"/>
      <c r="BB168" s="640"/>
      <c r="BC168"/>
      <c r="BD168"/>
      <c r="BE168"/>
      <c r="BF168"/>
      <c r="BG168"/>
      <c r="BH168"/>
      <c r="BI168"/>
      <c r="BJ168"/>
      <c r="BK168"/>
      <c r="BL168"/>
      <c r="BM168"/>
      <c r="BN168"/>
      <c r="BO168"/>
      <c r="BP168"/>
      <c r="BQ168"/>
      <c r="BR168"/>
      <c r="BS168"/>
      <c r="BT168"/>
      <c r="BU168"/>
      <c r="BV168"/>
      <c r="BW168"/>
      <c r="BX168"/>
      <c r="BY168"/>
      <c r="BZ168"/>
      <c r="CA168"/>
    </row>
    <row r="169" spans="6:79" ht="17" x14ac:dyDescent="0.15">
      <c r="F169" s="638"/>
      <c r="I169" s="650" t="s">
        <v>1042</v>
      </c>
      <c r="J169" s="323">
        <v>4309766.5632047392</v>
      </c>
      <c r="K169" s="724"/>
      <c r="L169" s="650" t="s">
        <v>1042</v>
      </c>
      <c r="M169" s="310">
        <v>397628.2843986043</v>
      </c>
      <c r="N169" s="671"/>
      <c r="O169" s="650" t="s">
        <v>1042</v>
      </c>
      <c r="P169" s="323">
        <v>34193.617026410793</v>
      </c>
      <c r="Q169" s="323">
        <v>767.36741375271208</v>
      </c>
      <c r="R169" s="323">
        <f>SUM(P169:Q169)</f>
        <v>34960.984440163505</v>
      </c>
      <c r="S169" s="724"/>
      <c r="T169" s="650" t="s">
        <v>1042</v>
      </c>
      <c r="U169" s="323">
        <v>269508.43651115615</v>
      </c>
      <c r="V169" s="671"/>
      <c r="W169" s="650" t="s">
        <v>1042</v>
      </c>
      <c r="X169" s="323">
        <v>80.342303742654593</v>
      </c>
      <c r="Y169" s="323">
        <v>0.46368805691599801</v>
      </c>
      <c r="Z169" s="323">
        <v>2.2771943062543798</v>
      </c>
      <c r="AA169" s="323">
        <v>44.0618196623399</v>
      </c>
      <c r="AB169" s="323"/>
      <c r="AC169" s="323">
        <v>9547.1511643659305</v>
      </c>
      <c r="AD169" s="323"/>
      <c r="AE169" s="323">
        <f>SUM(X169:AD169)</f>
        <v>9674.2961701340955</v>
      </c>
      <c r="AF169" s="671"/>
      <c r="AG169" s="671"/>
      <c r="AH169" s="671"/>
      <c r="AI169" s="671"/>
      <c r="AJ169" s="671"/>
      <c r="AK169" s="671"/>
      <c r="AL169" s="671"/>
      <c r="AM169" s="671"/>
      <c r="AN169" s="671"/>
      <c r="AO169" s="671"/>
      <c r="AP169" s="671"/>
      <c r="AQ169" s="671"/>
      <c r="AR169" s="671"/>
      <c r="AS169" s="671"/>
      <c r="AT169" s="671"/>
      <c r="AU169" s="671"/>
      <c r="AV169" s="671"/>
      <c r="AW169" s="671"/>
      <c r="AX169" s="671"/>
      <c r="AY169" s="671"/>
      <c r="AZ169" s="671"/>
      <c r="BA169" s="671"/>
      <c r="BB169" s="671"/>
      <c r="BC169"/>
      <c r="BD169"/>
      <c r="BE169"/>
      <c r="BF169"/>
      <c r="BG169"/>
      <c r="BH169"/>
      <c r="BI169"/>
      <c r="BJ169"/>
      <c r="BK169"/>
      <c r="BL169"/>
      <c r="BM169"/>
      <c r="BN169"/>
      <c r="BO169"/>
      <c r="BP169"/>
      <c r="BQ169"/>
      <c r="BR169"/>
      <c r="BS169"/>
      <c r="BT169"/>
      <c r="BU169"/>
      <c r="BV169"/>
      <c r="BW169"/>
      <c r="BX169"/>
      <c r="BY169"/>
      <c r="BZ169"/>
      <c r="CA169"/>
    </row>
    <row r="170" spans="6:79" ht="17" x14ac:dyDescent="0.15">
      <c r="F170" s="638"/>
      <c r="I170" s="650" t="s">
        <v>1043</v>
      </c>
      <c r="J170" s="323">
        <v>5893308.5967212031</v>
      </c>
      <c r="K170" s="724"/>
      <c r="L170" s="650" t="s">
        <v>1043</v>
      </c>
      <c r="M170" s="310">
        <v>594963.37433522334</v>
      </c>
      <c r="N170" s="671"/>
      <c r="O170" s="650" t="s">
        <v>1043</v>
      </c>
      <c r="P170" s="323">
        <v>47720.980115967635</v>
      </c>
      <c r="Q170" s="323">
        <v>1006.372775774449</v>
      </c>
      <c r="R170" s="323">
        <f t="shared" ref="R170:R180" si="61">SUM(P170:Q170)</f>
        <v>48727.352891742084</v>
      </c>
      <c r="S170" s="724"/>
      <c r="T170" s="650" t="s">
        <v>1043</v>
      </c>
      <c r="U170" s="323">
        <v>240532.79433926253</v>
      </c>
      <c r="V170" s="671"/>
      <c r="W170" s="650" t="s">
        <v>1043</v>
      </c>
      <c r="X170" s="323">
        <v>23.908906701020801</v>
      </c>
      <c r="Y170" s="323">
        <v>5.0254166126251204E-6</v>
      </c>
      <c r="Z170" s="323">
        <v>1.83569929469376</v>
      </c>
      <c r="AA170" s="323">
        <v>91.4734635213389</v>
      </c>
      <c r="AB170" s="323">
        <v>8411.3424248210995</v>
      </c>
      <c r="AC170" s="323">
        <v>12125.162489877999</v>
      </c>
      <c r="AD170" s="323"/>
      <c r="AE170" s="323">
        <f t="shared" ref="AE170:AE180" si="62">SUM(X170:AD170)</f>
        <v>20653.722989241571</v>
      </c>
      <c r="AF170" s="671"/>
      <c r="AG170" s="671"/>
      <c r="AH170" s="671"/>
      <c r="AI170" s="671"/>
      <c r="AJ170" s="671"/>
      <c r="AK170" s="671"/>
      <c r="AL170" s="671"/>
      <c r="AM170" s="671"/>
      <c r="AN170" s="671"/>
      <c r="AO170" s="671"/>
      <c r="AP170" s="671"/>
      <c r="AQ170" s="671"/>
      <c r="AR170" s="671"/>
      <c r="AS170" s="671"/>
      <c r="AT170" s="671"/>
      <c r="AU170" s="671"/>
      <c r="AV170" s="671"/>
      <c r="AW170" s="671"/>
      <c r="AX170" s="671"/>
      <c r="AY170" s="671"/>
      <c r="AZ170" s="671"/>
      <c r="BA170" s="671"/>
      <c r="BB170" s="671"/>
      <c r="BC170"/>
      <c r="BD170"/>
      <c r="BE170"/>
      <c r="BF170"/>
      <c r="BG170"/>
      <c r="BH170"/>
      <c r="BI170"/>
      <c r="BJ170"/>
      <c r="BK170"/>
      <c r="BL170"/>
      <c r="BM170"/>
      <c r="BN170"/>
      <c r="BO170"/>
      <c r="BP170"/>
      <c r="BQ170"/>
      <c r="BR170"/>
      <c r="BS170"/>
      <c r="BT170"/>
      <c r="BU170"/>
      <c r="BV170"/>
      <c r="BW170"/>
      <c r="BX170"/>
      <c r="BY170"/>
      <c r="BZ170"/>
      <c r="CA170"/>
    </row>
    <row r="171" spans="6:79" ht="17" x14ac:dyDescent="0.15">
      <c r="F171" s="638"/>
      <c r="I171" s="650" t="s">
        <v>1044</v>
      </c>
      <c r="J171" s="323">
        <v>5436033.2178432634</v>
      </c>
      <c r="K171" s="724"/>
      <c r="L171" s="650" t="s">
        <v>1044</v>
      </c>
      <c r="M171" s="310">
        <v>391198.63257450837</v>
      </c>
      <c r="N171" s="671"/>
      <c r="O171" s="650" t="s">
        <v>1044</v>
      </c>
      <c r="P171" s="323">
        <v>43603.420775808307</v>
      </c>
      <c r="Q171" s="323">
        <v>20687.93661724489</v>
      </c>
      <c r="R171" s="323">
        <f t="shared" si="61"/>
        <v>64291.3573930532</v>
      </c>
      <c r="S171" s="724"/>
      <c r="T171" s="650" t="s">
        <v>1044</v>
      </c>
      <c r="U171" s="323">
        <v>215680.75333836986</v>
      </c>
      <c r="V171" s="671"/>
      <c r="W171" s="650" t="s">
        <v>1044</v>
      </c>
      <c r="X171" s="323">
        <v>36.792284175753501</v>
      </c>
      <c r="Y171" s="323">
        <v>9.6052698791027004E-4</v>
      </c>
      <c r="Z171" s="323">
        <v>1.04250692483037</v>
      </c>
      <c r="AA171" s="323">
        <v>15.2761931223794</v>
      </c>
      <c r="AB171" s="323">
        <v>1103.7528408505</v>
      </c>
      <c r="AC171" s="323">
        <v>15331.055593470101</v>
      </c>
      <c r="AD171" s="323"/>
      <c r="AE171" s="323">
        <f t="shared" si="62"/>
        <v>16487.920379070551</v>
      </c>
      <c r="AF171" s="671"/>
      <c r="AG171" s="671"/>
      <c r="AH171" s="671"/>
      <c r="AI171" s="671"/>
      <c r="AJ171" s="671"/>
      <c r="AK171" s="671"/>
      <c r="AL171" s="671"/>
      <c r="AM171" s="671"/>
      <c r="AN171" s="671"/>
      <c r="AO171" s="671"/>
      <c r="AP171" s="671"/>
      <c r="AQ171" s="671"/>
      <c r="AR171" s="671"/>
      <c r="AS171" s="671"/>
      <c r="AT171" s="671"/>
      <c r="AU171" s="671"/>
      <c r="AV171" s="671"/>
      <c r="AW171" s="671"/>
      <c r="AX171" s="671"/>
      <c r="AY171" s="671"/>
      <c r="AZ171" s="671"/>
      <c r="BA171" s="671"/>
      <c r="BB171" s="671"/>
      <c r="BC171"/>
      <c r="BD171"/>
      <c r="BE171"/>
      <c r="BF171"/>
      <c r="BG171"/>
      <c r="BH171"/>
      <c r="BI171"/>
      <c r="BJ171"/>
      <c r="BK171"/>
      <c r="BL171"/>
      <c r="BM171"/>
      <c r="BN171"/>
      <c r="BO171"/>
      <c r="BP171"/>
      <c r="BQ171"/>
      <c r="BR171"/>
      <c r="BS171"/>
      <c r="BT171"/>
      <c r="BU171"/>
      <c r="BV171"/>
      <c r="BW171"/>
      <c r="BX171"/>
      <c r="BY171"/>
      <c r="BZ171"/>
      <c r="CA171"/>
    </row>
    <row r="172" spans="6:79" ht="17" x14ac:dyDescent="0.15">
      <c r="F172" s="638"/>
      <c r="I172" s="650" t="s">
        <v>1045</v>
      </c>
      <c r="J172" s="323">
        <v>5593715.4767980967</v>
      </c>
      <c r="K172" s="724"/>
      <c r="L172" s="650" t="s">
        <v>1045</v>
      </c>
      <c r="M172" s="310">
        <v>533885.07407504146</v>
      </c>
      <c r="N172" s="671"/>
      <c r="O172" s="650" t="s">
        <v>1045</v>
      </c>
      <c r="P172" s="323">
        <v>45820.940886951808</v>
      </c>
      <c r="Q172" s="323">
        <v>4634.9325876003104</v>
      </c>
      <c r="R172" s="323">
        <f t="shared" si="61"/>
        <v>50455.873474552121</v>
      </c>
      <c r="S172" s="724"/>
      <c r="T172" s="650" t="s">
        <v>1045</v>
      </c>
      <c r="U172" s="323">
        <v>255478.20472931361</v>
      </c>
      <c r="V172" s="671"/>
      <c r="W172" s="650" t="s">
        <v>1045</v>
      </c>
      <c r="X172" s="323">
        <v>91.588330250233398</v>
      </c>
      <c r="Y172" s="323"/>
      <c r="Z172" s="323">
        <v>0.64869626611471098</v>
      </c>
      <c r="AA172" s="323">
        <v>27.737279240973201</v>
      </c>
      <c r="AB172" s="323">
        <v>138.032344794832</v>
      </c>
      <c r="AC172" s="323">
        <v>63468.540819975497</v>
      </c>
      <c r="AD172" s="323"/>
      <c r="AE172" s="323">
        <f t="shared" si="62"/>
        <v>63726.54747052765</v>
      </c>
      <c r="AF172" s="671"/>
      <c r="AG172" s="671"/>
      <c r="AH172" s="671"/>
      <c r="AI172" s="671"/>
      <c r="AJ172" s="671"/>
      <c r="AK172" s="671"/>
      <c r="AL172" s="671"/>
      <c r="AM172" s="671"/>
      <c r="AN172" s="671"/>
      <c r="AO172" s="671"/>
      <c r="AP172" s="671"/>
      <c r="AQ172" s="671"/>
      <c r="AR172" s="671"/>
      <c r="AS172" s="671"/>
      <c r="AT172" s="671"/>
      <c r="AU172" s="671"/>
      <c r="AV172" s="671"/>
      <c r="AW172" s="671"/>
      <c r="AX172" s="671"/>
      <c r="AY172" s="671"/>
      <c r="AZ172" s="671"/>
      <c r="BA172" s="671"/>
      <c r="BB172" s="671"/>
      <c r="BC172"/>
      <c r="BD172"/>
      <c r="BE172"/>
      <c r="BF172"/>
      <c r="BG172"/>
      <c r="BH172"/>
      <c r="BI172"/>
      <c r="BJ172"/>
      <c r="BK172"/>
      <c r="BL172"/>
      <c r="BM172"/>
      <c r="BN172"/>
      <c r="BO172"/>
      <c r="BP172"/>
      <c r="BQ172"/>
      <c r="BR172"/>
      <c r="BS172"/>
      <c r="BT172"/>
      <c r="BU172"/>
      <c r="BV172"/>
      <c r="BW172"/>
      <c r="BX172"/>
      <c r="BY172"/>
      <c r="BZ172"/>
      <c r="CA172"/>
    </row>
    <row r="173" spans="6:79" ht="17" x14ac:dyDescent="0.15">
      <c r="F173" s="638"/>
      <c r="I173" s="650" t="s">
        <v>1046</v>
      </c>
      <c r="J173" s="323">
        <v>6031600.6623247005</v>
      </c>
      <c r="K173" s="724"/>
      <c r="L173" s="650" t="s">
        <v>1046</v>
      </c>
      <c r="M173" s="310">
        <v>888458.12138033484</v>
      </c>
      <c r="N173" s="671"/>
      <c r="O173" s="650" t="s">
        <v>1046</v>
      </c>
      <c r="P173" s="323">
        <v>43254.78420714465</v>
      </c>
      <c r="Q173" s="323">
        <v>65743.6137144807</v>
      </c>
      <c r="R173" s="323">
        <f t="shared" si="61"/>
        <v>108998.39792162535</v>
      </c>
      <c r="S173" s="724"/>
      <c r="T173" s="650" t="s">
        <v>1046</v>
      </c>
      <c r="U173" s="323">
        <v>261868.20547626118</v>
      </c>
      <c r="V173" s="671"/>
      <c r="W173" s="650" t="s">
        <v>1046</v>
      </c>
      <c r="X173" s="323">
        <v>24.951861253939501</v>
      </c>
      <c r="Y173" s="323">
        <v>3.6582350730895899E-6</v>
      </c>
      <c r="Z173" s="323">
        <v>10.182424217462501</v>
      </c>
      <c r="AA173" s="323">
        <v>91.645312765613099</v>
      </c>
      <c r="AB173" s="323">
        <v>132.98938136175201</v>
      </c>
      <c r="AC173" s="323">
        <v>398.23574965819699</v>
      </c>
      <c r="AD173" s="323"/>
      <c r="AE173" s="323">
        <f t="shared" si="62"/>
        <v>658.00473291519916</v>
      </c>
      <c r="AF173" s="671"/>
      <c r="AG173" s="671"/>
      <c r="AH173" s="671"/>
      <c r="AI173" s="671"/>
      <c r="AJ173" s="671"/>
      <c r="AK173" s="671"/>
      <c r="AL173" s="671"/>
      <c r="AM173" s="671"/>
      <c r="AN173" s="671"/>
      <c r="AO173" s="671"/>
      <c r="AP173" s="671"/>
      <c r="AQ173" s="671"/>
      <c r="AR173" s="671"/>
      <c r="AS173" s="671"/>
      <c r="AT173" s="671"/>
      <c r="AU173" s="671"/>
      <c r="AV173" s="671"/>
      <c r="AW173" s="671"/>
      <c r="AX173" s="671"/>
      <c r="AY173" s="671"/>
      <c r="AZ173" s="671"/>
      <c r="BA173" s="671"/>
      <c r="BB173" s="671"/>
      <c r="BC173"/>
      <c r="BD173"/>
      <c r="BE173"/>
      <c r="BF173"/>
      <c r="BG173"/>
      <c r="BH173"/>
      <c r="BI173"/>
      <c r="BJ173"/>
      <c r="BK173"/>
      <c r="BL173"/>
      <c r="BM173"/>
      <c r="BN173"/>
      <c r="BO173"/>
      <c r="BP173"/>
      <c r="BQ173"/>
      <c r="BR173"/>
      <c r="BS173"/>
      <c r="BT173"/>
      <c r="BU173"/>
      <c r="BV173"/>
      <c r="BW173"/>
      <c r="BX173"/>
      <c r="BY173"/>
      <c r="BZ173"/>
      <c r="CA173"/>
    </row>
    <row r="174" spans="6:79" ht="16" x14ac:dyDescent="0.15">
      <c r="F174" s="638"/>
      <c r="I174" s="654" t="s">
        <v>1047</v>
      </c>
      <c r="J174" s="323">
        <v>8321342.1850784104</v>
      </c>
      <c r="K174" s="724"/>
      <c r="L174" s="654" t="s">
        <v>1047</v>
      </c>
      <c r="M174" s="310">
        <v>1065956.1970292514</v>
      </c>
      <c r="N174" s="671"/>
      <c r="O174" s="654" t="s">
        <v>1047</v>
      </c>
      <c r="P174" s="323">
        <v>56837.230717176382</v>
      </c>
      <c r="Q174" s="323">
        <v>11660.614365951105</v>
      </c>
      <c r="R174" s="323">
        <f t="shared" si="61"/>
        <v>68497.845083127482</v>
      </c>
      <c r="S174" s="724"/>
      <c r="T174" s="654" t="s">
        <v>1047</v>
      </c>
      <c r="U174" s="323">
        <v>344283.50997032208</v>
      </c>
      <c r="V174" s="671"/>
      <c r="W174" s="654" t="s">
        <v>1047</v>
      </c>
      <c r="X174" s="323">
        <v>23.4075889391824</v>
      </c>
      <c r="Y174" s="323">
        <v>0.62986334227025498</v>
      </c>
      <c r="Z174" s="323">
        <v>0.70740142371505399</v>
      </c>
      <c r="AA174" s="323">
        <v>24.4728868827223</v>
      </c>
      <c r="AB174" s="323">
        <v>191.73798773717101</v>
      </c>
      <c r="AC174" s="323">
        <v>19895.089996230701</v>
      </c>
      <c r="AD174" s="323"/>
      <c r="AE174" s="323">
        <f t="shared" si="62"/>
        <v>20136.045724555763</v>
      </c>
      <c r="AF174" s="671"/>
      <c r="AG174" s="671"/>
      <c r="AH174" s="671"/>
      <c r="AI174" s="671"/>
      <c r="AJ174" s="671"/>
      <c r="AK174" s="671"/>
      <c r="AL174" s="671"/>
      <c r="AM174" s="671"/>
      <c r="AN174" s="671"/>
      <c r="AO174" s="671"/>
      <c r="AP174" s="671"/>
      <c r="AQ174" s="671"/>
      <c r="AR174" s="671"/>
      <c r="AS174" s="671"/>
      <c r="AT174" s="671"/>
      <c r="AU174" s="671"/>
      <c r="AV174" s="671"/>
      <c r="AW174" s="671"/>
      <c r="AX174" s="671"/>
      <c r="AY174" s="671"/>
      <c r="AZ174" s="671"/>
      <c r="BA174" s="671"/>
      <c r="BB174" s="671"/>
      <c r="BC174"/>
      <c r="BD174"/>
      <c r="BE174"/>
      <c r="BF174"/>
      <c r="BG174"/>
      <c r="BH174"/>
      <c r="BI174"/>
      <c r="BJ174"/>
      <c r="BK174"/>
      <c r="BL174"/>
      <c r="BM174"/>
      <c r="BN174"/>
      <c r="BO174"/>
      <c r="BP174"/>
      <c r="BQ174"/>
      <c r="BR174"/>
      <c r="BS174"/>
      <c r="BT174"/>
      <c r="BU174"/>
      <c r="BV174"/>
      <c r="BW174"/>
      <c r="BX174"/>
      <c r="BY174"/>
      <c r="BZ174"/>
      <c r="CA174"/>
    </row>
    <row r="175" spans="6:79" ht="16" x14ac:dyDescent="0.15">
      <c r="F175" s="638"/>
      <c r="I175" s="654" t="s">
        <v>1048</v>
      </c>
      <c r="J175" s="323">
        <v>7398635.8786551049</v>
      </c>
      <c r="K175" s="724"/>
      <c r="L175" s="654" t="s">
        <v>1048</v>
      </c>
      <c r="M175" s="310">
        <v>671565.35374706518</v>
      </c>
      <c r="N175" s="671"/>
      <c r="O175" s="654" t="s">
        <v>1048</v>
      </c>
      <c r="P175" s="323">
        <v>106189.68200713376</v>
      </c>
      <c r="Q175" s="323">
        <v>16799.579979618957</v>
      </c>
      <c r="R175" s="323">
        <f t="shared" si="61"/>
        <v>122989.26198675271</v>
      </c>
      <c r="S175" s="724"/>
      <c r="T175" s="654" t="s">
        <v>1048</v>
      </c>
      <c r="U175" s="323">
        <v>420853.16591701965</v>
      </c>
      <c r="V175" s="671"/>
      <c r="W175" s="654" t="s">
        <v>1048</v>
      </c>
      <c r="X175" s="323">
        <v>3.5721121095120898</v>
      </c>
      <c r="Y175" s="323"/>
      <c r="Z175" s="323">
        <v>1.6281051523983401</v>
      </c>
      <c r="AA175" s="323">
        <v>18.779814304783901</v>
      </c>
      <c r="AB175" s="323">
        <v>192.575815706513</v>
      </c>
      <c r="AC175" s="323">
        <v>13103.8760780701</v>
      </c>
      <c r="AD175" s="323"/>
      <c r="AE175" s="323">
        <f t="shared" si="62"/>
        <v>13320.431925343308</v>
      </c>
      <c r="AF175" s="671"/>
      <c r="AG175" s="671"/>
      <c r="AH175" s="671"/>
      <c r="AI175" s="671"/>
      <c r="AJ175" s="671"/>
      <c r="AK175" s="671"/>
      <c r="AL175" s="671"/>
      <c r="AM175" s="671"/>
      <c r="AN175" s="671"/>
      <c r="AO175" s="671"/>
      <c r="AP175" s="671"/>
      <c r="AQ175" s="671"/>
      <c r="AR175" s="671"/>
      <c r="AS175" s="671"/>
      <c r="AT175" s="671"/>
      <c r="AU175" s="671"/>
      <c r="AV175" s="671"/>
      <c r="AW175" s="671"/>
      <c r="AX175" s="671"/>
      <c r="AY175" s="671"/>
      <c r="AZ175" s="671"/>
      <c r="BA175" s="671"/>
      <c r="BB175" s="671"/>
      <c r="BC175"/>
      <c r="BD175"/>
      <c r="BE175"/>
      <c r="BF175"/>
      <c r="BG175"/>
      <c r="BH175"/>
      <c r="BI175"/>
      <c r="BJ175"/>
      <c r="BK175"/>
      <c r="BL175"/>
      <c r="BM175"/>
      <c r="BN175"/>
      <c r="BO175"/>
      <c r="BP175"/>
      <c r="BQ175"/>
      <c r="BR175"/>
      <c r="BS175"/>
      <c r="BT175"/>
      <c r="BU175"/>
      <c r="BV175"/>
      <c r="BW175"/>
      <c r="BX175"/>
      <c r="BY175"/>
      <c r="BZ175"/>
      <c r="CA175"/>
    </row>
    <row r="176" spans="6:79" ht="16" x14ac:dyDescent="0.15">
      <c r="F176" s="638"/>
      <c r="I176" s="654" t="s">
        <v>1049</v>
      </c>
      <c r="J176" s="323">
        <v>12037577.503311235</v>
      </c>
      <c r="K176" s="724"/>
      <c r="L176" s="654" t="s">
        <v>1049</v>
      </c>
      <c r="M176" s="310">
        <v>789491.5203273251</v>
      </c>
      <c r="N176" s="671"/>
      <c r="O176" s="654" t="s">
        <v>1049</v>
      </c>
      <c r="P176" s="323">
        <v>157157.10806560866</v>
      </c>
      <c r="Q176" s="323">
        <v>16361.39662116852</v>
      </c>
      <c r="R176" s="323">
        <f t="shared" si="61"/>
        <v>173518.50468677719</v>
      </c>
      <c r="S176" s="724"/>
      <c r="T176" s="654" t="s">
        <v>1049</v>
      </c>
      <c r="U176" s="323">
        <v>250642.94655757849</v>
      </c>
      <c r="V176" s="671"/>
      <c r="W176" s="654" t="s">
        <v>1049</v>
      </c>
      <c r="X176" s="323">
        <v>4.41949580516666</v>
      </c>
      <c r="Y176" s="323">
        <v>7.9851597547531094E-6</v>
      </c>
      <c r="Z176" s="323">
        <v>0.79968012962490298</v>
      </c>
      <c r="AA176" s="323">
        <v>10.8889906331896</v>
      </c>
      <c r="AB176" s="323">
        <v>141.25846035219701</v>
      </c>
      <c r="AC176" s="323">
        <v>5411.46516521181</v>
      </c>
      <c r="AD176" s="323"/>
      <c r="AE176" s="323">
        <f t="shared" si="62"/>
        <v>5568.8318001171483</v>
      </c>
      <c r="AF176" s="671"/>
      <c r="AG176" s="671"/>
      <c r="AH176" s="671"/>
      <c r="AI176" s="671"/>
      <c r="AJ176" s="671"/>
      <c r="AK176" s="671"/>
      <c r="AL176" s="671"/>
      <c r="AM176" s="671"/>
      <c r="AN176" s="671"/>
      <c r="AO176" s="671"/>
      <c r="AP176" s="671"/>
      <c r="AQ176" s="671"/>
      <c r="AR176" s="671"/>
      <c r="AS176" s="671"/>
      <c r="AT176" s="671"/>
      <c r="AU176" s="671"/>
      <c r="AV176" s="671"/>
      <c r="AW176" s="671"/>
      <c r="AX176" s="671"/>
      <c r="AY176" s="671"/>
      <c r="AZ176" s="671"/>
      <c r="BA176" s="671"/>
      <c r="BB176" s="671"/>
      <c r="BC176"/>
      <c r="BD176"/>
      <c r="BE176"/>
      <c r="BF176"/>
      <c r="BG176"/>
      <c r="BH176"/>
      <c r="BI176"/>
      <c r="BJ176"/>
      <c r="BK176"/>
      <c r="BL176"/>
      <c r="BM176"/>
      <c r="BN176"/>
      <c r="BO176"/>
      <c r="BP176"/>
      <c r="BQ176"/>
      <c r="BR176"/>
      <c r="BS176"/>
      <c r="BT176"/>
      <c r="BU176"/>
      <c r="BV176"/>
      <c r="BW176"/>
      <c r="BX176"/>
      <c r="BY176"/>
      <c r="BZ176"/>
      <c r="CA176"/>
    </row>
    <row r="177" spans="6:79" ht="16" x14ac:dyDescent="0.15">
      <c r="F177" s="638"/>
      <c r="I177" s="654" t="s">
        <v>1050</v>
      </c>
      <c r="J177" s="323">
        <v>7850767.7037519906</v>
      </c>
      <c r="K177" s="724"/>
      <c r="L177" s="654" t="s">
        <v>1050</v>
      </c>
      <c r="M177" s="310">
        <v>959993.96460087597</v>
      </c>
      <c r="N177" s="671"/>
      <c r="O177" s="654" t="s">
        <v>1050</v>
      </c>
      <c r="P177" s="323">
        <v>226518.39378885264</v>
      </c>
      <c r="Q177" s="323">
        <v>10799.965561722345</v>
      </c>
      <c r="R177" s="323">
        <f t="shared" si="61"/>
        <v>237318.35935057499</v>
      </c>
      <c r="S177" s="724"/>
      <c r="T177" s="654" t="s">
        <v>1050</v>
      </c>
      <c r="U177" s="323">
        <v>153392.44326080766</v>
      </c>
      <c r="V177" s="671"/>
      <c r="W177" s="654" t="s">
        <v>1050</v>
      </c>
      <c r="X177" s="323">
        <v>5.1210432732477704</v>
      </c>
      <c r="Y177" s="323">
        <v>3.7811696529388401E-7</v>
      </c>
      <c r="Z177" s="323">
        <v>0.647157488390803</v>
      </c>
      <c r="AA177" s="323">
        <v>10.5883093485608</v>
      </c>
      <c r="AB177" s="323">
        <v>213.70200737845099</v>
      </c>
      <c r="AC177" s="323">
        <v>6737.3816430736297</v>
      </c>
      <c r="AD177" s="323">
        <v>4.8518029041588299E-2</v>
      </c>
      <c r="AE177" s="323">
        <f t="shared" si="62"/>
        <v>6967.4886789694383</v>
      </c>
      <c r="AF177" s="671"/>
      <c r="AG177" s="671"/>
      <c r="AH177" s="671"/>
      <c r="AI177" s="671"/>
      <c r="AJ177" s="671"/>
      <c r="AK177" s="671"/>
      <c r="AL177" s="671"/>
      <c r="AM177" s="671"/>
      <c r="AN177" s="671"/>
      <c r="AO177" s="671"/>
      <c r="AP177" s="671"/>
      <c r="AQ177" s="671"/>
      <c r="AR177" s="671"/>
      <c r="AS177" s="671"/>
      <c r="AT177" s="671"/>
      <c r="AU177" s="671"/>
      <c r="AV177" s="671"/>
      <c r="AW177" s="671"/>
      <c r="AX177" s="671"/>
      <c r="AY177" s="671"/>
      <c r="AZ177" s="671"/>
      <c r="BA177" s="671"/>
      <c r="BB177" s="671"/>
      <c r="BC177"/>
      <c r="BD177"/>
      <c r="BE177"/>
      <c r="BF177"/>
      <c r="BG177"/>
      <c r="BH177"/>
      <c r="BI177"/>
      <c r="BJ177"/>
      <c r="BK177"/>
      <c r="BL177"/>
      <c r="BM177"/>
      <c r="BN177"/>
      <c r="BO177"/>
      <c r="BP177"/>
      <c r="BQ177"/>
      <c r="BR177"/>
      <c r="BS177"/>
      <c r="BT177"/>
      <c r="BU177"/>
      <c r="BV177"/>
      <c r="BW177"/>
      <c r="BX177"/>
      <c r="BY177"/>
      <c r="BZ177"/>
      <c r="CA177"/>
    </row>
    <row r="178" spans="6:79" ht="16" x14ac:dyDescent="0.15">
      <c r="F178" s="638"/>
      <c r="I178" s="654" t="s">
        <v>1051</v>
      </c>
      <c r="J178" s="323">
        <v>5613126.331648211</v>
      </c>
      <c r="K178" s="724"/>
      <c r="L178" s="654" t="s">
        <v>1051</v>
      </c>
      <c r="M178" s="310">
        <v>1424240.4938753941</v>
      </c>
      <c r="N178" s="671"/>
      <c r="O178" s="654" t="s">
        <v>1051</v>
      </c>
      <c r="P178" s="323">
        <v>136184.83577008257</v>
      </c>
      <c r="Q178" s="323">
        <v>14383.41448509506</v>
      </c>
      <c r="R178" s="323">
        <f t="shared" si="61"/>
        <v>150568.25025517764</v>
      </c>
      <c r="S178" s="724"/>
      <c r="T178" s="654" t="s">
        <v>1051</v>
      </c>
      <c r="U178" s="323">
        <v>252667.68719456159</v>
      </c>
      <c r="V178" s="671"/>
      <c r="W178" s="654" t="s">
        <v>1051</v>
      </c>
      <c r="X178" s="323">
        <v>3.6008778894320099</v>
      </c>
      <c r="Y178" s="323"/>
      <c r="Z178" s="323">
        <v>0.76779440138488997</v>
      </c>
      <c r="AA178" s="323">
        <v>11.798015953041601</v>
      </c>
      <c r="AB178" s="323">
        <v>186.20380979962599</v>
      </c>
      <c r="AC178" s="323">
        <v>4445.4535027919301</v>
      </c>
      <c r="AD178" s="323"/>
      <c r="AE178" s="323">
        <f t="shared" si="62"/>
        <v>4647.8240008354142</v>
      </c>
      <c r="AF178" s="671"/>
      <c r="AG178" s="671"/>
      <c r="AH178" s="671"/>
      <c r="AI178" s="671"/>
      <c r="AJ178" s="671"/>
      <c r="AK178" s="671"/>
      <c r="AL178" s="671"/>
      <c r="AM178" s="671"/>
      <c r="AN178" s="671"/>
      <c r="AO178" s="671"/>
      <c r="AP178" s="671"/>
      <c r="AQ178" s="671"/>
      <c r="AR178" s="671"/>
      <c r="AS178" s="671"/>
      <c r="AT178" s="671"/>
      <c r="AU178" s="671"/>
      <c r="AV178" s="671"/>
      <c r="AW178" s="671"/>
      <c r="AX178" s="671"/>
      <c r="AY178" s="671"/>
      <c r="AZ178" s="671"/>
      <c r="BA178" s="671"/>
      <c r="BB178" s="671"/>
      <c r="BC178"/>
      <c r="BD178"/>
      <c r="BE178"/>
      <c r="BF178"/>
      <c r="BG178"/>
      <c r="BH178"/>
      <c r="BI178"/>
      <c r="BJ178"/>
      <c r="BK178"/>
      <c r="BL178"/>
      <c r="BM178"/>
      <c r="BN178"/>
      <c r="BO178"/>
      <c r="BP178"/>
      <c r="BQ178"/>
      <c r="BR178"/>
      <c r="BS178"/>
      <c r="BT178"/>
      <c r="BU178"/>
      <c r="BV178"/>
      <c r="BW178"/>
      <c r="BX178"/>
      <c r="BY178"/>
      <c r="BZ178"/>
      <c r="CA178"/>
    </row>
    <row r="179" spans="6:79" ht="16" x14ac:dyDescent="0.15">
      <c r="F179" s="638"/>
      <c r="I179" s="654" t="s">
        <v>1052</v>
      </c>
      <c r="J179" s="323">
        <v>4932453.9508555578</v>
      </c>
      <c r="K179" s="724"/>
      <c r="L179" s="654" t="s">
        <v>1052</v>
      </c>
      <c r="M179" s="310">
        <v>1755659.6428854084</v>
      </c>
      <c r="N179" s="671"/>
      <c r="O179" s="654" t="s">
        <v>1052</v>
      </c>
      <c r="P179" s="323">
        <v>140270.88136609708</v>
      </c>
      <c r="Q179" s="323">
        <v>53417.002951050104</v>
      </c>
      <c r="R179" s="323">
        <f t="shared" si="61"/>
        <v>193687.8843171472</v>
      </c>
      <c r="S179" s="724"/>
      <c r="T179" s="654" t="s">
        <v>1052</v>
      </c>
      <c r="U179" s="323">
        <v>280204.6726980909</v>
      </c>
      <c r="V179" s="671"/>
      <c r="W179" s="654" t="s">
        <v>1052</v>
      </c>
      <c r="X179" s="323">
        <v>5.4188679270446301</v>
      </c>
      <c r="Y179" s="323">
        <v>4.1341409087180998E-6</v>
      </c>
      <c r="Z179" s="323">
        <v>1.35998663771897</v>
      </c>
      <c r="AA179" s="323">
        <v>10.6221179692074</v>
      </c>
      <c r="AB179" s="323">
        <v>173.74082484841301</v>
      </c>
      <c r="AC179" s="323">
        <v>1965.5463609006199</v>
      </c>
      <c r="AD179" s="323"/>
      <c r="AE179" s="323">
        <f t="shared" si="62"/>
        <v>2156.6881624171447</v>
      </c>
      <c r="AF179" s="671"/>
      <c r="AG179" s="671"/>
      <c r="AH179" s="671"/>
      <c r="AI179" s="671"/>
      <c r="AJ179" s="671"/>
      <c r="AK179" s="671"/>
      <c r="AL179" s="671"/>
      <c r="AM179" s="671"/>
      <c r="AN179" s="671"/>
      <c r="AO179" s="671"/>
      <c r="AP179" s="671"/>
      <c r="AQ179" s="671"/>
      <c r="AR179" s="671"/>
      <c r="AS179" s="671"/>
      <c r="AT179" s="671"/>
      <c r="AU179" s="671"/>
      <c r="AV179" s="671"/>
      <c r="AW179" s="671"/>
      <c r="AX179" s="671"/>
      <c r="AY179" s="671"/>
      <c r="AZ179" s="671"/>
      <c r="BA179" s="671"/>
      <c r="BB179" s="671"/>
      <c r="BC179"/>
      <c r="BD179"/>
      <c r="BE179"/>
      <c r="BF179"/>
      <c r="BG179"/>
      <c r="BH179"/>
      <c r="BI179"/>
      <c r="BJ179"/>
      <c r="BK179"/>
      <c r="BL179"/>
      <c r="BM179"/>
      <c r="BN179"/>
      <c r="BO179"/>
      <c r="BP179"/>
      <c r="BQ179"/>
      <c r="BR179"/>
      <c r="BS179"/>
      <c r="BT179"/>
      <c r="BU179"/>
      <c r="BV179"/>
      <c r="BW179"/>
      <c r="BX179"/>
      <c r="BY179"/>
      <c r="BZ179"/>
      <c r="CA179"/>
    </row>
    <row r="180" spans="6:79" ht="16" x14ac:dyDescent="0.15">
      <c r="F180" s="638"/>
      <c r="I180" s="654" t="s">
        <v>1053</v>
      </c>
      <c r="J180" s="323">
        <v>6657113.6502843099</v>
      </c>
      <c r="K180" s="724"/>
      <c r="L180" s="654" t="s">
        <v>1053</v>
      </c>
      <c r="M180" s="310">
        <v>1005385.5658059933</v>
      </c>
      <c r="N180" s="671"/>
      <c r="O180" s="654" t="s">
        <v>1053</v>
      </c>
      <c r="P180" s="323">
        <v>80252.316189632678</v>
      </c>
      <c r="Q180" s="323">
        <v>2818.4711100058553</v>
      </c>
      <c r="R180" s="323">
        <f t="shared" si="61"/>
        <v>83070.787299638527</v>
      </c>
      <c r="S180" s="724"/>
      <c r="T180" s="654" t="s">
        <v>1053</v>
      </c>
      <c r="U180" s="323">
        <v>265302.74360336846</v>
      </c>
      <c r="V180" s="671"/>
      <c r="W180" s="654" t="s">
        <v>1053</v>
      </c>
      <c r="X180" s="323">
        <v>2441.9651040602398</v>
      </c>
      <c r="Y180" s="323">
        <v>4.3269246816635098E-6</v>
      </c>
      <c r="Z180" s="323">
        <v>13.733486401848401</v>
      </c>
      <c r="AA180" s="323">
        <v>10.5990268504247</v>
      </c>
      <c r="AB180" s="323">
        <v>259.56647355109402</v>
      </c>
      <c r="AC180" s="323">
        <v>24425.817500901401</v>
      </c>
      <c r="AD180" s="323"/>
      <c r="AE180" s="323">
        <f t="shared" si="62"/>
        <v>27151.681596091934</v>
      </c>
      <c r="AF180" s="671"/>
      <c r="AG180" s="671"/>
      <c r="AH180" s="671"/>
      <c r="AI180" s="671"/>
      <c r="AJ180" s="671"/>
      <c r="AK180" s="671"/>
      <c r="AL180" s="671"/>
      <c r="AM180" s="671"/>
      <c r="AN180" s="671"/>
      <c r="AO180" s="671"/>
      <c r="AP180" s="671"/>
      <c r="AQ180" s="671"/>
      <c r="AR180" s="671"/>
      <c r="AS180" s="671"/>
      <c r="AT180" s="671"/>
      <c r="AU180" s="671"/>
      <c r="AV180" s="671"/>
      <c r="AW180" s="671"/>
      <c r="AX180" s="671"/>
      <c r="AY180" s="671"/>
      <c r="AZ180" s="671"/>
      <c r="BA180" s="671"/>
      <c r="BB180" s="671"/>
      <c r="BC180"/>
      <c r="BD180"/>
      <c r="BE180"/>
      <c r="BF180"/>
      <c r="BG180"/>
      <c r="BH180"/>
      <c r="BI180"/>
      <c r="BJ180"/>
      <c r="BK180"/>
      <c r="BL180"/>
      <c r="BM180"/>
      <c r="BN180"/>
      <c r="BO180"/>
      <c r="BP180"/>
      <c r="BQ180"/>
      <c r="BR180"/>
      <c r="BS180"/>
      <c r="BT180"/>
      <c r="BU180"/>
      <c r="BV180"/>
      <c r="BW180"/>
      <c r="BX180"/>
      <c r="BY180"/>
      <c r="BZ180"/>
      <c r="CA180"/>
    </row>
    <row r="181" spans="6:79" ht="16" x14ac:dyDescent="0.2">
      <c r="F181" s="638"/>
      <c r="I181" s="656" t="s">
        <v>55</v>
      </c>
      <c r="J181" s="725">
        <f>SUM(J169:J180)</f>
        <v>80075441.720476806</v>
      </c>
      <c r="K181" s="671"/>
      <c r="L181" s="656" t="s">
        <v>55</v>
      </c>
      <c r="M181" s="389">
        <f>SUM(M169:M180)</f>
        <v>10478426.225035027</v>
      </c>
      <c r="N181" s="671"/>
      <c r="O181" s="656" t="s">
        <v>55</v>
      </c>
      <c r="P181" s="726">
        <f>SUM(P169:P180)</f>
        <v>1118004.190916867</v>
      </c>
      <c r="Q181" s="726">
        <f>SUM(Q169:Q180)</f>
        <v>219080.66818346502</v>
      </c>
      <c r="R181" s="726">
        <f>SUM(R169:R180)</f>
        <v>1337084.859100332</v>
      </c>
      <c r="S181" s="671"/>
      <c r="T181" s="656" t="s">
        <v>55</v>
      </c>
      <c r="U181" s="726">
        <f>SUM(U169:U180)</f>
        <v>3210415.5635961117</v>
      </c>
      <c r="V181" s="671"/>
      <c r="W181" s="656" t="s">
        <v>55</v>
      </c>
      <c r="X181" s="726">
        <f t="shared" ref="X181:AD181" si="63">SUM(X169:X180)</f>
        <v>2745.0887761274271</v>
      </c>
      <c r="Y181" s="726">
        <f t="shared" si="63"/>
        <v>1.0945374341681595</v>
      </c>
      <c r="Z181" s="726">
        <f t="shared" si="63"/>
        <v>35.630132644437083</v>
      </c>
      <c r="AA181" s="726">
        <f t="shared" si="63"/>
        <v>367.94323025457487</v>
      </c>
      <c r="AB181" s="726">
        <f t="shared" si="63"/>
        <v>11144.902371201653</v>
      </c>
      <c r="AC181" s="726">
        <f t="shared" si="63"/>
        <v>176854.77606452795</v>
      </c>
      <c r="AD181" s="726">
        <f t="shared" si="63"/>
        <v>4.8518029041588299E-2</v>
      </c>
      <c r="AE181" s="726">
        <f>SUM(AE169:AE180)</f>
        <v>191149.48363021924</v>
      </c>
      <c r="AF181" s="671"/>
      <c r="AG181" s="671"/>
      <c r="AH181" s="671"/>
      <c r="AI181" s="671"/>
      <c r="AJ181" s="671"/>
      <c r="AK181" s="671"/>
      <c r="AL181" s="671"/>
      <c r="AM181" s="671"/>
      <c r="AN181" s="671"/>
      <c r="AO181" s="671"/>
      <c r="AP181" s="671"/>
      <c r="AQ181" s="671"/>
      <c r="AR181" s="671"/>
      <c r="AS181" s="671"/>
      <c r="AT181" s="671"/>
      <c r="AU181" s="671"/>
      <c r="AV181" s="671"/>
      <c r="AW181" s="671"/>
      <c r="AX181" s="671"/>
      <c r="AY181" s="671"/>
      <c r="AZ181" s="671"/>
      <c r="BA181" s="671"/>
      <c r="BB181" s="671"/>
      <c r="BC181"/>
      <c r="BD181"/>
      <c r="BE181"/>
      <c r="BF181"/>
      <c r="BG181"/>
      <c r="BH181"/>
      <c r="BI181"/>
      <c r="BJ181"/>
      <c r="BK181"/>
      <c r="BL181"/>
      <c r="BM181"/>
      <c r="BN181"/>
      <c r="BO181"/>
      <c r="BP181"/>
      <c r="BQ181"/>
      <c r="BR181"/>
      <c r="BS181"/>
      <c r="BT181"/>
      <c r="BU181"/>
      <c r="BV181"/>
      <c r="BW181"/>
      <c r="BX181"/>
      <c r="BY181"/>
      <c r="BZ181"/>
      <c r="CA181"/>
    </row>
    <row r="182" spans="6:79" ht="16" x14ac:dyDescent="0.15">
      <c r="F182" s="638"/>
      <c r="I182" s="640"/>
      <c r="J182" s="640"/>
      <c r="K182" s="640"/>
      <c r="L182" s="640"/>
      <c r="M182" s="640"/>
      <c r="N182" s="640"/>
      <c r="O182" s="640"/>
      <c r="P182" s="640"/>
      <c r="Q182" s="640"/>
      <c r="R182" s="640"/>
      <c r="S182" s="640"/>
      <c r="T182" s="640"/>
      <c r="U182" s="640"/>
      <c r="V182" s="640"/>
      <c r="W182" s="640"/>
      <c r="X182" s="640"/>
      <c r="Y182" s="640"/>
      <c r="Z182" s="640"/>
      <c r="AA182" s="640"/>
      <c r="AB182" s="640"/>
      <c r="AC182" s="640"/>
      <c r="AD182" s="640"/>
      <c r="AE182" s="640"/>
      <c r="AF182" s="640"/>
      <c r="AG182" s="640"/>
      <c r="AH182" s="640"/>
      <c r="AI182" s="640"/>
      <c r="AJ182" s="640"/>
      <c r="AK182" s="640"/>
      <c r="AL182" s="640"/>
      <c r="AM182" s="640"/>
      <c r="AN182" s="640"/>
      <c r="AO182" s="640"/>
      <c r="AP182" s="640"/>
      <c r="AQ182" s="640"/>
      <c r="AR182" s="640"/>
      <c r="AS182" s="640"/>
      <c r="AT182" s="640"/>
      <c r="AU182" s="640"/>
      <c r="AV182" s="640"/>
      <c r="AW182" s="640"/>
      <c r="AX182" s="640"/>
      <c r="AY182" s="640"/>
      <c r="AZ182" s="640"/>
      <c r="BA182" s="640"/>
      <c r="BB182" s="640"/>
      <c r="BC182"/>
      <c r="BD182"/>
      <c r="BE182"/>
      <c r="BF182"/>
      <c r="BG182"/>
      <c r="BH182"/>
      <c r="BI182"/>
      <c r="BJ182"/>
      <c r="BK182"/>
      <c r="BL182"/>
      <c r="BM182"/>
      <c r="BN182"/>
      <c r="BO182"/>
      <c r="BP182"/>
      <c r="BQ182"/>
      <c r="BR182"/>
      <c r="BS182"/>
      <c r="BT182"/>
      <c r="BU182"/>
      <c r="BV182"/>
      <c r="BW182"/>
      <c r="BX182"/>
      <c r="BY182"/>
      <c r="BZ182"/>
      <c r="CA182"/>
    </row>
    <row r="183" spans="6:79" ht="16" x14ac:dyDescent="0.15">
      <c r="F183" s="638"/>
      <c r="I183" s="640"/>
      <c r="J183" s="640"/>
      <c r="K183" s="640"/>
      <c r="L183" s="640"/>
      <c r="M183" s="640"/>
      <c r="N183" s="640"/>
      <c r="O183" s="640"/>
      <c r="P183" s="640"/>
      <c r="Q183" s="640"/>
      <c r="R183" s="640"/>
      <c r="S183" s="640"/>
      <c r="T183" s="640"/>
      <c r="U183" s="640"/>
      <c r="V183" s="640"/>
      <c r="W183" s="640"/>
      <c r="X183" s="640"/>
      <c r="Y183" s="640"/>
      <c r="Z183" s="640"/>
      <c r="AA183" s="640"/>
      <c r="AB183" s="640"/>
      <c r="AC183" s="640"/>
      <c r="AD183" s="640"/>
      <c r="AE183" s="640"/>
      <c r="AF183" s="640"/>
      <c r="AG183" s="640"/>
      <c r="AH183" s="640"/>
      <c r="AI183" s="640"/>
      <c r="AJ183" s="640"/>
      <c r="AK183" s="640"/>
      <c r="AL183" s="640"/>
      <c r="AM183" s="640"/>
      <c r="AN183" s="640"/>
      <c r="AO183" s="640"/>
      <c r="AP183" s="640"/>
      <c r="AQ183" s="640"/>
      <c r="AR183" s="640"/>
      <c r="AS183" s="640"/>
      <c r="AT183" s="640"/>
      <c r="AU183" s="640"/>
      <c r="AV183" s="640"/>
      <c r="AW183" s="640"/>
      <c r="AX183" s="640"/>
      <c r="AY183" s="640"/>
      <c r="AZ183" s="640"/>
      <c r="BA183" s="640"/>
      <c r="BB183" s="640"/>
      <c r="BC183"/>
      <c r="BD183"/>
      <c r="BE183"/>
      <c r="BF183"/>
      <c r="BG183"/>
      <c r="BH183"/>
      <c r="BI183"/>
      <c r="BJ183"/>
      <c r="BK183"/>
      <c r="BL183"/>
      <c r="BM183"/>
      <c r="BN183"/>
      <c r="BO183"/>
      <c r="BP183"/>
      <c r="BQ183"/>
      <c r="BR183"/>
      <c r="BS183"/>
      <c r="BT183"/>
      <c r="BU183"/>
      <c r="BV183"/>
      <c r="BW183"/>
      <c r="BX183"/>
      <c r="BY183"/>
      <c r="BZ183"/>
      <c r="CA183"/>
    </row>
    <row r="184" spans="6:79" ht="16" x14ac:dyDescent="0.15">
      <c r="F184" s="638"/>
      <c r="I184" s="715" t="s">
        <v>851</v>
      </c>
      <c r="J184" s="640"/>
      <c r="K184" s="640"/>
      <c r="L184" s="639" t="s">
        <v>868</v>
      </c>
      <c r="M184" s="640"/>
      <c r="N184" s="640"/>
      <c r="O184" s="715" t="s">
        <v>852</v>
      </c>
      <c r="P184" s="640"/>
      <c r="Q184" s="640"/>
      <c r="R184" s="640"/>
      <c r="S184" s="662"/>
      <c r="T184" s="715" t="s">
        <v>853</v>
      </c>
      <c r="U184" s="640"/>
      <c r="V184" s="640"/>
      <c r="W184" s="715" t="s">
        <v>876</v>
      </c>
      <c r="X184" s="640"/>
      <c r="Y184" s="640"/>
      <c r="Z184" s="640"/>
      <c r="AA184" s="640"/>
      <c r="AB184" s="640"/>
      <c r="AC184" s="640"/>
      <c r="AD184" s="640"/>
      <c r="AE184" s="640"/>
      <c r="AF184" s="640"/>
      <c r="AG184" s="640"/>
      <c r="AH184" s="640"/>
      <c r="AI184" s="640"/>
      <c r="AJ184" s="640"/>
      <c r="AK184" s="640"/>
      <c r="AL184" s="640"/>
      <c r="AM184" s="640"/>
      <c r="AN184" s="640"/>
      <c r="AO184" s="640"/>
      <c r="AP184" s="640"/>
      <c r="AQ184" s="640"/>
      <c r="AR184" s="640"/>
      <c r="AS184" s="640"/>
      <c r="AT184" s="640"/>
      <c r="AU184" s="640"/>
      <c r="AV184" s="640"/>
      <c r="AW184" s="640"/>
      <c r="AX184" s="640"/>
      <c r="AY184" s="640"/>
      <c r="AZ184" s="640"/>
      <c r="BA184" s="640"/>
      <c r="BB184" s="640"/>
      <c r="BC184"/>
      <c r="BD184"/>
      <c r="BE184"/>
      <c r="BF184"/>
      <c r="BG184"/>
      <c r="BH184"/>
      <c r="BI184"/>
      <c r="BJ184"/>
      <c r="BK184"/>
      <c r="BL184"/>
      <c r="BM184"/>
      <c r="BN184"/>
      <c r="BO184"/>
      <c r="BP184"/>
      <c r="BQ184"/>
      <c r="BR184"/>
      <c r="BS184"/>
      <c r="BT184"/>
      <c r="BU184"/>
      <c r="BV184"/>
      <c r="BW184"/>
      <c r="BX184"/>
      <c r="BY184"/>
      <c r="BZ184"/>
      <c r="CA184"/>
    </row>
    <row r="185" spans="6:79" x14ac:dyDescent="0.15">
      <c r="F185" s="638"/>
      <c r="I185" s="643" t="s">
        <v>147</v>
      </c>
      <c r="J185" s="634"/>
      <c r="K185" s="643"/>
      <c r="L185" s="634" t="s">
        <v>147</v>
      </c>
      <c r="M185" s="634"/>
      <c r="N185" s="634"/>
      <c r="O185" s="643" t="s">
        <v>147</v>
      </c>
      <c r="P185" s="634"/>
      <c r="Q185" s="722"/>
      <c r="R185" s="722"/>
      <c r="S185" s="722"/>
      <c r="T185" s="643" t="s">
        <v>147</v>
      </c>
      <c r="U185" s="634"/>
      <c r="V185" s="634"/>
      <c r="W185" s="634" t="s">
        <v>147</v>
      </c>
      <c r="X185" s="634"/>
      <c r="Y185" s="634"/>
      <c r="Z185" s="634"/>
      <c r="AA185" s="634"/>
      <c r="AB185" s="634"/>
      <c r="AC185" s="634"/>
      <c r="AD185" s="634"/>
      <c r="AE185" s="634"/>
      <c r="AF185" s="634"/>
      <c r="AG185" s="634"/>
      <c r="AH185" s="634"/>
      <c r="AI185" s="634"/>
      <c r="AJ185" s="634"/>
      <c r="AK185" s="634"/>
      <c r="AL185" s="634"/>
      <c r="AM185" s="634"/>
      <c r="AN185" s="634"/>
      <c r="AO185" s="634"/>
      <c r="AP185" s="634"/>
      <c r="AQ185" s="634"/>
      <c r="AR185" s="634"/>
      <c r="AS185" s="634"/>
      <c r="AT185" s="634"/>
      <c r="AU185" s="634"/>
      <c r="AV185" s="634"/>
      <c r="AW185" s="634"/>
      <c r="AX185" s="634"/>
      <c r="AY185" s="634"/>
      <c r="AZ185" s="634"/>
      <c r="BA185" s="634"/>
      <c r="BB185" s="634"/>
      <c r="BC185" s="712"/>
      <c r="BD185" s="712"/>
      <c r="BE185" s="712"/>
      <c r="BF185" s="712"/>
      <c r="BG185" s="712"/>
      <c r="BH185" s="712"/>
      <c r="BI185" s="712"/>
      <c r="BJ185" s="712"/>
      <c r="BK185" s="712"/>
      <c r="BL185" s="712"/>
      <c r="BM185" s="712"/>
      <c r="BN185" s="712"/>
      <c r="BO185" s="712"/>
      <c r="BP185" s="712"/>
      <c r="BQ185" s="712"/>
      <c r="BR185" s="712"/>
      <c r="BS185" s="712"/>
      <c r="BT185" s="712"/>
      <c r="BU185" s="712"/>
      <c r="BV185" s="712"/>
      <c r="BW185" s="712"/>
      <c r="BX185" s="712"/>
      <c r="BY185" s="712"/>
      <c r="BZ185" s="712"/>
      <c r="CA185" s="712"/>
    </row>
    <row r="186" spans="6:79" ht="51" x14ac:dyDescent="0.15">
      <c r="F186" s="638"/>
      <c r="I186" s="646" t="s">
        <v>578</v>
      </c>
      <c r="J186" s="691" t="s">
        <v>848</v>
      </c>
      <c r="K186" s="662"/>
      <c r="L186" s="719" t="s">
        <v>578</v>
      </c>
      <c r="M186" s="691" t="s">
        <v>869</v>
      </c>
      <c r="N186" s="640"/>
      <c r="O186" s="646" t="s">
        <v>578</v>
      </c>
      <c r="P186" s="691" t="s">
        <v>849</v>
      </c>
      <c r="Q186" s="691" t="s">
        <v>850</v>
      </c>
      <c r="R186" s="691" t="s">
        <v>55</v>
      </c>
      <c r="S186" s="662"/>
      <c r="T186" s="646" t="s">
        <v>578</v>
      </c>
      <c r="U186" s="691" t="s">
        <v>854</v>
      </c>
      <c r="V186" s="640"/>
      <c r="W186" s="646" t="s">
        <v>578</v>
      </c>
      <c r="X186" s="646" t="s">
        <v>871</v>
      </c>
      <c r="Y186" s="646" t="s">
        <v>872</v>
      </c>
      <c r="Z186" s="646" t="s">
        <v>873</v>
      </c>
      <c r="AA186" s="646" t="s">
        <v>874</v>
      </c>
      <c r="AB186" s="646" t="s">
        <v>986</v>
      </c>
      <c r="AC186" s="646" t="s">
        <v>877</v>
      </c>
      <c r="AD186" s="646" t="s">
        <v>878</v>
      </c>
      <c r="AE186" s="691" t="s">
        <v>55</v>
      </c>
      <c r="AF186" s="640"/>
      <c r="AG186" s="640"/>
      <c r="AH186" s="640"/>
      <c r="AI186" s="640"/>
      <c r="AJ186" s="640"/>
      <c r="AK186" s="640"/>
      <c r="AL186" s="640"/>
      <c r="AM186" s="640"/>
      <c r="AN186" s="640"/>
      <c r="AO186" s="640"/>
      <c r="AP186" s="640"/>
      <c r="AQ186" s="640"/>
      <c r="AR186" s="640"/>
      <c r="AS186" s="640"/>
      <c r="AT186" s="640"/>
      <c r="AU186" s="640"/>
      <c r="AV186" s="640"/>
      <c r="AW186" s="640"/>
      <c r="AX186" s="640"/>
      <c r="AY186" s="640"/>
      <c r="AZ186" s="640"/>
      <c r="BA186" s="640"/>
      <c r="BB186" s="640"/>
      <c r="BC186"/>
      <c r="BD186"/>
      <c r="BE186"/>
      <c r="BF186"/>
      <c r="BG186"/>
      <c r="BH186"/>
      <c r="BI186"/>
      <c r="BJ186"/>
      <c r="BK186"/>
      <c r="BL186"/>
      <c r="BM186"/>
      <c r="BN186"/>
      <c r="BO186"/>
      <c r="BP186"/>
      <c r="BQ186"/>
      <c r="BR186"/>
      <c r="BS186"/>
      <c r="BT186"/>
      <c r="BU186"/>
      <c r="BV186"/>
      <c r="BW186"/>
      <c r="BX186"/>
      <c r="BY186"/>
      <c r="BZ186"/>
      <c r="CA186"/>
    </row>
    <row r="187" spans="6:79" ht="17" x14ac:dyDescent="0.15">
      <c r="F187" s="638"/>
      <c r="I187" s="650" t="s">
        <v>1042</v>
      </c>
      <c r="J187" s="727">
        <v>13732</v>
      </c>
      <c r="K187" s="662"/>
      <c r="L187" s="650" t="s">
        <v>1042</v>
      </c>
      <c r="M187" s="325">
        <v>393</v>
      </c>
      <c r="N187" s="640"/>
      <c r="O187" s="650" t="s">
        <v>1042</v>
      </c>
      <c r="P187" s="325">
        <v>763</v>
      </c>
      <c r="Q187" s="325">
        <v>37</v>
      </c>
      <c r="R187" s="325">
        <f>SUM(P187:Q187)</f>
        <v>800</v>
      </c>
      <c r="S187" s="662"/>
      <c r="T187" s="650" t="s">
        <v>1042</v>
      </c>
      <c r="U187" s="311">
        <v>1760</v>
      </c>
      <c r="V187" s="640"/>
      <c r="W187" s="650" t="s">
        <v>1042</v>
      </c>
      <c r="X187" s="311">
        <v>7</v>
      </c>
      <c r="Y187" s="311">
        <v>1</v>
      </c>
      <c r="Z187" s="311">
        <v>7</v>
      </c>
      <c r="AA187" s="311">
        <v>2</v>
      </c>
      <c r="AB187" s="311"/>
      <c r="AC187" s="311">
        <v>46</v>
      </c>
      <c r="AD187" s="311"/>
      <c r="AE187" s="311">
        <f>SUM(X187:AD187)</f>
        <v>63</v>
      </c>
      <c r="AF187" s="640"/>
      <c r="AG187" s="640"/>
      <c r="AH187" s="640"/>
      <c r="AI187" s="640"/>
      <c r="AJ187" s="640"/>
      <c r="AK187" s="640"/>
      <c r="AL187" s="640"/>
      <c r="AM187" s="640"/>
      <c r="AN187" s="640"/>
      <c r="AO187" s="640"/>
      <c r="AP187" s="640"/>
      <c r="AQ187" s="640"/>
      <c r="AR187" s="640"/>
      <c r="AS187" s="640"/>
      <c r="AT187" s="640"/>
      <c r="AU187" s="640"/>
      <c r="AV187" s="640"/>
      <c r="AW187" s="640"/>
      <c r="AX187" s="640"/>
      <c r="AY187" s="640"/>
      <c r="AZ187" s="640"/>
      <c r="BA187" s="640"/>
      <c r="BB187" s="640"/>
      <c r="BC187"/>
      <c r="BD187"/>
      <c r="BE187"/>
      <c r="BF187"/>
      <c r="BG187"/>
      <c r="BH187"/>
      <c r="BI187"/>
      <c r="BJ187"/>
      <c r="BK187"/>
      <c r="BL187"/>
      <c r="BM187"/>
      <c r="BN187"/>
      <c r="BO187"/>
      <c r="BP187"/>
      <c r="BQ187"/>
      <c r="BR187"/>
      <c r="BS187"/>
      <c r="BT187"/>
      <c r="BU187"/>
      <c r="BV187"/>
      <c r="BW187"/>
      <c r="BX187"/>
      <c r="BY187"/>
      <c r="BZ187"/>
      <c r="CA187"/>
    </row>
    <row r="188" spans="6:79" ht="17" x14ac:dyDescent="0.15">
      <c r="F188" s="638"/>
      <c r="I188" s="650" t="s">
        <v>1043</v>
      </c>
      <c r="J188" s="727">
        <v>17064</v>
      </c>
      <c r="K188" s="662"/>
      <c r="L188" s="650" t="s">
        <v>1043</v>
      </c>
      <c r="M188" s="325">
        <v>420</v>
      </c>
      <c r="N188" s="640"/>
      <c r="O188" s="650" t="s">
        <v>1043</v>
      </c>
      <c r="P188" s="325">
        <v>203</v>
      </c>
      <c r="Q188" s="325">
        <v>47</v>
      </c>
      <c r="R188" s="325">
        <f t="shared" ref="R188:R198" si="64">SUM(P188:Q188)</f>
        <v>250</v>
      </c>
      <c r="S188" s="662"/>
      <c r="T188" s="650" t="s">
        <v>1043</v>
      </c>
      <c r="U188" s="311">
        <v>1730</v>
      </c>
      <c r="V188" s="640"/>
      <c r="W188" s="650" t="s">
        <v>1043</v>
      </c>
      <c r="X188" s="311">
        <v>10</v>
      </c>
      <c r="Y188" s="311">
        <v>1</v>
      </c>
      <c r="Z188" s="311">
        <v>6</v>
      </c>
      <c r="AA188" s="311">
        <v>5</v>
      </c>
      <c r="AB188" s="311">
        <v>48</v>
      </c>
      <c r="AC188" s="311">
        <v>28</v>
      </c>
      <c r="AD188" s="311"/>
      <c r="AE188" s="311">
        <f t="shared" ref="AE188:AE199" si="65">SUM(X188:AD188)</f>
        <v>98</v>
      </c>
      <c r="AF188" s="640"/>
      <c r="AG188" s="640"/>
      <c r="AH188" s="640"/>
      <c r="AI188" s="640"/>
      <c r="AJ188" s="640"/>
      <c r="AK188" s="640"/>
      <c r="AL188" s="640"/>
      <c r="AM188" s="640"/>
      <c r="AN188" s="640"/>
      <c r="AO188" s="640"/>
      <c r="AP188" s="640"/>
      <c r="AQ188" s="640"/>
      <c r="AR188" s="640"/>
      <c r="AS188" s="640"/>
      <c r="AT188" s="640"/>
      <c r="AU188" s="640"/>
      <c r="AV188" s="640"/>
      <c r="AW188" s="640"/>
      <c r="AX188" s="640"/>
      <c r="AY188" s="640"/>
      <c r="AZ188" s="640"/>
      <c r="BA188" s="640"/>
      <c r="BB188" s="640"/>
      <c r="BC188"/>
      <c r="BD188"/>
      <c r="BE188"/>
      <c r="BF188"/>
      <c r="BG188"/>
      <c r="BH188"/>
      <c r="BI188"/>
      <c r="BJ188"/>
      <c r="BK188"/>
      <c r="BL188"/>
      <c r="BM188"/>
      <c r="BN188"/>
      <c r="BO188"/>
      <c r="BP188"/>
      <c r="BQ188"/>
      <c r="BR188"/>
      <c r="BS188"/>
      <c r="BT188"/>
      <c r="BU188"/>
      <c r="BV188"/>
      <c r="BW188"/>
      <c r="BX188"/>
      <c r="BY188"/>
      <c r="BZ188"/>
      <c r="CA188"/>
    </row>
    <row r="189" spans="6:79" ht="17" x14ac:dyDescent="0.15">
      <c r="F189" s="638"/>
      <c r="I189" s="650" t="s">
        <v>1044</v>
      </c>
      <c r="J189" s="727">
        <v>14724</v>
      </c>
      <c r="K189" s="662"/>
      <c r="L189" s="650" t="s">
        <v>1044</v>
      </c>
      <c r="M189" s="325">
        <v>325</v>
      </c>
      <c r="N189" s="640"/>
      <c r="O189" s="650" t="s">
        <v>1044</v>
      </c>
      <c r="P189" s="325">
        <v>111</v>
      </c>
      <c r="Q189" s="325">
        <v>34</v>
      </c>
      <c r="R189" s="325">
        <f t="shared" si="64"/>
        <v>145</v>
      </c>
      <c r="S189" s="662"/>
      <c r="T189" s="650" t="s">
        <v>1044</v>
      </c>
      <c r="U189" s="311">
        <v>1501</v>
      </c>
      <c r="V189" s="640"/>
      <c r="W189" s="650" t="s">
        <v>1044</v>
      </c>
      <c r="X189" s="311">
        <v>4</v>
      </c>
      <c r="Y189" s="311">
        <v>2</v>
      </c>
      <c r="Z189" s="311">
        <v>5</v>
      </c>
      <c r="AA189" s="311">
        <v>6</v>
      </c>
      <c r="AB189" s="311">
        <v>38</v>
      </c>
      <c r="AC189" s="311">
        <v>14</v>
      </c>
      <c r="AD189" s="311"/>
      <c r="AE189" s="311">
        <f t="shared" si="65"/>
        <v>69</v>
      </c>
      <c r="AF189" s="640"/>
      <c r="AG189" s="640"/>
      <c r="AH189" s="640"/>
      <c r="AI189" s="640"/>
      <c r="AJ189" s="640"/>
      <c r="AK189" s="640"/>
      <c r="AL189" s="640"/>
      <c r="AM189" s="640"/>
      <c r="AN189" s="640"/>
      <c r="AO189" s="640"/>
      <c r="AP189" s="640"/>
      <c r="AQ189" s="640"/>
      <c r="AR189" s="640"/>
      <c r="AS189" s="640"/>
      <c r="AT189" s="640"/>
      <c r="AU189" s="640"/>
      <c r="AV189" s="640"/>
      <c r="AW189" s="640"/>
      <c r="AX189" s="640"/>
      <c r="AY189" s="640"/>
      <c r="AZ189" s="640"/>
      <c r="BA189" s="640"/>
      <c r="BB189" s="640"/>
      <c r="BC189"/>
      <c r="BD189"/>
      <c r="BE189"/>
      <c r="BF189"/>
      <c r="BG189"/>
      <c r="BH189"/>
      <c r="BI189"/>
      <c r="BJ189"/>
      <c r="BK189"/>
      <c r="BL189"/>
      <c r="BM189"/>
      <c r="BN189"/>
      <c r="BO189"/>
      <c r="BP189"/>
      <c r="BQ189"/>
      <c r="BR189"/>
      <c r="BS189"/>
      <c r="BT189"/>
      <c r="BU189"/>
      <c r="BV189"/>
      <c r="BW189"/>
      <c r="BX189"/>
      <c r="BY189"/>
      <c r="BZ189"/>
      <c r="CA189"/>
    </row>
    <row r="190" spans="6:79" ht="17" x14ac:dyDescent="0.15">
      <c r="F190" s="638"/>
      <c r="I190" s="650" t="s">
        <v>1045</v>
      </c>
      <c r="J190" s="727">
        <v>15126</v>
      </c>
      <c r="K190" s="662"/>
      <c r="L190" s="650" t="s">
        <v>1045</v>
      </c>
      <c r="M190" s="325">
        <v>359</v>
      </c>
      <c r="N190" s="640"/>
      <c r="O190" s="650" t="s">
        <v>1045</v>
      </c>
      <c r="P190" s="325">
        <v>119</v>
      </c>
      <c r="Q190" s="325">
        <v>34</v>
      </c>
      <c r="R190" s="325">
        <f t="shared" si="64"/>
        <v>153</v>
      </c>
      <c r="S190" s="662"/>
      <c r="T190" s="650" t="s">
        <v>1045</v>
      </c>
      <c r="U190" s="311">
        <v>793</v>
      </c>
      <c r="V190" s="640"/>
      <c r="W190" s="650" t="s">
        <v>1045</v>
      </c>
      <c r="X190" s="311">
        <v>8</v>
      </c>
      <c r="Y190" s="311"/>
      <c r="Z190" s="311">
        <v>4</v>
      </c>
      <c r="AA190" s="311">
        <v>6</v>
      </c>
      <c r="AB190" s="311">
        <v>37</v>
      </c>
      <c r="AC190" s="311">
        <v>18</v>
      </c>
      <c r="AD190" s="311"/>
      <c r="AE190" s="311">
        <f t="shared" si="65"/>
        <v>73</v>
      </c>
      <c r="AF190" s="640"/>
      <c r="AG190" s="640"/>
      <c r="AH190" s="640"/>
      <c r="AI190" s="640"/>
      <c r="AJ190" s="640"/>
      <c r="AK190" s="640"/>
      <c r="AL190" s="640"/>
      <c r="AM190" s="640"/>
      <c r="AN190" s="640"/>
      <c r="AO190" s="640"/>
      <c r="AP190" s="640"/>
      <c r="AQ190" s="640"/>
      <c r="AR190" s="640"/>
      <c r="AS190" s="640"/>
      <c r="AT190" s="640"/>
      <c r="AU190" s="640"/>
      <c r="AV190" s="640"/>
      <c r="AW190" s="640"/>
      <c r="AX190" s="640"/>
      <c r="AY190" s="640"/>
      <c r="AZ190" s="640"/>
      <c r="BA190" s="640"/>
      <c r="BB190" s="640"/>
      <c r="BC190"/>
      <c r="BD190"/>
      <c r="BE190"/>
      <c r="BF190"/>
      <c r="BG190"/>
      <c r="BH190"/>
      <c r="BI190"/>
      <c r="BJ190"/>
      <c r="BK190"/>
      <c r="BL190"/>
      <c r="BM190"/>
      <c r="BN190"/>
      <c r="BO190"/>
      <c r="BP190"/>
      <c r="BQ190"/>
      <c r="BR190"/>
      <c r="BS190"/>
      <c r="BT190"/>
      <c r="BU190"/>
      <c r="BV190"/>
      <c r="BW190"/>
      <c r="BX190"/>
      <c r="BY190"/>
      <c r="BZ190"/>
      <c r="CA190"/>
    </row>
    <row r="191" spans="6:79" ht="17" x14ac:dyDescent="0.15">
      <c r="F191" s="638"/>
      <c r="I191" s="650" t="s">
        <v>1046</v>
      </c>
      <c r="J191" s="727">
        <v>13307</v>
      </c>
      <c r="K191" s="662"/>
      <c r="L191" s="650" t="s">
        <v>1046</v>
      </c>
      <c r="M191" s="325">
        <v>386</v>
      </c>
      <c r="N191" s="640"/>
      <c r="O191" s="650" t="s">
        <v>1046</v>
      </c>
      <c r="P191" s="325">
        <v>132</v>
      </c>
      <c r="Q191" s="325">
        <v>35</v>
      </c>
      <c r="R191" s="325">
        <f t="shared" si="64"/>
        <v>167</v>
      </c>
      <c r="S191" s="662"/>
      <c r="T191" s="650" t="s">
        <v>1046</v>
      </c>
      <c r="U191" s="311">
        <v>7992</v>
      </c>
      <c r="V191" s="640"/>
      <c r="W191" s="650" t="s">
        <v>1046</v>
      </c>
      <c r="X191" s="311">
        <v>7</v>
      </c>
      <c r="Y191" s="311">
        <v>1</v>
      </c>
      <c r="Z191" s="311">
        <v>9</v>
      </c>
      <c r="AA191" s="311">
        <v>7</v>
      </c>
      <c r="AB191" s="311">
        <v>30</v>
      </c>
      <c r="AC191" s="311">
        <v>17</v>
      </c>
      <c r="AD191" s="311"/>
      <c r="AE191" s="311">
        <f t="shared" si="65"/>
        <v>71</v>
      </c>
      <c r="AF191" s="640"/>
      <c r="AG191" s="640"/>
      <c r="AH191" s="640"/>
      <c r="AI191" s="640"/>
      <c r="AJ191" s="640"/>
      <c r="AK191" s="640"/>
      <c r="AL191" s="640"/>
      <c r="AM191" s="640"/>
      <c r="AN191" s="640"/>
      <c r="AO191" s="640"/>
      <c r="AP191" s="640"/>
      <c r="AQ191" s="640"/>
      <c r="AR191" s="640"/>
      <c r="AS191" s="640"/>
      <c r="AT191" s="640"/>
      <c r="AU191" s="640"/>
      <c r="AV191" s="640"/>
      <c r="AW191" s="640"/>
      <c r="AX191" s="640"/>
      <c r="AY191" s="640"/>
      <c r="AZ191" s="640"/>
      <c r="BA191" s="640"/>
      <c r="BB191" s="640"/>
      <c r="BC191"/>
      <c r="BD191"/>
      <c r="BE191"/>
      <c r="BF191"/>
      <c r="BG191"/>
      <c r="BH191"/>
      <c r="BI191"/>
      <c r="BJ191"/>
      <c r="BK191"/>
      <c r="BL191"/>
      <c r="BM191"/>
      <c r="BN191"/>
      <c r="BO191"/>
      <c r="BP191"/>
      <c r="BQ191"/>
      <c r="BR191"/>
      <c r="BS191"/>
      <c r="BT191"/>
      <c r="BU191"/>
      <c r="BV191"/>
      <c r="BW191"/>
      <c r="BX191"/>
      <c r="BY191"/>
      <c r="BZ191"/>
      <c r="CA191"/>
    </row>
    <row r="192" spans="6:79" ht="16" x14ac:dyDescent="0.15">
      <c r="F192" s="638"/>
      <c r="I192" s="654" t="s">
        <v>1047</v>
      </c>
      <c r="J192" s="728">
        <v>17319</v>
      </c>
      <c r="K192" s="693"/>
      <c r="L192" s="654" t="s">
        <v>1047</v>
      </c>
      <c r="M192" s="325">
        <v>416</v>
      </c>
      <c r="N192" s="640"/>
      <c r="O192" s="654" t="s">
        <v>1047</v>
      </c>
      <c r="P192" s="325">
        <v>159</v>
      </c>
      <c r="Q192" s="325">
        <v>37</v>
      </c>
      <c r="R192" s="325">
        <f t="shared" si="64"/>
        <v>196</v>
      </c>
      <c r="S192" s="693"/>
      <c r="T192" s="654" t="s">
        <v>1047</v>
      </c>
      <c r="U192" s="311">
        <v>4007</v>
      </c>
      <c r="V192" s="640"/>
      <c r="W192" s="654" t="s">
        <v>1047</v>
      </c>
      <c r="X192" s="311">
        <v>9</v>
      </c>
      <c r="Y192" s="311">
        <v>1</v>
      </c>
      <c r="Z192" s="311">
        <v>6</v>
      </c>
      <c r="AA192" s="311">
        <v>8</v>
      </c>
      <c r="AB192" s="311">
        <v>39</v>
      </c>
      <c r="AC192" s="311">
        <v>21</v>
      </c>
      <c r="AD192" s="311"/>
      <c r="AE192" s="311">
        <f t="shared" si="65"/>
        <v>84</v>
      </c>
      <c r="AF192" s="640"/>
      <c r="AG192" s="640"/>
      <c r="AH192" s="640"/>
      <c r="AI192" s="640"/>
      <c r="AJ192" s="640"/>
      <c r="AK192" s="640"/>
      <c r="AL192" s="640"/>
      <c r="AM192" s="640"/>
      <c r="AN192" s="640"/>
      <c r="AO192" s="640"/>
      <c r="AP192" s="640"/>
      <c r="AQ192" s="640"/>
      <c r="AR192" s="640"/>
      <c r="AS192" s="640"/>
      <c r="AT192" s="640"/>
      <c r="AU192" s="640"/>
      <c r="AV192" s="640"/>
      <c r="AW192" s="640"/>
      <c r="AX192" s="640"/>
      <c r="AY192" s="640"/>
      <c r="AZ192" s="640"/>
      <c r="BA192" s="640"/>
      <c r="BB192" s="640"/>
      <c r="BC192"/>
      <c r="BD192"/>
      <c r="BE192"/>
      <c r="BF192"/>
      <c r="BG192"/>
      <c r="BH192"/>
      <c r="BI192"/>
      <c r="BJ192"/>
      <c r="BK192"/>
      <c r="BL192"/>
      <c r="BM192"/>
      <c r="BN192"/>
      <c r="BO192"/>
      <c r="BP192"/>
      <c r="BQ192"/>
      <c r="BR192"/>
      <c r="BS192"/>
      <c r="BT192"/>
      <c r="BU192"/>
      <c r="BV192"/>
      <c r="BW192"/>
      <c r="BX192"/>
      <c r="BY192"/>
      <c r="BZ192"/>
      <c r="CA192"/>
    </row>
    <row r="193" spans="6:79" ht="16" x14ac:dyDescent="0.15">
      <c r="F193" s="638"/>
      <c r="I193" s="654" t="s">
        <v>1048</v>
      </c>
      <c r="J193" s="728">
        <v>16146</v>
      </c>
      <c r="K193" s="693"/>
      <c r="L193" s="654" t="s">
        <v>1048</v>
      </c>
      <c r="M193" s="325">
        <v>1140</v>
      </c>
      <c r="N193" s="640"/>
      <c r="O193" s="654" t="s">
        <v>1048</v>
      </c>
      <c r="P193" s="325">
        <v>161</v>
      </c>
      <c r="Q193" s="325">
        <v>36</v>
      </c>
      <c r="R193" s="325">
        <f t="shared" si="64"/>
        <v>197</v>
      </c>
      <c r="S193" s="693"/>
      <c r="T193" s="654" t="s">
        <v>1048</v>
      </c>
      <c r="U193" s="311">
        <v>14154</v>
      </c>
      <c r="V193" s="640"/>
      <c r="W193" s="654" t="s">
        <v>1048</v>
      </c>
      <c r="X193" s="311">
        <v>8</v>
      </c>
      <c r="Y193" s="311"/>
      <c r="Z193" s="311">
        <v>3</v>
      </c>
      <c r="AA193" s="311">
        <v>5</v>
      </c>
      <c r="AB193" s="311">
        <v>40</v>
      </c>
      <c r="AC193" s="311">
        <v>32</v>
      </c>
      <c r="AD193" s="311"/>
      <c r="AE193" s="311">
        <f t="shared" si="65"/>
        <v>88</v>
      </c>
      <c r="AF193" s="640"/>
      <c r="AG193" s="640"/>
      <c r="AH193" s="640"/>
      <c r="AI193" s="640"/>
      <c r="AJ193" s="640"/>
      <c r="AK193" s="640"/>
      <c r="AL193" s="640"/>
      <c r="AM193" s="640"/>
      <c r="AN193" s="640"/>
      <c r="AO193" s="640"/>
      <c r="AP193" s="640"/>
      <c r="AQ193" s="640"/>
      <c r="AR193" s="640"/>
      <c r="AS193" s="640"/>
      <c r="AT193" s="640"/>
      <c r="AU193" s="640"/>
      <c r="AV193" s="640"/>
      <c r="AW193" s="640"/>
      <c r="AX193" s="640"/>
      <c r="AY193" s="640"/>
      <c r="AZ193" s="640"/>
      <c r="BA193" s="640"/>
      <c r="BB193" s="640"/>
      <c r="BC193"/>
      <c r="BD193"/>
      <c r="BE193"/>
      <c r="BF193"/>
      <c r="BG193"/>
      <c r="BH193"/>
      <c r="BI193"/>
      <c r="BJ193"/>
      <c r="BK193"/>
      <c r="BL193"/>
      <c r="BM193"/>
      <c r="BN193"/>
      <c r="BO193"/>
      <c r="BP193"/>
      <c r="BQ193"/>
      <c r="BR193"/>
      <c r="BS193"/>
      <c r="BT193"/>
      <c r="BU193"/>
      <c r="BV193"/>
      <c r="BW193"/>
      <c r="BX193"/>
      <c r="BY193"/>
      <c r="BZ193"/>
      <c r="CA193"/>
    </row>
    <row r="194" spans="6:79" ht="16" x14ac:dyDescent="0.15">
      <c r="F194" s="638"/>
      <c r="I194" s="654" t="s">
        <v>1049</v>
      </c>
      <c r="J194" s="728">
        <v>18040</v>
      </c>
      <c r="K194" s="693"/>
      <c r="L194" s="654" t="s">
        <v>1049</v>
      </c>
      <c r="M194" s="325">
        <v>1163</v>
      </c>
      <c r="N194" s="640"/>
      <c r="O194" s="654" t="s">
        <v>1049</v>
      </c>
      <c r="P194" s="325">
        <v>142</v>
      </c>
      <c r="Q194" s="325">
        <v>30</v>
      </c>
      <c r="R194" s="325">
        <f t="shared" si="64"/>
        <v>172</v>
      </c>
      <c r="S194" s="693"/>
      <c r="T194" s="654" t="s">
        <v>1049</v>
      </c>
      <c r="U194" s="311">
        <v>11445</v>
      </c>
      <c r="V194" s="640"/>
      <c r="W194" s="654" t="s">
        <v>1049</v>
      </c>
      <c r="X194" s="311">
        <v>7</v>
      </c>
      <c r="Y194" s="311">
        <v>1</v>
      </c>
      <c r="Z194" s="311">
        <v>3</v>
      </c>
      <c r="AA194" s="311">
        <v>3</v>
      </c>
      <c r="AB194" s="311">
        <v>37</v>
      </c>
      <c r="AC194" s="311">
        <v>24</v>
      </c>
      <c r="AD194" s="311"/>
      <c r="AE194" s="311">
        <f t="shared" si="65"/>
        <v>75</v>
      </c>
      <c r="AF194" s="640"/>
      <c r="AG194" s="640"/>
      <c r="AH194" s="640"/>
      <c r="AI194" s="640"/>
      <c r="AJ194" s="640"/>
      <c r="AK194" s="640"/>
      <c r="AL194" s="640"/>
      <c r="AM194" s="640"/>
      <c r="AN194" s="640"/>
      <c r="AO194" s="640"/>
      <c r="AP194" s="640"/>
      <c r="AQ194" s="640"/>
      <c r="AR194" s="640"/>
      <c r="AS194" s="640"/>
      <c r="AT194" s="640"/>
      <c r="AU194" s="640"/>
      <c r="AV194" s="640"/>
      <c r="AW194" s="640"/>
      <c r="AX194" s="640"/>
      <c r="AY194" s="640"/>
      <c r="AZ194" s="640"/>
      <c r="BA194" s="640"/>
      <c r="BB194" s="640"/>
      <c r="BC194"/>
      <c r="BD194"/>
      <c r="BE194"/>
      <c r="BF194"/>
      <c r="BG194"/>
      <c r="BH194"/>
      <c r="BI194"/>
      <c r="BJ194"/>
      <c r="BK194"/>
      <c r="BL194"/>
      <c r="BM194"/>
      <c r="BN194"/>
      <c r="BO194"/>
      <c r="BP194"/>
      <c r="BQ194"/>
      <c r="BR194"/>
      <c r="BS194"/>
      <c r="BT194"/>
      <c r="BU194"/>
      <c r="BV194"/>
      <c r="BW194"/>
      <c r="BX194"/>
      <c r="BY194"/>
      <c r="BZ194"/>
      <c r="CA194"/>
    </row>
    <row r="195" spans="6:79" ht="16" x14ac:dyDescent="0.15">
      <c r="F195" s="638"/>
      <c r="I195" s="654" t="s">
        <v>1050</v>
      </c>
      <c r="J195" s="728">
        <v>14719</v>
      </c>
      <c r="K195" s="693"/>
      <c r="L195" s="654" t="s">
        <v>1050</v>
      </c>
      <c r="M195" s="325">
        <v>852</v>
      </c>
      <c r="N195" s="640"/>
      <c r="O195" s="654" t="s">
        <v>1050</v>
      </c>
      <c r="P195" s="325">
        <v>162</v>
      </c>
      <c r="Q195" s="325">
        <v>39</v>
      </c>
      <c r="R195" s="325">
        <f t="shared" si="64"/>
        <v>201</v>
      </c>
      <c r="S195" s="693"/>
      <c r="T195" s="654" t="s">
        <v>1050</v>
      </c>
      <c r="U195" s="311">
        <v>2103</v>
      </c>
      <c r="V195" s="640"/>
      <c r="W195" s="654" t="s">
        <v>1050</v>
      </c>
      <c r="X195" s="311">
        <v>6</v>
      </c>
      <c r="Y195" s="311">
        <v>1</v>
      </c>
      <c r="Z195" s="311">
        <v>4</v>
      </c>
      <c r="AA195" s="311">
        <v>3</v>
      </c>
      <c r="AB195" s="311">
        <v>29</v>
      </c>
      <c r="AC195" s="311">
        <v>21</v>
      </c>
      <c r="AD195" s="311">
        <v>1</v>
      </c>
      <c r="AE195" s="311">
        <f t="shared" si="65"/>
        <v>65</v>
      </c>
      <c r="AF195" s="640"/>
      <c r="AG195" s="640"/>
      <c r="AH195" s="640"/>
      <c r="AI195" s="640"/>
      <c r="AJ195" s="640"/>
      <c r="AK195" s="640"/>
      <c r="AL195" s="640"/>
      <c r="AM195" s="640"/>
      <c r="AN195" s="640"/>
      <c r="AO195" s="640"/>
      <c r="AP195" s="640"/>
      <c r="AQ195" s="640"/>
      <c r="AR195" s="640"/>
      <c r="AS195" s="640"/>
      <c r="AT195" s="640"/>
      <c r="AU195" s="640"/>
      <c r="AV195" s="640"/>
      <c r="AW195" s="640"/>
      <c r="AX195" s="640"/>
      <c r="AY195" s="640"/>
      <c r="AZ195" s="640"/>
      <c r="BA195" s="640"/>
      <c r="BB195" s="640"/>
      <c r="BC195"/>
      <c r="BD195"/>
      <c r="BE195"/>
      <c r="BF195"/>
      <c r="BG195"/>
      <c r="BH195"/>
      <c r="BI195"/>
      <c r="BJ195"/>
      <c r="BK195"/>
      <c r="BL195"/>
      <c r="BM195"/>
      <c r="BN195"/>
      <c r="BO195"/>
      <c r="BP195"/>
      <c r="BQ195"/>
      <c r="BR195"/>
      <c r="BS195"/>
      <c r="BT195"/>
      <c r="BU195"/>
      <c r="BV195"/>
      <c r="BW195"/>
      <c r="BX195"/>
      <c r="BY195"/>
      <c r="BZ195"/>
      <c r="CA195"/>
    </row>
    <row r="196" spans="6:79" ht="16" x14ac:dyDescent="0.15">
      <c r="F196" s="638"/>
      <c r="I196" s="654" t="s">
        <v>1051</v>
      </c>
      <c r="J196" s="728">
        <v>14892</v>
      </c>
      <c r="K196" s="693"/>
      <c r="L196" s="654" t="s">
        <v>1051</v>
      </c>
      <c r="M196" s="325">
        <v>913</v>
      </c>
      <c r="N196" s="640"/>
      <c r="O196" s="654" t="s">
        <v>1051</v>
      </c>
      <c r="P196" s="325">
        <v>135</v>
      </c>
      <c r="Q196" s="325">
        <v>43</v>
      </c>
      <c r="R196" s="325">
        <f t="shared" si="64"/>
        <v>178</v>
      </c>
      <c r="S196" s="693"/>
      <c r="T196" s="654" t="s">
        <v>1051</v>
      </c>
      <c r="U196" s="311">
        <v>1186</v>
      </c>
      <c r="V196" s="640"/>
      <c r="W196" s="654" t="s">
        <v>1051</v>
      </c>
      <c r="X196" s="311">
        <v>6</v>
      </c>
      <c r="Y196" s="311"/>
      <c r="Z196" s="311">
        <v>4</v>
      </c>
      <c r="AA196" s="311">
        <v>4</v>
      </c>
      <c r="AB196" s="311">
        <v>33</v>
      </c>
      <c r="AC196" s="311">
        <v>23</v>
      </c>
      <c r="AD196" s="311"/>
      <c r="AE196" s="311">
        <f t="shared" si="65"/>
        <v>70</v>
      </c>
      <c r="AF196" s="640"/>
      <c r="AG196" s="640"/>
      <c r="AH196" s="640"/>
      <c r="AI196" s="640"/>
      <c r="AJ196" s="640"/>
      <c r="AK196" s="640"/>
      <c r="AL196" s="640"/>
      <c r="AM196" s="640"/>
      <c r="AN196" s="640"/>
      <c r="AO196" s="640"/>
      <c r="AP196" s="640"/>
      <c r="AQ196" s="640"/>
      <c r="AR196" s="640"/>
      <c r="AS196" s="640"/>
      <c r="AT196" s="640"/>
      <c r="AU196" s="640"/>
      <c r="AV196" s="640"/>
      <c r="AW196" s="640"/>
      <c r="AX196" s="640"/>
      <c r="AY196" s="640"/>
      <c r="AZ196" s="640"/>
      <c r="BA196" s="640"/>
      <c r="BB196" s="640"/>
      <c r="BC196"/>
      <c r="BD196"/>
      <c r="BE196"/>
      <c r="BF196"/>
      <c r="BG196"/>
      <c r="BH196"/>
      <c r="BI196"/>
      <c r="BJ196"/>
      <c r="BK196"/>
      <c r="BL196"/>
      <c r="BM196"/>
      <c r="BN196"/>
      <c r="BO196"/>
      <c r="BP196"/>
      <c r="BQ196"/>
      <c r="BR196"/>
      <c r="BS196"/>
      <c r="BT196"/>
      <c r="BU196"/>
      <c r="BV196"/>
      <c r="BW196"/>
      <c r="BX196"/>
      <c r="BY196"/>
      <c r="BZ196"/>
      <c r="CA196"/>
    </row>
    <row r="197" spans="6:79" ht="16" x14ac:dyDescent="0.15">
      <c r="F197" s="638"/>
      <c r="I197" s="654" t="s">
        <v>1052</v>
      </c>
      <c r="J197" s="728">
        <v>13818</v>
      </c>
      <c r="K197" s="693"/>
      <c r="L197" s="654" t="s">
        <v>1052</v>
      </c>
      <c r="M197" s="325">
        <v>711</v>
      </c>
      <c r="N197" s="640"/>
      <c r="O197" s="654" t="s">
        <v>1052</v>
      </c>
      <c r="P197" s="325">
        <v>114</v>
      </c>
      <c r="Q197" s="325">
        <v>32</v>
      </c>
      <c r="R197" s="325">
        <f t="shared" si="64"/>
        <v>146</v>
      </c>
      <c r="S197" s="693"/>
      <c r="T197" s="654" t="s">
        <v>1052</v>
      </c>
      <c r="U197" s="311">
        <v>491</v>
      </c>
      <c r="V197" s="640"/>
      <c r="W197" s="654" t="s">
        <v>1052</v>
      </c>
      <c r="X197" s="311">
        <v>7</v>
      </c>
      <c r="Y197" s="311">
        <v>1</v>
      </c>
      <c r="Z197" s="311">
        <v>5</v>
      </c>
      <c r="AA197" s="311">
        <v>2</v>
      </c>
      <c r="AB197" s="311">
        <v>26</v>
      </c>
      <c r="AC197" s="311">
        <v>27</v>
      </c>
      <c r="AD197" s="311"/>
      <c r="AE197" s="311">
        <f t="shared" si="65"/>
        <v>68</v>
      </c>
      <c r="AF197" s="640"/>
      <c r="AG197" s="640"/>
      <c r="AH197" s="640"/>
      <c r="AI197" s="640"/>
      <c r="AJ197" s="640"/>
      <c r="AK197" s="640"/>
      <c r="AL197" s="640"/>
      <c r="AM197" s="640"/>
      <c r="AN197" s="640"/>
      <c r="AO197" s="640"/>
      <c r="AP197" s="640"/>
      <c r="AQ197" s="640"/>
      <c r="AR197" s="640"/>
      <c r="AS197" s="640"/>
      <c r="AT197" s="640"/>
      <c r="AU197" s="640"/>
      <c r="AV197" s="640"/>
      <c r="AW197" s="640"/>
      <c r="AX197" s="640"/>
      <c r="AY197" s="640"/>
      <c r="AZ197" s="640"/>
      <c r="BA197" s="640"/>
      <c r="BB197" s="640"/>
      <c r="BC197"/>
      <c r="BD197"/>
      <c r="BE197"/>
      <c r="BF197"/>
      <c r="BG197"/>
      <c r="BH197"/>
      <c r="BI197"/>
      <c r="BJ197"/>
      <c r="BK197"/>
      <c r="BL197"/>
      <c r="BM197"/>
      <c r="BN197"/>
      <c r="BO197"/>
      <c r="BP197"/>
      <c r="BQ197"/>
      <c r="BR197"/>
      <c r="BS197"/>
      <c r="BT197"/>
      <c r="BU197"/>
      <c r="BV197"/>
      <c r="BW197"/>
      <c r="BX197"/>
      <c r="BY197"/>
      <c r="BZ197"/>
      <c r="CA197"/>
    </row>
    <row r="198" spans="6:79" ht="16" x14ac:dyDescent="0.15">
      <c r="F198" s="638"/>
      <c r="I198" s="654" t="s">
        <v>1053</v>
      </c>
      <c r="J198" s="728">
        <v>16673</v>
      </c>
      <c r="K198" s="693"/>
      <c r="L198" s="654" t="s">
        <v>1053</v>
      </c>
      <c r="M198" s="325">
        <v>997</v>
      </c>
      <c r="N198" s="640"/>
      <c r="O198" s="654" t="s">
        <v>1053</v>
      </c>
      <c r="P198" s="325">
        <v>82</v>
      </c>
      <c r="Q198" s="325">
        <v>40</v>
      </c>
      <c r="R198" s="325">
        <f t="shared" si="64"/>
        <v>122</v>
      </c>
      <c r="S198" s="693"/>
      <c r="T198" s="654" t="s">
        <v>1053</v>
      </c>
      <c r="U198" s="311">
        <v>1457</v>
      </c>
      <c r="V198" s="640"/>
      <c r="W198" s="654" t="s">
        <v>1053</v>
      </c>
      <c r="X198" s="311">
        <v>7</v>
      </c>
      <c r="Y198" s="311">
        <v>1</v>
      </c>
      <c r="Z198" s="311">
        <v>6</v>
      </c>
      <c r="AA198" s="311">
        <v>2</v>
      </c>
      <c r="AB198" s="311">
        <v>25</v>
      </c>
      <c r="AC198" s="311">
        <v>29</v>
      </c>
      <c r="AD198" s="311"/>
      <c r="AE198" s="311">
        <f t="shared" si="65"/>
        <v>70</v>
      </c>
      <c r="AF198" s="640"/>
      <c r="AG198" s="640"/>
      <c r="AH198" s="640"/>
      <c r="AI198" s="640"/>
      <c r="AJ198" s="640"/>
      <c r="AK198" s="640"/>
      <c r="AL198" s="640"/>
      <c r="AM198" s="640"/>
      <c r="AN198" s="640"/>
      <c r="AO198" s="640"/>
      <c r="AP198" s="640"/>
      <c r="AQ198" s="640"/>
      <c r="AR198" s="640"/>
      <c r="AS198" s="640"/>
      <c r="AT198" s="640"/>
      <c r="AU198" s="640"/>
      <c r="AV198" s="640"/>
      <c r="AW198" s="640"/>
      <c r="AX198" s="640"/>
      <c r="AY198" s="640"/>
      <c r="AZ198" s="640"/>
      <c r="BA198" s="640"/>
      <c r="BB198" s="640"/>
      <c r="BC198"/>
      <c r="BD198"/>
      <c r="BE198"/>
      <c r="BF198"/>
      <c r="BG198"/>
      <c r="BH198"/>
      <c r="BI198"/>
      <c r="BJ198"/>
      <c r="BK198"/>
      <c r="BL198"/>
      <c r="BM198"/>
      <c r="BN198"/>
      <c r="BO198"/>
      <c r="BP198"/>
      <c r="BQ198"/>
      <c r="BR198"/>
      <c r="BS198"/>
      <c r="BT198"/>
      <c r="BU198"/>
      <c r="BV198"/>
      <c r="BW198"/>
      <c r="BX198"/>
      <c r="BY198"/>
      <c r="BZ198"/>
      <c r="CA198"/>
    </row>
    <row r="199" spans="6:79" ht="16" x14ac:dyDescent="0.2">
      <c r="F199" s="638"/>
      <c r="I199" s="656" t="s">
        <v>55</v>
      </c>
      <c r="J199" s="729">
        <f>SUM(J187:J198)</f>
        <v>185560</v>
      </c>
      <c r="K199" s="640"/>
      <c r="L199" s="656" t="s">
        <v>55</v>
      </c>
      <c r="M199" s="730">
        <f>SUM(M187:M198)</f>
        <v>8075</v>
      </c>
      <c r="N199" s="640"/>
      <c r="O199" s="656" t="s">
        <v>55</v>
      </c>
      <c r="P199" s="731">
        <v>3535</v>
      </c>
      <c r="Q199" s="731">
        <v>532</v>
      </c>
      <c r="R199" s="731">
        <f>SUM(R187:R198)</f>
        <v>2727</v>
      </c>
      <c r="S199" s="640"/>
      <c r="T199" s="656" t="s">
        <v>55</v>
      </c>
      <c r="U199" s="696">
        <f>SUM(U187:U198)</f>
        <v>48619</v>
      </c>
      <c r="V199" s="640"/>
      <c r="W199" s="656" t="s">
        <v>55</v>
      </c>
      <c r="X199" s="696">
        <v>86</v>
      </c>
      <c r="Y199" s="696">
        <v>10</v>
      </c>
      <c r="Z199" s="696">
        <v>62</v>
      </c>
      <c r="AA199" s="696">
        <v>53</v>
      </c>
      <c r="AB199" s="696">
        <v>382</v>
      </c>
      <c r="AC199" s="696">
        <v>300</v>
      </c>
      <c r="AD199" s="696">
        <v>1</v>
      </c>
      <c r="AE199" s="311">
        <f t="shared" si="65"/>
        <v>894</v>
      </c>
      <c r="AF199" s="640"/>
      <c r="AG199" s="640"/>
      <c r="AH199" s="640"/>
      <c r="AI199" s="640"/>
      <c r="AJ199" s="640"/>
      <c r="AK199" s="640"/>
      <c r="AL199" s="640"/>
      <c r="AM199" s="640"/>
      <c r="AN199" s="640"/>
      <c r="AO199" s="640"/>
      <c r="AP199" s="640"/>
      <c r="AQ199" s="640"/>
      <c r="AR199" s="640"/>
      <c r="AS199" s="640"/>
      <c r="AT199" s="640"/>
      <c r="AU199" s="640"/>
      <c r="AV199" s="640"/>
      <c r="AW199" s="640"/>
      <c r="AX199" s="640"/>
      <c r="AY199" s="640"/>
      <c r="AZ199" s="640"/>
      <c r="BA199" s="640"/>
      <c r="BB199" s="640"/>
      <c r="BC199"/>
      <c r="BD199"/>
      <c r="BE199"/>
      <c r="BF199"/>
      <c r="BG199"/>
      <c r="BH199"/>
      <c r="BI199"/>
      <c r="BJ199"/>
      <c r="BK199"/>
      <c r="BL199"/>
      <c r="BM199"/>
      <c r="BN199"/>
      <c r="BO199"/>
      <c r="BP199"/>
      <c r="BQ199"/>
      <c r="BR199"/>
      <c r="BS199"/>
      <c r="BT199"/>
      <c r="BU199"/>
      <c r="BV199"/>
      <c r="BW199"/>
      <c r="BX199"/>
      <c r="BY199"/>
      <c r="BZ199"/>
      <c r="CA199"/>
    </row>
    <row r="200" spans="6:79" ht="16" x14ac:dyDescent="0.15">
      <c r="F200" s="638"/>
      <c r="I200" s="640"/>
      <c r="J200" s="640"/>
      <c r="K200" s="640"/>
      <c r="L200" s="640"/>
      <c r="M200" s="640"/>
      <c r="N200" s="640"/>
      <c r="O200" s="640"/>
      <c r="P200" s="640"/>
      <c r="Q200" s="640"/>
      <c r="R200" s="640"/>
      <c r="S200" s="640"/>
      <c r="T200" s="640"/>
      <c r="U200" s="640"/>
      <c r="V200" s="640"/>
      <c r="W200" s="640"/>
      <c r="X200" s="640"/>
      <c r="Y200" s="640"/>
      <c r="Z200" s="640"/>
      <c r="AA200" s="640"/>
      <c r="AB200" s="640"/>
      <c r="AC200" s="640"/>
      <c r="AD200" s="640"/>
      <c r="AE200" s="640"/>
      <c r="AF200" s="640"/>
      <c r="AG200" s="640"/>
      <c r="AH200" s="640"/>
      <c r="AI200" s="640"/>
      <c r="AJ200" s="640"/>
      <c r="AK200" s="640"/>
      <c r="AL200" s="640"/>
      <c r="AM200" s="640"/>
      <c r="AN200" s="640"/>
      <c r="AO200" s="640"/>
      <c r="AP200" s="640"/>
      <c r="AQ200" s="640"/>
      <c r="AR200" s="640"/>
      <c r="AS200" s="640"/>
      <c r="AT200" s="640"/>
      <c r="AU200" s="640"/>
      <c r="AV200" s="640"/>
      <c r="AW200" s="640"/>
      <c r="AX200" s="640"/>
      <c r="AY200" s="640"/>
      <c r="AZ200" s="640"/>
      <c r="BA200" s="640"/>
      <c r="BB200" s="640"/>
      <c r="BC200"/>
      <c r="BD200"/>
      <c r="BE200"/>
      <c r="BF200"/>
      <c r="BG200"/>
      <c r="BH200"/>
      <c r="BI200"/>
      <c r="BJ200"/>
      <c r="BK200"/>
      <c r="BL200"/>
      <c r="BM200"/>
      <c r="BN200"/>
      <c r="BO200"/>
      <c r="BP200"/>
      <c r="BQ200"/>
      <c r="BR200"/>
      <c r="BS200"/>
      <c r="BT200"/>
      <c r="BU200"/>
      <c r="BV200"/>
      <c r="BW200"/>
      <c r="BX200"/>
      <c r="BY200"/>
      <c r="BZ200"/>
      <c r="CA200"/>
    </row>
    <row r="201" spans="6:79" x14ac:dyDescent="0.15">
      <c r="F201" s="638"/>
      <c r="BC201"/>
      <c r="BD201"/>
      <c r="BE201"/>
      <c r="BF201"/>
      <c r="BG201"/>
      <c r="BH201"/>
      <c r="BI201"/>
      <c r="BJ201"/>
      <c r="BK201"/>
      <c r="BL201"/>
      <c r="BM201"/>
      <c r="BN201"/>
      <c r="BO201"/>
      <c r="BP201"/>
      <c r="BQ201"/>
      <c r="BR201"/>
      <c r="BS201"/>
      <c r="BT201"/>
      <c r="BU201"/>
      <c r="BV201"/>
      <c r="BW201"/>
      <c r="BX201"/>
      <c r="BY201"/>
      <c r="BZ201"/>
      <c r="CA201"/>
    </row>
    <row r="202" spans="6:79" ht="51" x14ac:dyDescent="0.15">
      <c r="F202" s="638"/>
      <c r="I202" s="685" t="s">
        <v>1103</v>
      </c>
      <c r="J202" s="686" t="s">
        <v>848</v>
      </c>
      <c r="K202" s="689"/>
      <c r="L202" s="685" t="s">
        <v>1103</v>
      </c>
      <c r="M202" s="686" t="s">
        <v>869</v>
      </c>
      <c r="N202" s="687"/>
      <c r="O202" s="685" t="s">
        <v>1103</v>
      </c>
      <c r="P202" s="686" t="s">
        <v>849</v>
      </c>
      <c r="Q202" s="686" t="s">
        <v>850</v>
      </c>
      <c r="R202" s="686" t="s">
        <v>55</v>
      </c>
      <c r="S202" s="687"/>
      <c r="T202" s="685" t="s">
        <v>1103</v>
      </c>
      <c r="U202" s="686" t="s">
        <v>854</v>
      </c>
      <c r="V202" s="689"/>
      <c r="W202" s="685" t="s">
        <v>1103</v>
      </c>
      <c r="X202" s="685" t="s">
        <v>871</v>
      </c>
      <c r="Y202" s="685" t="s">
        <v>872</v>
      </c>
      <c r="Z202" s="685" t="s">
        <v>873</v>
      </c>
      <c r="AA202" s="685" t="s">
        <v>874</v>
      </c>
      <c r="AB202" s="685" t="s">
        <v>986</v>
      </c>
      <c r="AC202" s="685" t="s">
        <v>877</v>
      </c>
      <c r="AD202" s="685" t="s">
        <v>878</v>
      </c>
      <c r="AE202" s="686" t="s">
        <v>55</v>
      </c>
      <c r="BC202"/>
      <c r="BD202"/>
      <c r="BE202"/>
      <c r="BF202"/>
      <c r="BG202"/>
      <c r="BH202"/>
      <c r="BI202"/>
      <c r="BJ202"/>
      <c r="BK202"/>
      <c r="BL202"/>
      <c r="BM202"/>
      <c r="BN202"/>
      <c r="BO202"/>
      <c r="BP202"/>
      <c r="BQ202"/>
      <c r="BR202"/>
      <c r="BS202"/>
      <c r="BT202"/>
      <c r="BU202"/>
      <c r="BV202"/>
      <c r="BW202"/>
      <c r="BX202"/>
      <c r="BY202"/>
      <c r="BZ202"/>
      <c r="CA202"/>
    </row>
    <row r="203" spans="6:79" ht="16" x14ac:dyDescent="0.15">
      <c r="F203" s="638"/>
      <c r="I203" s="732" t="s">
        <v>55</v>
      </c>
      <c r="J203" s="733">
        <v>132814</v>
      </c>
      <c r="K203" s="689"/>
      <c r="L203" s="687" t="s">
        <v>55</v>
      </c>
      <c r="M203" s="733">
        <v>5481</v>
      </c>
      <c r="N203" s="677"/>
      <c r="O203" s="732" t="s">
        <v>55</v>
      </c>
      <c r="P203" s="733">
        <v>1705</v>
      </c>
      <c r="Q203" s="733">
        <v>341</v>
      </c>
      <c r="R203" s="733">
        <f>SUM(P203:Q203)</f>
        <v>2046</v>
      </c>
      <c r="S203" s="677"/>
      <c r="T203" s="732" t="s">
        <v>55</v>
      </c>
      <c r="U203" s="733">
        <v>40096</v>
      </c>
      <c r="V203" s="734"/>
      <c r="W203" s="735" t="s">
        <v>55</v>
      </c>
      <c r="X203" s="733">
        <v>31</v>
      </c>
      <c r="Y203" s="733">
        <v>2</v>
      </c>
      <c r="Z203" s="733">
        <v>43</v>
      </c>
      <c r="AA203" s="733">
        <v>23</v>
      </c>
      <c r="AB203" s="733">
        <v>177</v>
      </c>
      <c r="AC203" s="733">
        <v>128</v>
      </c>
      <c r="AD203" s="733">
        <v>1</v>
      </c>
      <c r="AE203" s="733">
        <f>SUM(X203:AD203)</f>
        <v>405</v>
      </c>
      <c r="BC203"/>
      <c r="BD203"/>
      <c r="BE203"/>
      <c r="BF203"/>
      <c r="BG203"/>
      <c r="BH203"/>
      <c r="BI203"/>
      <c r="BJ203"/>
      <c r="BK203"/>
      <c r="BL203"/>
      <c r="BM203"/>
      <c r="BN203"/>
      <c r="BO203"/>
      <c r="BP203"/>
      <c r="BQ203"/>
      <c r="BR203"/>
      <c r="BS203"/>
      <c r="BT203"/>
      <c r="BU203"/>
      <c r="BV203"/>
      <c r="BW203"/>
      <c r="BX203"/>
      <c r="BY203"/>
      <c r="BZ203"/>
      <c r="CA203"/>
    </row>
    <row r="204" spans="6:79" x14ac:dyDescent="0.15">
      <c r="F204" s="638"/>
      <c r="BC204"/>
      <c r="BD204"/>
      <c r="BE204"/>
      <c r="BF204"/>
      <c r="BG204"/>
      <c r="BH204"/>
      <c r="BI204"/>
      <c r="BJ204"/>
      <c r="BK204"/>
      <c r="BL204"/>
      <c r="BM204"/>
      <c r="BN204"/>
      <c r="BO204"/>
      <c r="BP204"/>
      <c r="BQ204"/>
      <c r="BR204"/>
      <c r="BS204"/>
      <c r="BT204"/>
      <c r="BU204"/>
      <c r="BV204"/>
      <c r="BW204"/>
      <c r="BX204"/>
      <c r="BY204"/>
      <c r="BZ204"/>
      <c r="CA204"/>
    </row>
    <row r="205" spans="6:79" x14ac:dyDescent="0.15">
      <c r="F205" s="638"/>
      <c r="I205" s="1007" t="s">
        <v>1105</v>
      </c>
      <c r="J205" s="1008"/>
      <c r="K205" s="1008"/>
      <c r="L205" s="1008"/>
      <c r="M205" s="1008"/>
      <c r="N205" s="1008"/>
      <c r="BC205"/>
      <c r="BD205"/>
      <c r="BE205"/>
      <c r="BF205"/>
      <c r="BG205"/>
      <c r="BH205"/>
      <c r="BI205"/>
      <c r="BJ205"/>
      <c r="BK205"/>
      <c r="BL205"/>
      <c r="BM205"/>
      <c r="BN205"/>
      <c r="BO205"/>
      <c r="BP205"/>
      <c r="BQ205"/>
      <c r="BR205"/>
      <c r="BS205"/>
      <c r="BT205"/>
      <c r="BU205"/>
      <c r="BV205"/>
      <c r="BW205"/>
      <c r="BX205"/>
      <c r="BY205"/>
      <c r="BZ205"/>
      <c r="CA205"/>
    </row>
    <row r="206" spans="6:79" x14ac:dyDescent="0.15">
      <c r="F206" s="638"/>
      <c r="I206" s="1008"/>
      <c r="J206" s="1008"/>
      <c r="K206" s="1008"/>
      <c r="L206" s="1008"/>
      <c r="M206" s="1008"/>
      <c r="N206" s="1008"/>
      <c r="BC206"/>
      <c r="BD206"/>
      <c r="BE206"/>
      <c r="BF206"/>
      <c r="BG206"/>
      <c r="BH206"/>
      <c r="BI206"/>
      <c r="BJ206"/>
      <c r="BK206"/>
      <c r="BL206"/>
      <c r="BM206"/>
      <c r="BN206"/>
      <c r="BO206"/>
      <c r="BP206"/>
      <c r="BQ206"/>
      <c r="BR206"/>
      <c r="BS206"/>
      <c r="BT206"/>
      <c r="BU206"/>
      <c r="BV206"/>
      <c r="BW206"/>
      <c r="BX206"/>
      <c r="BY206"/>
      <c r="BZ206"/>
      <c r="CA206"/>
    </row>
    <row r="207" spans="6:79" x14ac:dyDescent="0.15">
      <c r="BC207"/>
      <c r="BD207"/>
      <c r="BE207"/>
      <c r="BF207"/>
      <c r="BG207"/>
      <c r="BH207"/>
      <c r="BI207"/>
      <c r="BJ207"/>
      <c r="BK207"/>
      <c r="BL207"/>
      <c r="BM207"/>
      <c r="BN207"/>
      <c r="BO207"/>
      <c r="BP207"/>
      <c r="BQ207"/>
      <c r="BR207"/>
      <c r="BS207"/>
      <c r="BT207"/>
      <c r="BU207"/>
      <c r="BV207"/>
      <c r="BW207"/>
      <c r="BX207"/>
      <c r="BY207"/>
      <c r="BZ207"/>
      <c r="CA207"/>
    </row>
    <row r="208" spans="6:79" x14ac:dyDescent="0.15">
      <c r="BC208"/>
      <c r="BD208"/>
      <c r="BE208"/>
      <c r="BF208"/>
      <c r="BG208"/>
      <c r="BH208"/>
      <c r="BI208"/>
      <c r="BJ208"/>
      <c r="BK208"/>
      <c r="BL208"/>
      <c r="BM208"/>
      <c r="BN208"/>
      <c r="BO208"/>
      <c r="BP208"/>
      <c r="BQ208"/>
      <c r="BR208"/>
      <c r="BS208"/>
      <c r="BT208"/>
      <c r="BU208"/>
      <c r="BV208"/>
      <c r="BW208"/>
      <c r="BX208"/>
      <c r="BY208"/>
      <c r="BZ208"/>
      <c r="CA208"/>
    </row>
  </sheetData>
  <mergeCells count="20">
    <mergeCell ref="I205:N206"/>
    <mergeCell ref="I117:J117"/>
    <mergeCell ref="L117:M117"/>
    <mergeCell ref="O117:Q117"/>
    <mergeCell ref="T117:U117"/>
    <mergeCell ref="I133:J133"/>
    <mergeCell ref="AB42:AC42"/>
    <mergeCell ref="B45:B50"/>
    <mergeCell ref="B53:B54"/>
    <mergeCell ref="B56:B62"/>
    <mergeCell ref="Q60:R60"/>
    <mergeCell ref="Q76:R76"/>
    <mergeCell ref="Q94:R94"/>
    <mergeCell ref="T94:U94"/>
    <mergeCell ref="B1:H1"/>
    <mergeCell ref="B18:B22"/>
    <mergeCell ref="B24:B28"/>
    <mergeCell ref="Q26:R26"/>
    <mergeCell ref="B29:B44"/>
    <mergeCell ref="Q42:R42"/>
  </mergeCells>
  <printOptions horizontalCentered="1"/>
  <pageMargins left="0.75" right="0.75" top="1" bottom="1" header="0.5" footer="0.5"/>
  <pageSetup scale="75"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4A186-C98C-264A-9994-B8258C637D9C}">
  <dimension ref="B1:CC138"/>
  <sheetViews>
    <sheetView topLeftCell="B71" zoomScale="90" zoomScaleNormal="90" workbookViewId="0">
      <selection activeCell="T52" sqref="T52:U52"/>
    </sheetView>
  </sheetViews>
  <sheetFormatPr baseColWidth="10" defaultColWidth="8.83203125" defaultRowHeight="13" x14ac:dyDescent="0.15"/>
  <cols>
    <col min="1" max="1" width="2.83203125" style="78" customWidth="1"/>
    <col min="2" max="2" width="9.5" style="78" bestFit="1" customWidth="1"/>
    <col min="3" max="3" width="9" style="78" bestFit="1" customWidth="1"/>
    <col min="4" max="4" width="9.6640625" style="78" bestFit="1" customWidth="1"/>
    <col min="5" max="5" width="7.83203125" style="78" bestFit="1" customWidth="1"/>
    <col min="6" max="7" width="9" style="78" bestFit="1" customWidth="1"/>
    <col min="8" max="10" width="15.1640625" style="78" bestFit="1" customWidth="1"/>
    <col min="11" max="11" width="11.5" style="78" bestFit="1" customWidth="1"/>
    <col min="12" max="12" width="21.83203125" style="78" customWidth="1"/>
    <col min="13" max="13" width="15.6640625" style="78" bestFit="1" customWidth="1"/>
    <col min="14" max="14" width="14.33203125" style="78" bestFit="1" customWidth="1"/>
    <col min="15" max="15" width="17.6640625" style="78" customWidth="1"/>
    <col min="16" max="16" width="16.6640625" style="78" bestFit="1" customWidth="1"/>
    <col min="17" max="17" width="12.83203125" style="78" bestFit="1" customWidth="1"/>
    <col min="18" max="18" width="25.1640625" style="78" customWidth="1"/>
    <col min="19" max="20" width="15.1640625" style="78" bestFit="1" customWidth="1"/>
    <col min="21" max="21" width="14.33203125" style="78" bestFit="1" customWidth="1"/>
    <col min="22" max="22" width="13.83203125" style="78" bestFit="1" customWidth="1"/>
    <col min="23" max="23" width="29.5" style="78" customWidth="1"/>
    <col min="24" max="24" width="14.33203125" style="78" bestFit="1" customWidth="1"/>
    <col min="25" max="25" width="11.6640625" style="78" bestFit="1" customWidth="1"/>
    <col min="26" max="26" width="30.6640625" style="78" customWidth="1"/>
    <col min="27" max="27" width="11.6640625" style="78" customWidth="1"/>
    <col min="28" max="30" width="15.1640625" style="78" bestFit="1" customWidth="1"/>
    <col min="31" max="31" width="24.5" style="78" customWidth="1"/>
    <col min="32" max="32" width="14" style="78" bestFit="1" customWidth="1"/>
    <col min="33" max="33" width="15.5" style="78" bestFit="1" customWidth="1"/>
    <col min="34" max="34" width="13" style="78" bestFit="1" customWidth="1"/>
    <col min="35" max="35" width="12.83203125" style="78" bestFit="1" customWidth="1"/>
    <col min="36" max="38" width="14.33203125" style="78" bestFit="1" customWidth="1"/>
    <col min="39" max="39" width="16.6640625" style="78" bestFit="1" customWidth="1"/>
    <col min="40" max="41" width="10.5" style="78" bestFit="1" customWidth="1"/>
    <col min="42" max="42" width="12.83203125" style="78" bestFit="1" customWidth="1"/>
    <col min="43" max="43" width="10.5" style="78" bestFit="1" customWidth="1"/>
    <col min="44" max="44" width="9" style="78" bestFit="1" customWidth="1"/>
    <col min="45" max="45" width="12.83203125" style="78" bestFit="1" customWidth="1"/>
    <col min="46" max="47" width="10.5" style="78" bestFit="1" customWidth="1"/>
    <col min="48" max="48" width="16.6640625" style="78" bestFit="1" customWidth="1"/>
    <col min="49" max="49" width="10.5" style="78" bestFit="1" customWidth="1"/>
    <col min="50" max="50" width="45.33203125" style="78" bestFit="1" customWidth="1"/>
    <col min="51" max="52" width="15.5" style="78" bestFit="1" customWidth="1"/>
    <col min="53" max="53" width="12.83203125" style="78" bestFit="1" customWidth="1"/>
    <col min="54" max="54" width="16.6640625" style="78" bestFit="1" customWidth="1"/>
    <col min="55" max="55" width="15.5" style="78" bestFit="1" customWidth="1"/>
    <col min="56" max="56" width="12.83203125" style="78" bestFit="1" customWidth="1"/>
    <col min="57" max="57" width="16.6640625" style="78" bestFit="1" customWidth="1"/>
    <col min="58" max="58" width="5.1640625" style="78" customWidth="1"/>
    <col min="59" max="59" width="44.1640625" style="78" bestFit="1" customWidth="1"/>
    <col min="60" max="60" width="15" style="78" bestFit="1" customWidth="1"/>
    <col min="61" max="61" width="11.83203125" style="78" bestFit="1" customWidth="1"/>
    <col min="62" max="62" width="44.1640625" style="78" bestFit="1" customWidth="1"/>
    <col min="63" max="63" width="15" style="78" bestFit="1" customWidth="1"/>
    <col min="64" max="66" width="12.83203125" style="78" bestFit="1" customWidth="1"/>
    <col min="67" max="67" width="36" style="78" bestFit="1" customWidth="1"/>
    <col min="68" max="68" width="44.1640625" style="78" bestFit="1" customWidth="1"/>
    <col min="69" max="69" width="11.83203125" style="78" bestFit="1" customWidth="1"/>
    <col min="70" max="70" width="36" style="78" bestFit="1" customWidth="1"/>
    <col min="71" max="71" width="44.1640625" style="78" bestFit="1" customWidth="1"/>
    <col min="72" max="72" width="14.33203125" style="78" bestFit="1" customWidth="1"/>
    <col min="73" max="73" width="36" style="78" bestFit="1" customWidth="1"/>
    <col min="74" max="74" width="44.1640625" style="78" bestFit="1" customWidth="1"/>
    <col min="75" max="75" width="6.6640625" style="78" bestFit="1" customWidth="1"/>
    <col min="76" max="76" width="8.6640625" style="78" bestFit="1" customWidth="1"/>
    <col min="77" max="77" width="9" style="78" bestFit="1" customWidth="1"/>
    <col min="78" max="78" width="11.1640625" style="78" bestFit="1" customWidth="1"/>
    <col min="79" max="79" width="6.6640625" style="78" bestFit="1" customWidth="1"/>
    <col min="80" max="80" width="8" style="78" bestFit="1" customWidth="1"/>
    <col min="81" max="82" width="11.1640625" style="78" bestFit="1" customWidth="1"/>
    <col min="83" max="274" width="8.83203125" style="78"/>
    <col min="275" max="275" width="3.33203125" style="78" customWidth="1"/>
    <col min="276" max="276" width="11.5" style="78" customWidth="1"/>
    <col min="277" max="277" width="15.5" style="78" customWidth="1"/>
    <col min="278" max="281" width="12.6640625" style="78" customWidth="1"/>
    <col min="282" max="282" width="2.6640625" style="78" customWidth="1"/>
    <col min="283" max="530" width="8.83203125" style="78"/>
    <col min="531" max="531" width="3.33203125" style="78" customWidth="1"/>
    <col min="532" max="532" width="11.5" style="78" customWidth="1"/>
    <col min="533" max="533" width="15.5" style="78" customWidth="1"/>
    <col min="534" max="537" width="12.6640625" style="78" customWidth="1"/>
    <col min="538" max="538" width="2.6640625" style="78" customWidth="1"/>
    <col min="539" max="786" width="8.83203125" style="78"/>
    <col min="787" max="787" width="3.33203125" style="78" customWidth="1"/>
    <col min="788" max="788" width="11.5" style="78" customWidth="1"/>
    <col min="789" max="789" width="15.5" style="78" customWidth="1"/>
    <col min="790" max="793" width="12.6640625" style="78" customWidth="1"/>
    <col min="794" max="794" width="2.6640625" style="78" customWidth="1"/>
    <col min="795" max="1042" width="8.83203125" style="78"/>
    <col min="1043" max="1043" width="3.33203125" style="78" customWidth="1"/>
    <col min="1044" max="1044" width="11.5" style="78" customWidth="1"/>
    <col min="1045" max="1045" width="15.5" style="78" customWidth="1"/>
    <col min="1046" max="1049" width="12.6640625" style="78" customWidth="1"/>
    <col min="1050" max="1050" width="2.6640625" style="78" customWidth="1"/>
    <col min="1051" max="1298" width="8.83203125" style="78"/>
    <col min="1299" max="1299" width="3.33203125" style="78" customWidth="1"/>
    <col min="1300" max="1300" width="11.5" style="78" customWidth="1"/>
    <col min="1301" max="1301" width="15.5" style="78" customWidth="1"/>
    <col min="1302" max="1305" width="12.6640625" style="78" customWidth="1"/>
    <col min="1306" max="1306" width="2.6640625" style="78" customWidth="1"/>
    <col min="1307" max="1554" width="8.83203125" style="78"/>
    <col min="1555" max="1555" width="3.33203125" style="78" customWidth="1"/>
    <col min="1556" max="1556" width="11.5" style="78" customWidth="1"/>
    <col min="1557" max="1557" width="15.5" style="78" customWidth="1"/>
    <col min="1558" max="1561" width="12.6640625" style="78" customWidth="1"/>
    <col min="1562" max="1562" width="2.6640625" style="78" customWidth="1"/>
    <col min="1563" max="1810" width="8.83203125" style="78"/>
    <col min="1811" max="1811" width="3.33203125" style="78" customWidth="1"/>
    <col min="1812" max="1812" width="11.5" style="78" customWidth="1"/>
    <col min="1813" max="1813" width="15.5" style="78" customWidth="1"/>
    <col min="1814" max="1817" width="12.6640625" style="78" customWidth="1"/>
    <col min="1818" max="1818" width="2.6640625" style="78" customWidth="1"/>
    <col min="1819" max="2066" width="8.83203125" style="78"/>
    <col min="2067" max="2067" width="3.33203125" style="78" customWidth="1"/>
    <col min="2068" max="2068" width="11.5" style="78" customWidth="1"/>
    <col min="2069" max="2069" width="15.5" style="78" customWidth="1"/>
    <col min="2070" max="2073" width="12.6640625" style="78" customWidth="1"/>
    <col min="2074" max="2074" width="2.6640625" style="78" customWidth="1"/>
    <col min="2075" max="2322" width="8.83203125" style="78"/>
    <col min="2323" max="2323" width="3.33203125" style="78" customWidth="1"/>
    <col min="2324" max="2324" width="11.5" style="78" customWidth="1"/>
    <col min="2325" max="2325" width="15.5" style="78" customWidth="1"/>
    <col min="2326" max="2329" width="12.6640625" style="78" customWidth="1"/>
    <col min="2330" max="2330" width="2.6640625" style="78" customWidth="1"/>
    <col min="2331" max="2578" width="8.83203125" style="78"/>
    <col min="2579" max="2579" width="3.33203125" style="78" customWidth="1"/>
    <col min="2580" max="2580" width="11.5" style="78" customWidth="1"/>
    <col min="2581" max="2581" width="15.5" style="78" customWidth="1"/>
    <col min="2582" max="2585" width="12.6640625" style="78" customWidth="1"/>
    <col min="2586" max="2586" width="2.6640625" style="78" customWidth="1"/>
    <col min="2587" max="2834" width="8.83203125" style="78"/>
    <col min="2835" max="2835" width="3.33203125" style="78" customWidth="1"/>
    <col min="2836" max="2836" width="11.5" style="78" customWidth="1"/>
    <col min="2837" max="2837" width="15.5" style="78" customWidth="1"/>
    <col min="2838" max="2841" width="12.6640625" style="78" customWidth="1"/>
    <col min="2842" max="2842" width="2.6640625" style="78" customWidth="1"/>
    <col min="2843" max="3090" width="8.83203125" style="78"/>
    <col min="3091" max="3091" width="3.33203125" style="78" customWidth="1"/>
    <col min="3092" max="3092" width="11.5" style="78" customWidth="1"/>
    <col min="3093" max="3093" width="15.5" style="78" customWidth="1"/>
    <col min="3094" max="3097" width="12.6640625" style="78" customWidth="1"/>
    <col min="3098" max="3098" width="2.6640625" style="78" customWidth="1"/>
    <col min="3099" max="3346" width="8.83203125" style="78"/>
    <col min="3347" max="3347" width="3.33203125" style="78" customWidth="1"/>
    <col min="3348" max="3348" width="11.5" style="78" customWidth="1"/>
    <col min="3349" max="3349" width="15.5" style="78" customWidth="1"/>
    <col min="3350" max="3353" width="12.6640625" style="78" customWidth="1"/>
    <col min="3354" max="3354" width="2.6640625" style="78" customWidth="1"/>
    <col min="3355" max="3602" width="8.83203125" style="78"/>
    <col min="3603" max="3603" width="3.33203125" style="78" customWidth="1"/>
    <col min="3604" max="3604" width="11.5" style="78" customWidth="1"/>
    <col min="3605" max="3605" width="15.5" style="78" customWidth="1"/>
    <col min="3606" max="3609" width="12.6640625" style="78" customWidth="1"/>
    <col min="3610" max="3610" width="2.6640625" style="78" customWidth="1"/>
    <col min="3611" max="3858" width="8.83203125" style="78"/>
    <col min="3859" max="3859" width="3.33203125" style="78" customWidth="1"/>
    <col min="3860" max="3860" width="11.5" style="78" customWidth="1"/>
    <col min="3861" max="3861" width="15.5" style="78" customWidth="1"/>
    <col min="3862" max="3865" width="12.6640625" style="78" customWidth="1"/>
    <col min="3866" max="3866" width="2.6640625" style="78" customWidth="1"/>
    <col min="3867" max="4114" width="8.83203125" style="78"/>
    <col min="4115" max="4115" width="3.33203125" style="78" customWidth="1"/>
    <col min="4116" max="4116" width="11.5" style="78" customWidth="1"/>
    <col min="4117" max="4117" width="15.5" style="78" customWidth="1"/>
    <col min="4118" max="4121" width="12.6640625" style="78" customWidth="1"/>
    <col min="4122" max="4122" width="2.6640625" style="78" customWidth="1"/>
    <col min="4123" max="4370" width="8.83203125" style="78"/>
    <col min="4371" max="4371" width="3.33203125" style="78" customWidth="1"/>
    <col min="4372" max="4372" width="11.5" style="78" customWidth="1"/>
    <col min="4373" max="4373" width="15.5" style="78" customWidth="1"/>
    <col min="4374" max="4377" width="12.6640625" style="78" customWidth="1"/>
    <col min="4378" max="4378" width="2.6640625" style="78" customWidth="1"/>
    <col min="4379" max="4626" width="8.83203125" style="78"/>
    <col min="4627" max="4627" width="3.33203125" style="78" customWidth="1"/>
    <col min="4628" max="4628" width="11.5" style="78" customWidth="1"/>
    <col min="4629" max="4629" width="15.5" style="78" customWidth="1"/>
    <col min="4630" max="4633" width="12.6640625" style="78" customWidth="1"/>
    <col min="4634" max="4634" width="2.6640625" style="78" customWidth="1"/>
    <col min="4635" max="4882" width="8.83203125" style="78"/>
    <col min="4883" max="4883" width="3.33203125" style="78" customWidth="1"/>
    <col min="4884" max="4884" width="11.5" style="78" customWidth="1"/>
    <col min="4885" max="4885" width="15.5" style="78" customWidth="1"/>
    <col min="4886" max="4889" width="12.6640625" style="78" customWidth="1"/>
    <col min="4890" max="4890" width="2.6640625" style="78" customWidth="1"/>
    <col min="4891" max="5138" width="8.83203125" style="78"/>
    <col min="5139" max="5139" width="3.33203125" style="78" customWidth="1"/>
    <col min="5140" max="5140" width="11.5" style="78" customWidth="1"/>
    <col min="5141" max="5141" width="15.5" style="78" customWidth="1"/>
    <col min="5142" max="5145" width="12.6640625" style="78" customWidth="1"/>
    <col min="5146" max="5146" width="2.6640625" style="78" customWidth="1"/>
    <col min="5147" max="5394" width="8.83203125" style="78"/>
    <col min="5395" max="5395" width="3.33203125" style="78" customWidth="1"/>
    <col min="5396" max="5396" width="11.5" style="78" customWidth="1"/>
    <col min="5397" max="5397" width="15.5" style="78" customWidth="1"/>
    <col min="5398" max="5401" width="12.6640625" style="78" customWidth="1"/>
    <col min="5402" max="5402" width="2.6640625" style="78" customWidth="1"/>
    <col min="5403" max="5650" width="8.83203125" style="78"/>
    <col min="5651" max="5651" width="3.33203125" style="78" customWidth="1"/>
    <col min="5652" max="5652" width="11.5" style="78" customWidth="1"/>
    <col min="5653" max="5653" width="15.5" style="78" customWidth="1"/>
    <col min="5654" max="5657" width="12.6640625" style="78" customWidth="1"/>
    <col min="5658" max="5658" width="2.6640625" style="78" customWidth="1"/>
    <col min="5659" max="5906" width="8.83203125" style="78"/>
    <col min="5907" max="5907" width="3.33203125" style="78" customWidth="1"/>
    <col min="5908" max="5908" width="11.5" style="78" customWidth="1"/>
    <col min="5909" max="5909" width="15.5" style="78" customWidth="1"/>
    <col min="5910" max="5913" width="12.6640625" style="78" customWidth="1"/>
    <col min="5914" max="5914" width="2.6640625" style="78" customWidth="1"/>
    <col min="5915" max="6162" width="8.83203125" style="78"/>
    <col min="6163" max="6163" width="3.33203125" style="78" customWidth="1"/>
    <col min="6164" max="6164" width="11.5" style="78" customWidth="1"/>
    <col min="6165" max="6165" width="15.5" style="78" customWidth="1"/>
    <col min="6166" max="6169" width="12.6640625" style="78" customWidth="1"/>
    <col min="6170" max="6170" width="2.6640625" style="78" customWidth="1"/>
    <col min="6171" max="6418" width="8.83203125" style="78"/>
    <col min="6419" max="6419" width="3.33203125" style="78" customWidth="1"/>
    <col min="6420" max="6420" width="11.5" style="78" customWidth="1"/>
    <col min="6421" max="6421" width="15.5" style="78" customWidth="1"/>
    <col min="6422" max="6425" width="12.6640625" style="78" customWidth="1"/>
    <col min="6426" max="6426" width="2.6640625" style="78" customWidth="1"/>
    <col min="6427" max="6674" width="8.83203125" style="78"/>
    <col min="6675" max="6675" width="3.33203125" style="78" customWidth="1"/>
    <col min="6676" max="6676" width="11.5" style="78" customWidth="1"/>
    <col min="6677" max="6677" width="15.5" style="78" customWidth="1"/>
    <col min="6678" max="6681" width="12.6640625" style="78" customWidth="1"/>
    <col min="6682" max="6682" width="2.6640625" style="78" customWidth="1"/>
    <col min="6683" max="6930" width="8.83203125" style="78"/>
    <col min="6931" max="6931" width="3.33203125" style="78" customWidth="1"/>
    <col min="6932" max="6932" width="11.5" style="78" customWidth="1"/>
    <col min="6933" max="6933" width="15.5" style="78" customWidth="1"/>
    <col min="6934" max="6937" width="12.6640625" style="78" customWidth="1"/>
    <col min="6938" max="6938" width="2.6640625" style="78" customWidth="1"/>
    <col min="6939" max="7186" width="8.83203125" style="78"/>
    <col min="7187" max="7187" width="3.33203125" style="78" customWidth="1"/>
    <col min="7188" max="7188" width="11.5" style="78" customWidth="1"/>
    <col min="7189" max="7189" width="15.5" style="78" customWidth="1"/>
    <col min="7190" max="7193" width="12.6640625" style="78" customWidth="1"/>
    <col min="7194" max="7194" width="2.6640625" style="78" customWidth="1"/>
    <col min="7195" max="7442" width="8.83203125" style="78"/>
    <col min="7443" max="7443" width="3.33203125" style="78" customWidth="1"/>
    <col min="7444" max="7444" width="11.5" style="78" customWidth="1"/>
    <col min="7445" max="7445" width="15.5" style="78" customWidth="1"/>
    <col min="7446" max="7449" width="12.6640625" style="78" customWidth="1"/>
    <col min="7450" max="7450" width="2.6640625" style="78" customWidth="1"/>
    <col min="7451" max="7698" width="8.83203125" style="78"/>
    <col min="7699" max="7699" width="3.33203125" style="78" customWidth="1"/>
    <col min="7700" max="7700" width="11.5" style="78" customWidth="1"/>
    <col min="7701" max="7701" width="15.5" style="78" customWidth="1"/>
    <col min="7702" max="7705" width="12.6640625" style="78" customWidth="1"/>
    <col min="7706" max="7706" width="2.6640625" style="78" customWidth="1"/>
    <col min="7707" max="7954" width="8.83203125" style="78"/>
    <col min="7955" max="7955" width="3.33203125" style="78" customWidth="1"/>
    <col min="7956" max="7956" width="11.5" style="78" customWidth="1"/>
    <col min="7957" max="7957" width="15.5" style="78" customWidth="1"/>
    <col min="7958" max="7961" width="12.6640625" style="78" customWidth="1"/>
    <col min="7962" max="7962" width="2.6640625" style="78" customWidth="1"/>
    <col min="7963" max="8210" width="8.83203125" style="78"/>
    <col min="8211" max="8211" width="3.33203125" style="78" customWidth="1"/>
    <col min="8212" max="8212" width="11.5" style="78" customWidth="1"/>
    <col min="8213" max="8213" width="15.5" style="78" customWidth="1"/>
    <col min="8214" max="8217" width="12.6640625" style="78" customWidth="1"/>
    <col min="8218" max="8218" width="2.6640625" style="78" customWidth="1"/>
    <col min="8219" max="8466" width="8.83203125" style="78"/>
    <col min="8467" max="8467" width="3.33203125" style="78" customWidth="1"/>
    <col min="8468" max="8468" width="11.5" style="78" customWidth="1"/>
    <col min="8469" max="8469" width="15.5" style="78" customWidth="1"/>
    <col min="8470" max="8473" width="12.6640625" style="78" customWidth="1"/>
    <col min="8474" max="8474" width="2.6640625" style="78" customWidth="1"/>
    <col min="8475" max="8722" width="8.83203125" style="78"/>
    <col min="8723" max="8723" width="3.33203125" style="78" customWidth="1"/>
    <col min="8724" max="8724" width="11.5" style="78" customWidth="1"/>
    <col min="8725" max="8725" width="15.5" style="78" customWidth="1"/>
    <col min="8726" max="8729" width="12.6640625" style="78" customWidth="1"/>
    <col min="8730" max="8730" width="2.6640625" style="78" customWidth="1"/>
    <col min="8731" max="8978" width="8.83203125" style="78"/>
    <col min="8979" max="8979" width="3.33203125" style="78" customWidth="1"/>
    <col min="8980" max="8980" width="11.5" style="78" customWidth="1"/>
    <col min="8981" max="8981" width="15.5" style="78" customWidth="1"/>
    <col min="8982" max="8985" width="12.6640625" style="78" customWidth="1"/>
    <col min="8986" max="8986" width="2.6640625" style="78" customWidth="1"/>
    <col min="8987" max="9234" width="8.83203125" style="78"/>
    <col min="9235" max="9235" width="3.33203125" style="78" customWidth="1"/>
    <col min="9236" max="9236" width="11.5" style="78" customWidth="1"/>
    <col min="9237" max="9237" width="15.5" style="78" customWidth="1"/>
    <col min="9238" max="9241" width="12.6640625" style="78" customWidth="1"/>
    <col min="9242" max="9242" width="2.6640625" style="78" customWidth="1"/>
    <col min="9243" max="9490" width="8.83203125" style="78"/>
    <col min="9491" max="9491" width="3.33203125" style="78" customWidth="1"/>
    <col min="9492" max="9492" width="11.5" style="78" customWidth="1"/>
    <col min="9493" max="9493" width="15.5" style="78" customWidth="1"/>
    <col min="9494" max="9497" width="12.6640625" style="78" customWidth="1"/>
    <col min="9498" max="9498" width="2.6640625" style="78" customWidth="1"/>
    <col min="9499" max="9746" width="8.83203125" style="78"/>
    <col min="9747" max="9747" width="3.33203125" style="78" customWidth="1"/>
    <col min="9748" max="9748" width="11.5" style="78" customWidth="1"/>
    <col min="9749" max="9749" width="15.5" style="78" customWidth="1"/>
    <col min="9750" max="9753" width="12.6640625" style="78" customWidth="1"/>
    <col min="9754" max="9754" width="2.6640625" style="78" customWidth="1"/>
    <col min="9755" max="10002" width="8.83203125" style="78"/>
    <col min="10003" max="10003" width="3.33203125" style="78" customWidth="1"/>
    <col min="10004" max="10004" width="11.5" style="78" customWidth="1"/>
    <col min="10005" max="10005" width="15.5" style="78" customWidth="1"/>
    <col min="10006" max="10009" width="12.6640625" style="78" customWidth="1"/>
    <col min="10010" max="10010" width="2.6640625" style="78" customWidth="1"/>
    <col min="10011" max="10258" width="8.83203125" style="78"/>
    <col min="10259" max="10259" width="3.33203125" style="78" customWidth="1"/>
    <col min="10260" max="10260" width="11.5" style="78" customWidth="1"/>
    <col min="10261" max="10261" width="15.5" style="78" customWidth="1"/>
    <col min="10262" max="10265" width="12.6640625" style="78" customWidth="1"/>
    <col min="10266" max="10266" width="2.6640625" style="78" customWidth="1"/>
    <col min="10267" max="10514" width="8.83203125" style="78"/>
    <col min="10515" max="10515" width="3.33203125" style="78" customWidth="1"/>
    <col min="10516" max="10516" width="11.5" style="78" customWidth="1"/>
    <col min="10517" max="10517" width="15.5" style="78" customWidth="1"/>
    <col min="10518" max="10521" width="12.6640625" style="78" customWidth="1"/>
    <col min="10522" max="10522" width="2.6640625" style="78" customWidth="1"/>
    <col min="10523" max="10770" width="8.83203125" style="78"/>
    <col min="10771" max="10771" width="3.33203125" style="78" customWidth="1"/>
    <col min="10772" max="10772" width="11.5" style="78" customWidth="1"/>
    <col min="10773" max="10773" width="15.5" style="78" customWidth="1"/>
    <col min="10774" max="10777" width="12.6640625" style="78" customWidth="1"/>
    <col min="10778" max="10778" width="2.6640625" style="78" customWidth="1"/>
    <col min="10779" max="11026" width="8.83203125" style="78"/>
    <col min="11027" max="11027" width="3.33203125" style="78" customWidth="1"/>
    <col min="11028" max="11028" width="11.5" style="78" customWidth="1"/>
    <col min="11029" max="11029" width="15.5" style="78" customWidth="1"/>
    <col min="11030" max="11033" width="12.6640625" style="78" customWidth="1"/>
    <col min="11034" max="11034" width="2.6640625" style="78" customWidth="1"/>
    <col min="11035" max="11282" width="8.83203125" style="78"/>
    <col min="11283" max="11283" width="3.33203125" style="78" customWidth="1"/>
    <col min="11284" max="11284" width="11.5" style="78" customWidth="1"/>
    <col min="11285" max="11285" width="15.5" style="78" customWidth="1"/>
    <col min="11286" max="11289" width="12.6640625" style="78" customWidth="1"/>
    <col min="11290" max="11290" width="2.6640625" style="78" customWidth="1"/>
    <col min="11291" max="11538" width="8.83203125" style="78"/>
    <col min="11539" max="11539" width="3.33203125" style="78" customWidth="1"/>
    <col min="11540" max="11540" width="11.5" style="78" customWidth="1"/>
    <col min="11541" max="11541" width="15.5" style="78" customWidth="1"/>
    <col min="11542" max="11545" width="12.6640625" style="78" customWidth="1"/>
    <col min="11546" max="11546" width="2.6640625" style="78" customWidth="1"/>
    <col min="11547" max="11794" width="8.83203125" style="78"/>
    <col min="11795" max="11795" width="3.33203125" style="78" customWidth="1"/>
    <col min="11796" max="11796" width="11.5" style="78" customWidth="1"/>
    <col min="11797" max="11797" width="15.5" style="78" customWidth="1"/>
    <col min="11798" max="11801" width="12.6640625" style="78" customWidth="1"/>
    <col min="11802" max="11802" width="2.6640625" style="78" customWidth="1"/>
    <col min="11803" max="12050" width="8.83203125" style="78"/>
    <col min="12051" max="12051" width="3.33203125" style="78" customWidth="1"/>
    <col min="12052" max="12052" width="11.5" style="78" customWidth="1"/>
    <col min="12053" max="12053" width="15.5" style="78" customWidth="1"/>
    <col min="12054" max="12057" width="12.6640625" style="78" customWidth="1"/>
    <col min="12058" max="12058" width="2.6640625" style="78" customWidth="1"/>
    <col min="12059" max="12306" width="8.83203125" style="78"/>
    <col min="12307" max="12307" width="3.33203125" style="78" customWidth="1"/>
    <col min="12308" max="12308" width="11.5" style="78" customWidth="1"/>
    <col min="12309" max="12309" width="15.5" style="78" customWidth="1"/>
    <col min="12310" max="12313" width="12.6640625" style="78" customWidth="1"/>
    <col min="12314" max="12314" width="2.6640625" style="78" customWidth="1"/>
    <col min="12315" max="12562" width="8.83203125" style="78"/>
    <col min="12563" max="12563" width="3.33203125" style="78" customWidth="1"/>
    <col min="12564" max="12564" width="11.5" style="78" customWidth="1"/>
    <col min="12565" max="12565" width="15.5" style="78" customWidth="1"/>
    <col min="12566" max="12569" width="12.6640625" style="78" customWidth="1"/>
    <col min="12570" max="12570" width="2.6640625" style="78" customWidth="1"/>
    <col min="12571" max="12818" width="8.83203125" style="78"/>
    <col min="12819" max="12819" width="3.33203125" style="78" customWidth="1"/>
    <col min="12820" max="12820" width="11.5" style="78" customWidth="1"/>
    <col min="12821" max="12821" width="15.5" style="78" customWidth="1"/>
    <col min="12822" max="12825" width="12.6640625" style="78" customWidth="1"/>
    <col min="12826" max="12826" width="2.6640625" style="78" customWidth="1"/>
    <col min="12827" max="13074" width="8.83203125" style="78"/>
    <col min="13075" max="13075" width="3.33203125" style="78" customWidth="1"/>
    <col min="13076" max="13076" width="11.5" style="78" customWidth="1"/>
    <col min="13077" max="13077" width="15.5" style="78" customWidth="1"/>
    <col min="13078" max="13081" width="12.6640625" style="78" customWidth="1"/>
    <col min="13082" max="13082" width="2.6640625" style="78" customWidth="1"/>
    <col min="13083" max="13330" width="8.83203125" style="78"/>
    <col min="13331" max="13331" width="3.33203125" style="78" customWidth="1"/>
    <col min="13332" max="13332" width="11.5" style="78" customWidth="1"/>
    <col min="13333" max="13333" width="15.5" style="78" customWidth="1"/>
    <col min="13334" max="13337" width="12.6640625" style="78" customWidth="1"/>
    <col min="13338" max="13338" width="2.6640625" style="78" customWidth="1"/>
    <col min="13339" max="13586" width="8.83203125" style="78"/>
    <col min="13587" max="13587" width="3.33203125" style="78" customWidth="1"/>
    <col min="13588" max="13588" width="11.5" style="78" customWidth="1"/>
    <col min="13589" max="13589" width="15.5" style="78" customWidth="1"/>
    <col min="13590" max="13593" width="12.6640625" style="78" customWidth="1"/>
    <col min="13594" max="13594" width="2.6640625" style="78" customWidth="1"/>
    <col min="13595" max="13842" width="8.83203125" style="78"/>
    <col min="13843" max="13843" width="3.33203125" style="78" customWidth="1"/>
    <col min="13844" max="13844" width="11.5" style="78" customWidth="1"/>
    <col min="13845" max="13845" width="15.5" style="78" customWidth="1"/>
    <col min="13846" max="13849" width="12.6640625" style="78" customWidth="1"/>
    <col min="13850" max="13850" width="2.6640625" style="78" customWidth="1"/>
    <col min="13851" max="14098" width="8.83203125" style="78"/>
    <col min="14099" max="14099" width="3.33203125" style="78" customWidth="1"/>
    <col min="14100" max="14100" width="11.5" style="78" customWidth="1"/>
    <col min="14101" max="14101" width="15.5" style="78" customWidth="1"/>
    <col min="14102" max="14105" width="12.6640625" style="78" customWidth="1"/>
    <col min="14106" max="14106" width="2.6640625" style="78" customWidth="1"/>
    <col min="14107" max="14354" width="8.83203125" style="78"/>
    <col min="14355" max="14355" width="3.33203125" style="78" customWidth="1"/>
    <col min="14356" max="14356" width="11.5" style="78" customWidth="1"/>
    <col min="14357" max="14357" width="15.5" style="78" customWidth="1"/>
    <col min="14358" max="14361" width="12.6640625" style="78" customWidth="1"/>
    <col min="14362" max="14362" width="2.6640625" style="78" customWidth="1"/>
    <col min="14363" max="14610" width="8.83203125" style="78"/>
    <col min="14611" max="14611" width="3.33203125" style="78" customWidth="1"/>
    <col min="14612" max="14612" width="11.5" style="78" customWidth="1"/>
    <col min="14613" max="14613" width="15.5" style="78" customWidth="1"/>
    <col min="14614" max="14617" width="12.6640625" style="78" customWidth="1"/>
    <col min="14618" max="14618" width="2.6640625" style="78" customWidth="1"/>
    <col min="14619" max="14866" width="8.83203125" style="78"/>
    <col min="14867" max="14867" width="3.33203125" style="78" customWidth="1"/>
    <col min="14868" max="14868" width="11.5" style="78" customWidth="1"/>
    <col min="14869" max="14869" width="15.5" style="78" customWidth="1"/>
    <col min="14870" max="14873" width="12.6640625" style="78" customWidth="1"/>
    <col min="14874" max="14874" width="2.6640625" style="78" customWidth="1"/>
    <col min="14875" max="15122" width="8.83203125" style="78"/>
    <col min="15123" max="15123" width="3.33203125" style="78" customWidth="1"/>
    <col min="15124" max="15124" width="11.5" style="78" customWidth="1"/>
    <col min="15125" max="15125" width="15.5" style="78" customWidth="1"/>
    <col min="15126" max="15129" width="12.6640625" style="78" customWidth="1"/>
    <col min="15130" max="15130" width="2.6640625" style="78" customWidth="1"/>
    <col min="15131" max="15378" width="8.83203125" style="78"/>
    <col min="15379" max="15379" width="3.33203125" style="78" customWidth="1"/>
    <col min="15380" max="15380" width="11.5" style="78" customWidth="1"/>
    <col min="15381" max="15381" width="15.5" style="78" customWidth="1"/>
    <col min="15382" max="15385" width="12.6640625" style="78" customWidth="1"/>
    <col min="15386" max="15386" width="2.6640625" style="78" customWidth="1"/>
    <col min="15387" max="15634" width="8.83203125" style="78"/>
    <col min="15635" max="15635" width="3.33203125" style="78" customWidth="1"/>
    <col min="15636" max="15636" width="11.5" style="78" customWidth="1"/>
    <col min="15637" max="15637" width="15.5" style="78" customWidth="1"/>
    <col min="15638" max="15641" width="12.6640625" style="78" customWidth="1"/>
    <col min="15642" max="15642" width="2.6640625" style="78" customWidth="1"/>
    <col min="15643" max="15890" width="8.83203125" style="78"/>
    <col min="15891" max="15891" width="3.33203125" style="78" customWidth="1"/>
    <col min="15892" max="15892" width="11.5" style="78" customWidth="1"/>
    <col min="15893" max="15893" width="15.5" style="78" customWidth="1"/>
    <col min="15894" max="15897" width="12.6640625" style="78" customWidth="1"/>
    <col min="15898" max="15898" width="2.6640625" style="78" customWidth="1"/>
    <col min="15899" max="16146" width="8.83203125" style="78"/>
    <col min="16147" max="16147" width="3.33203125" style="78" customWidth="1"/>
    <col min="16148" max="16148" width="11.5" style="78" customWidth="1"/>
    <col min="16149" max="16149" width="15.5" style="78" customWidth="1"/>
    <col min="16150" max="16153" width="12.6640625" style="78" customWidth="1"/>
    <col min="16154" max="16154" width="2.6640625" style="78" customWidth="1"/>
    <col min="16155" max="16384" width="8.83203125" style="78"/>
  </cols>
  <sheetData>
    <row r="1" spans="2:81" ht="41.25" customHeight="1" x14ac:dyDescent="0.15">
      <c r="B1" s="1009" t="s">
        <v>1157</v>
      </c>
      <c r="C1" s="1003"/>
      <c r="D1" s="1003"/>
      <c r="E1" s="1003"/>
      <c r="F1" s="1003"/>
      <c r="G1" s="1003"/>
      <c r="H1" s="1003"/>
      <c r="I1" s="1003"/>
      <c r="J1" s="1003"/>
      <c r="K1" s="1003"/>
    </row>
    <row r="2" spans="2:81" ht="14.25" customHeight="1" thickBot="1" x14ac:dyDescent="0.2">
      <c r="B2" s="393"/>
      <c r="C2" s="393"/>
      <c r="D2" s="393"/>
      <c r="E2" s="393"/>
      <c r="F2" s="393"/>
      <c r="G2" s="393"/>
      <c r="H2" s="393"/>
      <c r="I2" s="393"/>
      <c r="J2" s="393"/>
      <c r="K2" s="393"/>
    </row>
    <row r="3" spans="2:81" s="736" customFormat="1" ht="16" customHeight="1" x14ac:dyDescent="0.2">
      <c r="B3" s="1010" t="s">
        <v>225</v>
      </c>
      <c r="C3" s="1012" t="s">
        <v>661</v>
      </c>
      <c r="D3" s="1013"/>
      <c r="E3" s="1013"/>
      <c r="F3" s="1013"/>
      <c r="G3" s="1013"/>
      <c r="H3" s="1013"/>
      <c r="I3" s="1013"/>
      <c r="J3" s="1013"/>
      <c r="K3" s="1013"/>
      <c r="L3" s="1014"/>
      <c r="M3" s="1012" t="s">
        <v>579</v>
      </c>
      <c r="N3" s="1013"/>
      <c r="O3" s="1013"/>
      <c r="P3" s="1013"/>
      <c r="Q3" s="1013"/>
      <c r="R3" s="1013"/>
      <c r="S3" s="1013"/>
      <c r="T3" s="1013"/>
      <c r="U3" s="1013"/>
      <c r="V3" s="1014"/>
      <c r="W3" s="1012" t="s">
        <v>580</v>
      </c>
      <c r="X3" s="1013"/>
      <c r="Y3" s="1013"/>
      <c r="Z3" s="1013"/>
      <c r="AA3" s="1013"/>
      <c r="AB3" s="1013"/>
      <c r="AC3" s="1013"/>
      <c r="AD3" s="1013"/>
      <c r="AE3" s="1013"/>
      <c r="AF3" s="1014"/>
    </row>
    <row r="4" spans="2:81" s="736" customFormat="1" ht="16" x14ac:dyDescent="0.2">
      <c r="B4" s="1011"/>
      <c r="C4" s="737" t="s">
        <v>116</v>
      </c>
      <c r="D4" s="738" t="s">
        <v>659</v>
      </c>
      <c r="E4" s="738" t="s">
        <v>118</v>
      </c>
      <c r="F4" s="738" t="s">
        <v>647</v>
      </c>
      <c r="G4" s="738" t="s">
        <v>117</v>
      </c>
      <c r="H4" s="738" t="s">
        <v>855</v>
      </c>
      <c r="I4" s="738" t="s">
        <v>868</v>
      </c>
      <c r="J4" s="738" t="s">
        <v>856</v>
      </c>
      <c r="K4" s="738" t="s">
        <v>857</v>
      </c>
      <c r="L4" s="739" t="s">
        <v>870</v>
      </c>
      <c r="M4" s="737" t="s">
        <v>116</v>
      </c>
      <c r="N4" s="738" t="s">
        <v>659</v>
      </c>
      <c r="O4" s="738" t="s">
        <v>118</v>
      </c>
      <c r="P4" s="738" t="s">
        <v>647</v>
      </c>
      <c r="Q4" s="738" t="s">
        <v>117</v>
      </c>
      <c r="R4" s="738" t="s">
        <v>855</v>
      </c>
      <c r="S4" s="738" t="s">
        <v>868</v>
      </c>
      <c r="T4" s="738" t="s">
        <v>856</v>
      </c>
      <c r="U4" s="738" t="s">
        <v>857</v>
      </c>
      <c r="V4" s="739" t="s">
        <v>870</v>
      </c>
      <c r="W4" s="737" t="s">
        <v>116</v>
      </c>
      <c r="X4" s="738" t="s">
        <v>659</v>
      </c>
      <c r="Y4" s="738" t="s">
        <v>118</v>
      </c>
      <c r="Z4" s="738" t="s">
        <v>647</v>
      </c>
      <c r="AA4" s="738" t="s">
        <v>117</v>
      </c>
      <c r="AB4" s="738" t="s">
        <v>855</v>
      </c>
      <c r="AC4" s="738" t="s">
        <v>868</v>
      </c>
      <c r="AD4" s="738" t="s">
        <v>856</v>
      </c>
      <c r="AE4" s="738" t="s">
        <v>857</v>
      </c>
      <c r="AF4" s="739" t="s">
        <v>870</v>
      </c>
    </row>
    <row r="5" spans="2:81" s="640" customFormat="1" ht="16" x14ac:dyDescent="0.15">
      <c r="B5" s="740" t="s">
        <v>98</v>
      </c>
      <c r="C5" s="741">
        <f>R19</f>
        <v>301.08018600000003</v>
      </c>
      <c r="D5" s="742">
        <f t="shared" ref="D5:D11" si="0">U19</f>
        <v>8.5999999999999998E-4</v>
      </c>
      <c r="E5" s="742">
        <f t="shared" ref="E5:E11" si="1">AC19</f>
        <v>13.468916999999999</v>
      </c>
      <c r="F5" s="742">
        <f t="shared" ref="F5:F11" si="2">AV19</f>
        <v>201.51896600000001</v>
      </c>
      <c r="G5" s="742">
        <f t="shared" ref="G5:G11" si="3">BE19</f>
        <v>322.98955000000001</v>
      </c>
      <c r="H5" s="742">
        <f t="shared" ref="H5:H11" si="4">M81</f>
        <v>25.178719999999998</v>
      </c>
      <c r="I5" s="742">
        <f t="shared" ref="I5:I11" si="5">P81</f>
        <v>388.22333700000001</v>
      </c>
      <c r="J5" s="742">
        <f t="shared" ref="J5:J11" si="6">U81</f>
        <v>3.9384769999999998</v>
      </c>
      <c r="K5" s="742">
        <f t="shared" ref="K5:K11" si="7">X81</f>
        <v>7.4432729999999996</v>
      </c>
      <c r="L5" s="743">
        <f t="shared" ref="L5:L11" si="8">AH81</f>
        <v>0.68750999999999995</v>
      </c>
      <c r="M5" s="744">
        <f t="shared" ref="M5:M11" si="9">R43</f>
        <v>4815.9893286384195</v>
      </c>
      <c r="N5" s="723">
        <f t="shared" ref="N5:N11" si="10">U43</f>
        <v>1.6380446959374218E-4</v>
      </c>
      <c r="O5" s="723">
        <f t="shared" ref="O5:O11" si="11">AC43</f>
        <v>216.84163438116684</v>
      </c>
      <c r="P5" s="723">
        <f t="shared" ref="P5:P11" si="12">AV43</f>
        <v>1196.7671807662261</v>
      </c>
      <c r="Q5" s="723">
        <f t="shared" ref="Q5:Q11" si="13">BE43</f>
        <v>7087.7985241554461</v>
      </c>
      <c r="R5" s="723">
        <f t="shared" ref="R5:R11" si="14">M105</f>
        <v>32029.014204834923</v>
      </c>
      <c r="S5" s="723">
        <f t="shared" ref="S5:S11" si="15">P105</f>
        <v>5039.0541008610062</v>
      </c>
      <c r="T5" s="723">
        <f t="shared" ref="T5:T11" si="16">U105</f>
        <v>1185.8996190817945</v>
      </c>
      <c r="U5" s="723">
        <f t="shared" ref="U5:U11" si="17">X105</f>
        <v>1975.3591654125196</v>
      </c>
      <c r="V5" s="745">
        <f t="shared" ref="V5:V11" si="18">AH105</f>
        <v>77.45487296820373</v>
      </c>
      <c r="W5" s="746">
        <f t="shared" ref="W5:W11" si="19">R67</f>
        <v>1223647</v>
      </c>
      <c r="X5" s="747">
        <f t="shared" ref="X5:X11" si="20">U67</f>
        <v>27</v>
      </c>
      <c r="Y5" s="747">
        <f t="shared" ref="Y5:Y11" si="21">AC67</f>
        <v>575911</v>
      </c>
      <c r="Z5" s="747">
        <f t="shared" ref="Z5:Z11" si="22">AV67</f>
        <v>197016</v>
      </c>
      <c r="AA5" s="747">
        <f t="shared" ref="AA5:AA11" si="23">BE67</f>
        <v>105436</v>
      </c>
      <c r="AB5" s="747">
        <f t="shared" ref="AB5:AB11" si="24">M129</f>
        <v>120615</v>
      </c>
      <c r="AC5" s="747">
        <f t="shared" ref="AC5:AC11" si="25">P129</f>
        <v>3603</v>
      </c>
      <c r="AD5" s="747">
        <f t="shared" ref="AD5:AD11" si="26">U129</f>
        <v>1040</v>
      </c>
      <c r="AE5" s="747">
        <f t="shared" ref="AE5:AE11" si="27">X129</f>
        <v>28809</v>
      </c>
      <c r="AF5" s="748">
        <f t="shared" ref="AF5:AF11" si="28">AH129</f>
        <v>251</v>
      </c>
    </row>
    <row r="6" spans="2:81" s="640" customFormat="1" ht="16" x14ac:dyDescent="0.15">
      <c r="B6" s="740" t="s">
        <v>99</v>
      </c>
      <c r="C6" s="741">
        <f t="shared" ref="C6:C11" si="29">R20</f>
        <v>49.144441999999998</v>
      </c>
      <c r="D6" s="742">
        <f t="shared" si="0"/>
        <v>7.1000000000000005E-5</v>
      </c>
      <c r="E6" s="742">
        <f t="shared" si="1"/>
        <v>1.4447559999999999</v>
      </c>
      <c r="F6" s="742">
        <f t="shared" si="2"/>
        <v>3.4373149999999999</v>
      </c>
      <c r="G6" s="742">
        <f t="shared" si="3"/>
        <v>38.626545999999998</v>
      </c>
      <c r="H6" s="742">
        <f t="shared" si="4"/>
        <v>1.80298</v>
      </c>
      <c r="I6" s="742">
        <f t="shared" si="5"/>
        <v>119.83142599999999</v>
      </c>
      <c r="J6" s="742">
        <f t="shared" si="6"/>
        <v>0.102059</v>
      </c>
      <c r="K6" s="742">
        <f t="shared" si="7"/>
        <v>0.12329</v>
      </c>
      <c r="L6" s="743">
        <f t="shared" si="8"/>
        <v>6.8358000000000002E-2</v>
      </c>
      <c r="M6" s="744">
        <f t="shared" si="9"/>
        <v>347.45889083847663</v>
      </c>
      <c r="N6" s="723">
        <f t="shared" si="10"/>
        <v>2.9546558835136232E-5</v>
      </c>
      <c r="O6" s="723">
        <f t="shared" si="11"/>
        <v>1.5711489148588884</v>
      </c>
      <c r="P6" s="723">
        <f t="shared" si="12"/>
        <v>23.120451767885164</v>
      </c>
      <c r="Q6" s="723">
        <f t="shared" si="13"/>
        <v>464.97848751804651</v>
      </c>
      <c r="R6" s="723">
        <f t="shared" si="14"/>
        <v>4885.2121840864957</v>
      </c>
      <c r="S6" s="723">
        <f t="shared" si="15"/>
        <v>1885.6635575555176</v>
      </c>
      <c r="T6" s="723">
        <f t="shared" si="16"/>
        <v>13.944132097322829</v>
      </c>
      <c r="U6" s="723">
        <f t="shared" si="17"/>
        <v>17.427322726347462</v>
      </c>
      <c r="V6" s="745">
        <f t="shared" si="18"/>
        <v>0.96124245990449564</v>
      </c>
      <c r="W6" s="746">
        <f t="shared" si="19"/>
        <v>548851</v>
      </c>
      <c r="X6" s="747">
        <f t="shared" si="20"/>
        <v>2</v>
      </c>
      <c r="Y6" s="747">
        <f t="shared" si="21"/>
        <v>256469</v>
      </c>
      <c r="Z6" s="747">
        <f t="shared" si="22"/>
        <v>68247</v>
      </c>
      <c r="AA6" s="747">
        <f t="shared" si="23"/>
        <v>21893</v>
      </c>
      <c r="AB6" s="747">
        <f t="shared" si="24"/>
        <v>3842</v>
      </c>
      <c r="AC6" s="747">
        <f t="shared" si="25"/>
        <v>613</v>
      </c>
      <c r="AD6" s="747">
        <f t="shared" si="26"/>
        <v>658</v>
      </c>
      <c r="AE6" s="747">
        <f t="shared" si="27"/>
        <v>9105</v>
      </c>
      <c r="AF6" s="748">
        <f t="shared" si="28"/>
        <v>21</v>
      </c>
    </row>
    <row r="7" spans="2:81" s="640" customFormat="1" ht="16" x14ac:dyDescent="0.15">
      <c r="B7" s="740" t="s">
        <v>504</v>
      </c>
      <c r="C7" s="741">
        <f t="shared" si="29"/>
        <v>49.474108000000001</v>
      </c>
      <c r="D7" s="742">
        <f t="shared" si="0"/>
        <v>7.3999999999999996E-5</v>
      </c>
      <c r="E7" s="742">
        <f t="shared" si="1"/>
        <v>1.446399</v>
      </c>
      <c r="F7" s="742">
        <f t="shared" si="2"/>
        <v>37.599392000000002</v>
      </c>
      <c r="G7" s="742">
        <f t="shared" si="3"/>
        <v>40.395740000000004</v>
      </c>
      <c r="H7" s="742">
        <f t="shared" si="4"/>
        <v>13.207392</v>
      </c>
      <c r="I7" s="742">
        <f t="shared" si="5"/>
        <v>176.39174600000001</v>
      </c>
      <c r="J7" s="742">
        <f t="shared" si="6"/>
        <v>5.6481999999999997E-2</v>
      </c>
      <c r="K7" s="742">
        <f t="shared" si="7"/>
        <v>2.0952350000000002</v>
      </c>
      <c r="L7" s="743">
        <f t="shared" si="8"/>
        <v>4.4248000000000003E-2</v>
      </c>
      <c r="M7" s="744">
        <f t="shared" si="9"/>
        <v>1281.4883873680228</v>
      </c>
      <c r="N7" s="723">
        <f t="shared" si="10"/>
        <v>1.8145743524655662E-5</v>
      </c>
      <c r="O7" s="723">
        <f t="shared" si="11"/>
        <v>24.791651369085155</v>
      </c>
      <c r="P7" s="723">
        <f t="shared" si="12"/>
        <v>153.95548375064459</v>
      </c>
      <c r="Q7" s="723">
        <f t="shared" si="13"/>
        <v>1661.6900878613883</v>
      </c>
      <c r="R7" s="723">
        <f t="shared" si="14"/>
        <v>12229.353358803299</v>
      </c>
      <c r="S7" s="723">
        <f t="shared" si="15"/>
        <v>1905.044135764248</v>
      </c>
      <c r="T7" s="723">
        <f t="shared" si="16"/>
        <v>27.269570570438127</v>
      </c>
      <c r="U7" s="723">
        <f t="shared" si="17"/>
        <v>786.03217522189743</v>
      </c>
      <c r="V7" s="745">
        <f t="shared" si="18"/>
        <v>1.5160651762043862</v>
      </c>
      <c r="W7" s="746">
        <f t="shared" si="19"/>
        <v>4885</v>
      </c>
      <c r="X7" s="747">
        <f t="shared" si="20"/>
        <v>10</v>
      </c>
      <c r="Y7" s="747">
        <f t="shared" si="21"/>
        <v>644</v>
      </c>
      <c r="Z7" s="747">
        <f t="shared" si="22"/>
        <v>1132</v>
      </c>
      <c r="AA7" s="747">
        <f t="shared" si="23"/>
        <v>5050</v>
      </c>
      <c r="AB7" s="747">
        <f t="shared" si="24"/>
        <v>2580</v>
      </c>
      <c r="AC7" s="747">
        <f t="shared" si="25"/>
        <v>492</v>
      </c>
      <c r="AD7" s="747">
        <f t="shared" si="26"/>
        <v>123</v>
      </c>
      <c r="AE7" s="747">
        <f t="shared" si="27"/>
        <v>307</v>
      </c>
      <c r="AF7" s="748">
        <f t="shared" si="28"/>
        <v>55</v>
      </c>
    </row>
    <row r="8" spans="2:81" s="640" customFormat="1" ht="16" x14ac:dyDescent="0.15">
      <c r="B8" s="740" t="s">
        <v>505</v>
      </c>
      <c r="C8" s="741">
        <f t="shared" si="29"/>
        <v>74.745847999999995</v>
      </c>
      <c r="D8" s="742">
        <f t="shared" si="0"/>
        <v>5.8600000000000004E-4</v>
      </c>
      <c r="E8" s="742">
        <f t="shared" si="1"/>
        <v>8.0298770000000008</v>
      </c>
      <c r="F8" s="742">
        <f t="shared" si="2"/>
        <v>2.7042009999999999</v>
      </c>
      <c r="G8" s="742">
        <f t="shared" si="3"/>
        <v>31.750336999999998</v>
      </c>
      <c r="H8" s="742">
        <f t="shared" si="4"/>
        <v>14.262765999999999</v>
      </c>
      <c r="I8" s="742">
        <f t="shared" si="5"/>
        <v>99.471627999999995</v>
      </c>
      <c r="J8" s="742">
        <f t="shared" si="6"/>
        <v>0.30592200000000003</v>
      </c>
      <c r="K8" s="742">
        <f t="shared" si="7"/>
        <v>0.88746899999999995</v>
      </c>
      <c r="L8" s="743">
        <f t="shared" si="8"/>
        <v>2.3438029999999999</v>
      </c>
      <c r="M8" s="744">
        <f t="shared" si="9"/>
        <v>1441.4596767216181</v>
      </c>
      <c r="N8" s="723">
        <f t="shared" si="10"/>
        <v>1.1632659525275782E-3</v>
      </c>
      <c r="O8" s="723">
        <f t="shared" si="11"/>
        <v>34.941292840668069</v>
      </c>
      <c r="P8" s="723">
        <f t="shared" si="12"/>
        <v>38.827029738630628</v>
      </c>
      <c r="Q8" s="723">
        <f t="shared" si="13"/>
        <v>916.43050579726992</v>
      </c>
      <c r="R8" s="723">
        <f t="shared" si="14"/>
        <v>28970.109731460892</v>
      </c>
      <c r="S8" s="723">
        <f t="shared" si="15"/>
        <v>856.70138050688377</v>
      </c>
      <c r="T8" s="723">
        <f t="shared" si="16"/>
        <v>78.329549316666913</v>
      </c>
      <c r="U8" s="723">
        <f t="shared" si="17"/>
        <v>347.01150452481443</v>
      </c>
      <c r="V8" s="745">
        <f t="shared" si="18"/>
        <v>106.09702855998189</v>
      </c>
      <c r="W8" s="746">
        <f t="shared" si="19"/>
        <v>1670</v>
      </c>
      <c r="X8" s="747">
        <f t="shared" si="20"/>
        <v>7</v>
      </c>
      <c r="Y8" s="747">
        <f t="shared" si="21"/>
        <v>441</v>
      </c>
      <c r="Z8" s="747">
        <f t="shared" si="22"/>
        <v>524</v>
      </c>
      <c r="AA8" s="747">
        <f t="shared" si="23"/>
        <v>1138</v>
      </c>
      <c r="AB8" s="747">
        <f t="shared" si="24"/>
        <v>545</v>
      </c>
      <c r="AC8" s="747">
        <f t="shared" si="25"/>
        <v>184</v>
      </c>
      <c r="AD8" s="747">
        <f t="shared" si="26"/>
        <v>53</v>
      </c>
      <c r="AE8" s="747">
        <f t="shared" si="27"/>
        <v>134</v>
      </c>
      <c r="AF8" s="748">
        <f t="shared" si="28"/>
        <v>60</v>
      </c>
    </row>
    <row r="9" spans="2:81" s="640" customFormat="1" ht="16" x14ac:dyDescent="0.15">
      <c r="B9" s="740" t="s">
        <v>506</v>
      </c>
      <c r="C9" s="741">
        <f t="shared" si="29"/>
        <v>7.4138960000000003</v>
      </c>
      <c r="D9" s="742">
        <f t="shared" si="0"/>
        <v>9.9999999999999995E-7</v>
      </c>
      <c r="E9" s="742">
        <f t="shared" si="1"/>
        <v>4.0841000000000002E-2</v>
      </c>
      <c r="F9" s="742">
        <f t="shared" si="2"/>
        <v>1.204197</v>
      </c>
      <c r="G9" s="742">
        <f t="shared" si="3"/>
        <v>9.5384229999999999</v>
      </c>
      <c r="H9" s="742">
        <f t="shared" si="4"/>
        <v>3.2163999999999998E-2</v>
      </c>
      <c r="I9" s="742">
        <f t="shared" si="5"/>
        <v>12.666007</v>
      </c>
      <c r="J9" s="742">
        <f t="shared" si="6"/>
        <v>2.3318999999999999E-2</v>
      </c>
      <c r="K9" s="742">
        <f t="shared" si="7"/>
        <v>8.0542000000000002E-2</v>
      </c>
      <c r="L9" s="743">
        <f t="shared" si="8"/>
        <v>3.4390000000000002E-3</v>
      </c>
      <c r="M9" s="744">
        <f t="shared" si="9"/>
        <v>81.620698544911562</v>
      </c>
      <c r="N9" s="723">
        <f t="shared" si="10"/>
        <v>2.4462497094646096E-7</v>
      </c>
      <c r="O9" s="723">
        <f t="shared" si="11"/>
        <v>0.45158467173587169</v>
      </c>
      <c r="P9" s="723">
        <f t="shared" si="12"/>
        <v>58.390825228506316</v>
      </c>
      <c r="Q9" s="723">
        <f t="shared" si="13"/>
        <v>95.193080118902714</v>
      </c>
      <c r="R9" s="723">
        <f t="shared" si="14"/>
        <v>30.061053218978433</v>
      </c>
      <c r="S9" s="723">
        <f t="shared" si="15"/>
        <v>337.51509563539844</v>
      </c>
      <c r="T9" s="723">
        <f t="shared" si="16"/>
        <v>0.22898058817372569</v>
      </c>
      <c r="U9" s="723">
        <f t="shared" si="17"/>
        <v>5.4357491715427342</v>
      </c>
      <c r="V9" s="745">
        <f t="shared" si="18"/>
        <v>0.64011990707604083</v>
      </c>
      <c r="W9" s="746">
        <f t="shared" si="19"/>
        <v>659</v>
      </c>
      <c r="X9" s="747">
        <f t="shared" si="20"/>
        <v>1</v>
      </c>
      <c r="Y9" s="747">
        <f t="shared" si="21"/>
        <v>145</v>
      </c>
      <c r="Z9" s="747">
        <f t="shared" si="22"/>
        <v>118</v>
      </c>
      <c r="AA9" s="747">
        <f t="shared" si="23"/>
        <v>403</v>
      </c>
      <c r="AB9" s="747">
        <f t="shared" si="24"/>
        <v>227</v>
      </c>
      <c r="AC9" s="747">
        <f t="shared" si="25"/>
        <v>37</v>
      </c>
      <c r="AD9" s="747">
        <f t="shared" si="26"/>
        <v>10</v>
      </c>
      <c r="AE9" s="747">
        <f t="shared" si="27"/>
        <v>23</v>
      </c>
      <c r="AF9" s="748">
        <f t="shared" si="28"/>
        <v>11</v>
      </c>
    </row>
    <row r="10" spans="2:81" s="640" customFormat="1" ht="16" x14ac:dyDescent="0.15">
      <c r="B10" s="740" t="s">
        <v>103</v>
      </c>
      <c r="C10" s="741">
        <f t="shared" si="29"/>
        <v>27.359767000000002</v>
      </c>
      <c r="D10" s="742">
        <f t="shared" si="0"/>
        <v>0</v>
      </c>
      <c r="E10" s="742">
        <f t="shared" si="1"/>
        <v>8.9478000000000002E-2</v>
      </c>
      <c r="F10" s="742">
        <f t="shared" si="2"/>
        <v>2.3098200000000002</v>
      </c>
      <c r="G10" s="742">
        <f t="shared" si="3"/>
        <v>8.5629290000000005</v>
      </c>
      <c r="H10" s="742">
        <f t="shared" si="4"/>
        <v>0.31832700000000003</v>
      </c>
      <c r="I10" s="742">
        <f t="shared" si="5"/>
        <v>1.282122</v>
      </c>
      <c r="J10" s="742">
        <f t="shared" si="6"/>
        <v>2.8081999999999999E-2</v>
      </c>
      <c r="K10" s="742">
        <f t="shared" si="7"/>
        <v>7.0057999999999995E-2</v>
      </c>
      <c r="L10" s="743">
        <f t="shared" si="8"/>
        <v>3.0000000000000001E-6</v>
      </c>
      <c r="M10" s="744">
        <f t="shared" si="9"/>
        <v>112.18198079885755</v>
      </c>
      <c r="N10" s="723">
        <f t="shared" si="10"/>
        <v>0</v>
      </c>
      <c r="O10" s="723">
        <f t="shared" si="11"/>
        <v>0.37707687877627849</v>
      </c>
      <c r="P10" s="723">
        <f t="shared" si="12"/>
        <v>13.35186938414607</v>
      </c>
      <c r="Q10" s="723">
        <f t="shared" si="13"/>
        <v>17.050490107822942</v>
      </c>
      <c r="R10" s="723">
        <f t="shared" si="14"/>
        <v>54.862777071372832</v>
      </c>
      <c r="S10" s="723">
        <f t="shared" si="15"/>
        <v>18.23432580111875</v>
      </c>
      <c r="T10" s="723">
        <f t="shared" si="16"/>
        <v>7.5078278242471985E-2</v>
      </c>
      <c r="U10" s="723">
        <f t="shared" si="17"/>
        <v>3.9033680244656348</v>
      </c>
      <c r="V10" s="745">
        <f t="shared" si="18"/>
        <v>8.8536265138827649E-5</v>
      </c>
      <c r="W10" s="746">
        <f t="shared" si="19"/>
        <v>230336</v>
      </c>
      <c r="X10" s="747">
        <f t="shared" si="20"/>
        <v>0</v>
      </c>
      <c r="Y10" s="747">
        <f t="shared" si="21"/>
        <v>32670</v>
      </c>
      <c r="Z10" s="747">
        <f t="shared" si="22"/>
        <v>15249</v>
      </c>
      <c r="AA10" s="747">
        <f t="shared" si="23"/>
        <v>13614</v>
      </c>
      <c r="AB10" s="747">
        <f t="shared" si="24"/>
        <v>4445</v>
      </c>
      <c r="AC10" s="747">
        <f t="shared" si="25"/>
        <v>538</v>
      </c>
      <c r="AD10" s="747">
        <f t="shared" si="26"/>
        <v>66</v>
      </c>
      <c r="AE10" s="747">
        <f t="shared" si="27"/>
        <v>1927</v>
      </c>
      <c r="AF10" s="748">
        <f t="shared" si="28"/>
        <v>7</v>
      </c>
    </row>
    <row r="11" spans="2:81" s="640" customFormat="1" ht="16" x14ac:dyDescent="0.15">
      <c r="B11" s="740" t="s">
        <v>104</v>
      </c>
      <c r="C11" s="741">
        <f t="shared" si="29"/>
        <v>0.14978900000000001</v>
      </c>
      <c r="D11" s="742">
        <f t="shared" si="0"/>
        <v>0</v>
      </c>
      <c r="E11" s="742">
        <f t="shared" si="1"/>
        <v>5.6680000000000003E-3</v>
      </c>
      <c r="F11" s="742">
        <f t="shared" si="2"/>
        <v>6.0419999999999996E-3</v>
      </c>
      <c r="G11" s="742">
        <f t="shared" si="3"/>
        <v>4.8468999999999998E-2</v>
      </c>
      <c r="H11" s="742">
        <f t="shared" si="4"/>
        <v>3.8857999999999997E-2</v>
      </c>
      <c r="I11" s="742">
        <f t="shared" si="5"/>
        <v>12.964433</v>
      </c>
      <c r="J11" s="742">
        <f t="shared" si="6"/>
        <v>9.7999999999999997E-5</v>
      </c>
      <c r="K11" s="742">
        <f t="shared" si="7"/>
        <v>1.9000000000000001E-5</v>
      </c>
      <c r="L11" s="743">
        <f t="shared" si="8"/>
        <v>0</v>
      </c>
      <c r="M11" s="744">
        <f t="shared" si="9"/>
        <v>0.26016684448768479</v>
      </c>
      <c r="N11" s="723">
        <f t="shared" si="10"/>
        <v>0</v>
      </c>
      <c r="O11" s="723">
        <f t="shared" si="11"/>
        <v>2.2482542617581138E-3</v>
      </c>
      <c r="P11" s="723">
        <f t="shared" si="12"/>
        <v>1.0504575811864916E-3</v>
      </c>
      <c r="Q11" s="723">
        <f t="shared" si="13"/>
        <v>1.0685390243006569</v>
      </c>
      <c r="R11" s="723">
        <f t="shared" si="14"/>
        <v>6.0245677123930329E-2</v>
      </c>
      <c r="S11" s="723">
        <f t="shared" si="15"/>
        <v>190.62551426159473</v>
      </c>
      <c r="T11" s="723">
        <f t="shared" si="16"/>
        <v>2.7825299184769299E-6</v>
      </c>
      <c r="U11" s="723">
        <f t="shared" si="17"/>
        <v>2.1637427425957811E-3</v>
      </c>
      <c r="V11" s="745">
        <f t="shared" si="18"/>
        <v>0</v>
      </c>
      <c r="W11" s="746">
        <f t="shared" si="19"/>
        <v>6339</v>
      </c>
      <c r="X11" s="747">
        <f t="shared" si="20"/>
        <v>0</v>
      </c>
      <c r="Y11" s="747">
        <f t="shared" si="21"/>
        <v>5531</v>
      </c>
      <c r="Z11" s="747">
        <f t="shared" si="22"/>
        <v>4919</v>
      </c>
      <c r="AA11" s="747">
        <f t="shared" si="23"/>
        <v>940</v>
      </c>
      <c r="AB11" s="747">
        <f t="shared" si="24"/>
        <v>590</v>
      </c>
      <c r="AC11" s="747">
        <f t="shared" si="25"/>
        <v>4</v>
      </c>
      <c r="AD11" s="747">
        <f t="shared" si="26"/>
        <v>72</v>
      </c>
      <c r="AE11" s="747">
        <f t="shared" si="27"/>
        <v>603</v>
      </c>
      <c r="AF11" s="748">
        <f t="shared" si="28"/>
        <v>0</v>
      </c>
    </row>
    <row r="12" spans="2:81" s="640" customFormat="1" ht="17" thickBot="1" x14ac:dyDescent="0.2">
      <c r="B12" s="749" t="s">
        <v>55</v>
      </c>
      <c r="C12" s="750">
        <f t="shared" ref="C12:AF12" si="30">SUM(C5:C11)</f>
        <v>509.36803600000007</v>
      </c>
      <c r="D12" s="751">
        <f>SUM(D5:D11)</f>
        <v>1.5919999999999999E-3</v>
      </c>
      <c r="E12" s="751">
        <f>SUM(E5:E11)</f>
        <v>24.525936000000002</v>
      </c>
      <c r="F12" s="751">
        <f>SUM(F5:F11)</f>
        <v>248.77993300000003</v>
      </c>
      <c r="G12" s="751">
        <f t="shared" si="30"/>
        <v>451.91199400000005</v>
      </c>
      <c r="H12" s="751">
        <f t="shared" si="30"/>
        <v>54.841207000000004</v>
      </c>
      <c r="I12" s="751">
        <f>SUM(I5:I11)</f>
        <v>810.83069899999998</v>
      </c>
      <c r="J12" s="751">
        <f t="shared" si="30"/>
        <v>4.4544389999999998</v>
      </c>
      <c r="K12" s="751">
        <f t="shared" si="30"/>
        <v>10.699885999999998</v>
      </c>
      <c r="L12" s="752">
        <f t="shared" si="30"/>
        <v>3.1473610000000001</v>
      </c>
      <c r="M12" s="753">
        <f t="shared" si="30"/>
        <v>8080.459129754794</v>
      </c>
      <c r="N12" s="754">
        <f>SUM(N5:N11)</f>
        <v>1.3750073494520588E-3</v>
      </c>
      <c r="O12" s="754">
        <f t="shared" si="30"/>
        <v>278.97663731055286</v>
      </c>
      <c r="P12" s="754">
        <f>SUM(P5:P11)</f>
        <v>1484.4138910936204</v>
      </c>
      <c r="Q12" s="754">
        <f>SUM(Q5:Q11)</f>
        <v>10244.209714583176</v>
      </c>
      <c r="R12" s="754">
        <f t="shared" si="30"/>
        <v>78198.673555153087</v>
      </c>
      <c r="S12" s="754">
        <f>SUM(S5:S11)</f>
        <v>10232.838110385768</v>
      </c>
      <c r="T12" s="754">
        <f t="shared" si="30"/>
        <v>1305.7469327151687</v>
      </c>
      <c r="U12" s="754">
        <f t="shared" si="30"/>
        <v>3135.1714488243301</v>
      </c>
      <c r="V12" s="755">
        <f t="shared" si="30"/>
        <v>186.66941760763569</v>
      </c>
      <c r="W12" s="756">
        <f t="shared" si="30"/>
        <v>2016387</v>
      </c>
      <c r="X12" s="757">
        <f>SUM(X5:X11)</f>
        <v>47</v>
      </c>
      <c r="Y12" s="757">
        <f t="shared" si="30"/>
        <v>871811</v>
      </c>
      <c r="Z12" s="757">
        <f>SUM(Z5:Z11)</f>
        <v>287205</v>
      </c>
      <c r="AA12" s="757">
        <f>SUM(AA5:AA11)</f>
        <v>148474</v>
      </c>
      <c r="AB12" s="757">
        <f t="shared" si="30"/>
        <v>132844</v>
      </c>
      <c r="AC12" s="757">
        <f>SUM(AC5:AC11)</f>
        <v>5471</v>
      </c>
      <c r="AD12" s="757">
        <f t="shared" si="30"/>
        <v>2022</v>
      </c>
      <c r="AE12" s="757">
        <f t="shared" si="30"/>
        <v>40908</v>
      </c>
      <c r="AF12" s="758">
        <f t="shared" si="30"/>
        <v>405</v>
      </c>
    </row>
    <row r="13" spans="2:81" x14ac:dyDescent="0.15">
      <c r="B13" s="379"/>
      <c r="C13" s="380">
        <f>SUM(C12:L12)</f>
        <v>2118.5610830000001</v>
      </c>
      <c r="D13" s="380"/>
      <c r="E13" s="380"/>
      <c r="F13" s="380"/>
      <c r="G13" s="380"/>
      <c r="H13" s="380"/>
      <c r="I13" s="380"/>
      <c r="J13" s="380"/>
      <c r="K13" s="380"/>
      <c r="L13" s="380"/>
      <c r="M13" s="380">
        <f>SUM(M12:V12)</f>
        <v>113147.16021243548</v>
      </c>
      <c r="N13" s="380"/>
      <c r="O13" s="380"/>
      <c r="W13" s="542">
        <f>SUM(W12:AF12)</f>
        <v>3505574</v>
      </c>
    </row>
    <row r="14" spans="2:81" x14ac:dyDescent="0.15">
      <c r="B14" s="379"/>
      <c r="C14" s="380"/>
      <c r="D14" s="380"/>
      <c r="E14" s="380"/>
      <c r="F14" s="380"/>
      <c r="G14" s="380"/>
      <c r="H14" s="380"/>
      <c r="I14" s="380"/>
      <c r="J14" s="380"/>
      <c r="K14" s="380"/>
      <c r="L14" s="380"/>
      <c r="M14" s="380"/>
      <c r="N14" s="380"/>
      <c r="O14" s="380"/>
    </row>
    <row r="16" spans="2:81" ht="17" x14ac:dyDescent="0.15">
      <c r="L16" s="639" t="s">
        <v>116</v>
      </c>
      <c r="M16" s="640"/>
      <c r="N16" s="640"/>
      <c r="O16" s="640"/>
      <c r="P16" s="640"/>
      <c r="Q16" s="640"/>
      <c r="R16" s="640"/>
      <c r="S16" s="640"/>
      <c r="T16" s="641" t="s">
        <v>659</v>
      </c>
      <c r="U16" s="640"/>
      <c r="V16" s="642"/>
      <c r="W16" s="639" t="s">
        <v>118</v>
      </c>
      <c r="X16" s="640"/>
      <c r="Y16" s="640"/>
      <c r="Z16" s="640"/>
      <c r="AA16" s="640"/>
      <c r="AB16" s="640"/>
      <c r="AC16" s="640"/>
      <c r="AD16" s="640"/>
      <c r="AE16" s="639" t="s">
        <v>647</v>
      </c>
      <c r="AF16" s="640"/>
      <c r="AG16" s="640"/>
      <c r="AH16" s="640"/>
      <c r="AI16" s="640"/>
      <c r="AJ16" s="640"/>
      <c r="AK16" s="640"/>
      <c r="AL16" s="640"/>
      <c r="AM16" s="640"/>
      <c r="AN16" s="640"/>
      <c r="AO16" s="640"/>
      <c r="AP16" s="640"/>
      <c r="AQ16" s="640"/>
      <c r="AR16" s="640"/>
      <c r="AS16" s="640"/>
      <c r="AT16" s="640"/>
      <c r="AU16" s="640"/>
      <c r="AV16" s="640"/>
      <c r="AW16" s="640"/>
      <c r="AX16" s="639" t="s">
        <v>117</v>
      </c>
      <c r="AY16" s="640"/>
      <c r="AZ16" s="640"/>
      <c r="BA16" s="640"/>
      <c r="BB16" s="640"/>
      <c r="BC16" s="640"/>
      <c r="BD16" s="640"/>
      <c r="BE16" s="640"/>
      <c r="BF16" s="640"/>
      <c r="BG16"/>
      <c r="BH16"/>
      <c r="BI16"/>
      <c r="BJ16"/>
      <c r="BK16"/>
      <c r="BL16"/>
      <c r="BM16"/>
      <c r="BN16"/>
      <c r="BO16"/>
      <c r="BP16"/>
      <c r="BQ16"/>
      <c r="BR16"/>
      <c r="BS16"/>
      <c r="BT16"/>
      <c r="BU16"/>
      <c r="BV16"/>
      <c r="BW16"/>
      <c r="BX16"/>
      <c r="BY16"/>
      <c r="BZ16"/>
      <c r="CA16"/>
      <c r="CB16"/>
      <c r="CC16"/>
    </row>
    <row r="17" spans="12:81" ht="29" customHeight="1" x14ac:dyDescent="0.15">
      <c r="L17" s="643" t="s">
        <v>119</v>
      </c>
      <c r="M17" s="634"/>
      <c r="N17" s="634"/>
      <c r="O17" s="634"/>
      <c r="P17" s="634"/>
      <c r="Q17" s="634"/>
      <c r="R17" s="634"/>
      <c r="S17" s="634"/>
      <c r="T17" s="1000" t="s">
        <v>119</v>
      </c>
      <c r="U17" s="1000"/>
      <c r="V17" s="644"/>
      <c r="W17" s="643" t="s">
        <v>119</v>
      </c>
      <c r="X17" s="643"/>
      <c r="Y17" s="634"/>
      <c r="Z17" s="634"/>
      <c r="AA17" s="634"/>
      <c r="AB17" s="634"/>
      <c r="AC17" s="634"/>
      <c r="AD17" s="634"/>
      <c r="AE17" s="643" t="s">
        <v>119</v>
      </c>
      <c r="AF17" s="634"/>
      <c r="AG17" s="634"/>
      <c r="AH17" s="634"/>
      <c r="AI17" s="634"/>
      <c r="AJ17" s="634"/>
      <c r="AK17" s="634"/>
      <c r="AL17" s="634"/>
      <c r="AM17" s="634"/>
      <c r="AN17" s="634"/>
      <c r="AO17" s="634"/>
      <c r="AP17" s="634"/>
      <c r="AQ17" s="634"/>
      <c r="AR17" s="634"/>
      <c r="AS17" s="634"/>
      <c r="AT17" s="634"/>
      <c r="AU17" s="634"/>
      <c r="AV17" s="634"/>
      <c r="AW17" s="634"/>
      <c r="AX17" s="643" t="s">
        <v>119</v>
      </c>
      <c r="AY17" s="634"/>
      <c r="AZ17" s="643"/>
      <c r="BA17" s="634"/>
      <c r="BB17" s="634"/>
      <c r="BC17" s="634"/>
      <c r="BD17" s="634"/>
      <c r="BE17" s="634"/>
      <c r="BF17" s="634"/>
      <c r="BG17"/>
      <c r="BH17"/>
      <c r="BI17"/>
      <c r="BJ17"/>
      <c r="BK17"/>
      <c r="BL17"/>
      <c r="BM17"/>
      <c r="BN17"/>
      <c r="BO17"/>
      <c r="BP17"/>
      <c r="BQ17"/>
      <c r="BR17"/>
      <c r="BS17"/>
      <c r="BT17"/>
      <c r="BU17"/>
      <c r="BV17"/>
      <c r="BW17"/>
      <c r="BX17"/>
      <c r="BY17"/>
      <c r="BZ17"/>
      <c r="CA17"/>
      <c r="CB17"/>
      <c r="CC17"/>
    </row>
    <row r="18" spans="12:81" ht="34" x14ac:dyDescent="0.15">
      <c r="L18" s="646" t="s">
        <v>598</v>
      </c>
      <c r="M18" s="647" t="s">
        <v>120</v>
      </c>
      <c r="N18" s="647" t="s">
        <v>121</v>
      </c>
      <c r="O18" s="647" t="s">
        <v>122</v>
      </c>
      <c r="P18" s="647" t="s">
        <v>123</v>
      </c>
      <c r="Q18" s="647" t="s">
        <v>226</v>
      </c>
      <c r="R18" s="647" t="s">
        <v>55</v>
      </c>
      <c r="S18" s="640"/>
      <c r="T18" s="646" t="s">
        <v>598</v>
      </c>
      <c r="U18" s="648" t="s">
        <v>659</v>
      </c>
      <c r="V18" s="642"/>
      <c r="W18" s="646" t="s">
        <v>598</v>
      </c>
      <c r="X18" s="647" t="s">
        <v>129</v>
      </c>
      <c r="Y18" s="647" t="s">
        <v>130</v>
      </c>
      <c r="Z18" s="647" t="s">
        <v>131</v>
      </c>
      <c r="AA18" s="647" t="s">
        <v>226</v>
      </c>
      <c r="AB18" s="647" t="s">
        <v>132</v>
      </c>
      <c r="AC18" s="647" t="s">
        <v>55</v>
      </c>
      <c r="AD18" s="640"/>
      <c r="AE18" s="646" t="s">
        <v>598</v>
      </c>
      <c r="AF18" s="647" t="str">
        <f>AF29</f>
        <v>AIRS</v>
      </c>
      <c r="AG18" s="647" t="str">
        <f t="shared" ref="AG18:AU18" si="31">AG29</f>
        <v>AMSR-E</v>
      </c>
      <c r="AH18" s="647" t="str">
        <f t="shared" si="31"/>
        <v>AMSR2</v>
      </c>
      <c r="AI18" s="647" t="str">
        <f t="shared" si="31"/>
        <v>ATMS</v>
      </c>
      <c r="AJ18" s="647" t="str">
        <f t="shared" si="31"/>
        <v>DPR</v>
      </c>
      <c r="AK18" s="647" t="str">
        <f t="shared" si="31"/>
        <v>GMI</v>
      </c>
      <c r="AL18" s="647" t="str">
        <f t="shared" si="31"/>
        <v>GOES-8/10</v>
      </c>
      <c r="AM18" s="647" t="str">
        <f t="shared" si="31"/>
        <v>IMERG</v>
      </c>
      <c r="AN18" s="647" t="str">
        <f t="shared" si="31"/>
        <v>KAPR</v>
      </c>
      <c r="AO18" s="647" t="str">
        <f t="shared" si="31"/>
        <v>KUPR</v>
      </c>
      <c r="AP18" s="647" t="str">
        <f t="shared" si="31"/>
        <v>MHS</v>
      </c>
      <c r="AQ18" s="647" t="str">
        <f t="shared" si="31"/>
        <v>MT1</v>
      </c>
      <c r="AR18" s="647" t="str">
        <f t="shared" si="31"/>
        <v>SAPHIR</v>
      </c>
      <c r="AS18" s="647" t="str">
        <f t="shared" si="31"/>
        <v>SSM/I</v>
      </c>
      <c r="AT18" s="647" t="str">
        <f t="shared" si="31"/>
        <v>SSMIS</v>
      </c>
      <c r="AU18" s="647" t="str">
        <f t="shared" si="31"/>
        <v>TMI</v>
      </c>
      <c r="AV18" s="647" t="s">
        <v>55</v>
      </c>
      <c r="AW18" s="640"/>
      <c r="AX18" s="646" t="s">
        <v>598</v>
      </c>
      <c r="AY18" s="647" t="s">
        <v>124</v>
      </c>
      <c r="AZ18" s="647" t="s">
        <v>125</v>
      </c>
      <c r="BA18" s="647" t="s">
        <v>126</v>
      </c>
      <c r="BB18" s="647" t="s">
        <v>127</v>
      </c>
      <c r="BC18" s="647" t="s">
        <v>128</v>
      </c>
      <c r="BD18" s="647" t="s">
        <v>226</v>
      </c>
      <c r="BE18" s="647" t="s">
        <v>55</v>
      </c>
      <c r="BF18" s="640"/>
      <c r="BG18"/>
      <c r="BH18"/>
      <c r="BI18"/>
      <c r="BJ18"/>
      <c r="BK18"/>
      <c r="BL18"/>
      <c r="BM18"/>
      <c r="BN18"/>
      <c r="BO18"/>
      <c r="BP18"/>
      <c r="BQ18"/>
      <c r="BR18"/>
      <c r="BS18"/>
      <c r="BT18"/>
      <c r="BU18"/>
      <c r="BV18"/>
      <c r="BW18"/>
      <c r="BX18"/>
      <c r="BY18"/>
      <c r="BZ18"/>
      <c r="CA18"/>
      <c r="CB18"/>
      <c r="CC18"/>
    </row>
    <row r="19" spans="12:81" ht="17" x14ac:dyDescent="0.15">
      <c r="L19" s="654" t="s">
        <v>98</v>
      </c>
      <c r="M19" s="653">
        <f t="shared" ref="M19:R25" si="32">M30/1000000</f>
        <v>13.535809</v>
      </c>
      <c r="N19" s="653">
        <f t="shared" si="32"/>
        <v>1.033477</v>
      </c>
      <c r="O19" s="653">
        <f t="shared" si="32"/>
        <v>11.840401999999999</v>
      </c>
      <c r="P19" s="653">
        <f t="shared" si="32"/>
        <v>274.63997000000001</v>
      </c>
      <c r="Q19" s="653">
        <f t="shared" si="32"/>
        <v>3.0528E-2</v>
      </c>
      <c r="R19" s="653">
        <f>R30/1000000</f>
        <v>301.08018600000003</v>
      </c>
      <c r="S19" s="640"/>
      <c r="T19" s="759" t="s">
        <v>98</v>
      </c>
      <c r="U19" s="760">
        <f t="shared" ref="U19:U25" si="33">U30/1000000</f>
        <v>8.5999999999999998E-4</v>
      </c>
      <c r="V19" s="642"/>
      <c r="W19" s="654" t="s">
        <v>98</v>
      </c>
      <c r="X19" s="653">
        <f t="shared" ref="X19:AC25" si="34">X30/1000000</f>
        <v>2.2169999999999998E-3</v>
      </c>
      <c r="Y19" s="653">
        <f t="shared" si="34"/>
        <v>3.9809649999999999</v>
      </c>
      <c r="Z19" s="653">
        <f t="shared" si="34"/>
        <v>9.4856420000000004</v>
      </c>
      <c r="AA19" s="653">
        <f t="shared" si="34"/>
        <v>4.6999999999999997E-5</v>
      </c>
      <c r="AB19" s="653">
        <f t="shared" si="34"/>
        <v>4.6E-5</v>
      </c>
      <c r="AC19" s="653">
        <f>AC30/1000000</f>
        <v>13.468916999999999</v>
      </c>
      <c r="AD19" s="640"/>
      <c r="AE19" s="654" t="s">
        <v>98</v>
      </c>
      <c r="AF19" s="653">
        <f t="shared" ref="AF19:AU25" si="35">AF30/1000000</f>
        <v>1.1900000000000001E-4</v>
      </c>
      <c r="AG19" s="653">
        <f t="shared" si="35"/>
        <v>10.345977</v>
      </c>
      <c r="AH19" s="653">
        <f t="shared" si="35"/>
        <v>0.111611</v>
      </c>
      <c r="AI19" s="653">
        <f t="shared" si="35"/>
        <v>0.15914500000000001</v>
      </c>
      <c r="AJ19" s="653">
        <f t="shared" si="35"/>
        <v>3.4075760000000002</v>
      </c>
      <c r="AK19" s="653">
        <f t="shared" si="35"/>
        <v>0.73568800000000001</v>
      </c>
      <c r="AL19" s="653">
        <f t="shared" si="35"/>
        <v>4.9861440000000004</v>
      </c>
      <c r="AM19" s="653">
        <f t="shared" si="35"/>
        <v>181.43732199999999</v>
      </c>
      <c r="AN19" s="653">
        <f t="shared" si="35"/>
        <v>5.1869999999999998E-3</v>
      </c>
      <c r="AO19" s="653">
        <f t="shared" si="35"/>
        <v>5.5389999999999997E-3</v>
      </c>
      <c r="AP19" s="653">
        <f t="shared" si="35"/>
        <v>0.16702800000000001</v>
      </c>
      <c r="AQ19" s="653">
        <f t="shared" si="35"/>
        <v>6.3999999999999997E-5</v>
      </c>
      <c r="AR19" s="653">
        <f t="shared" si="35"/>
        <v>5.5999999999999999E-5</v>
      </c>
      <c r="AS19" s="653">
        <f t="shared" si="35"/>
        <v>0.156</v>
      </c>
      <c r="AT19" s="653">
        <f t="shared" si="35"/>
        <v>4.57E-4</v>
      </c>
      <c r="AU19" s="653">
        <f t="shared" si="35"/>
        <v>1.0529999999999999E-3</v>
      </c>
      <c r="AV19" s="670">
        <f>AV30/1000000</f>
        <v>201.51896600000001</v>
      </c>
      <c r="AW19" s="640"/>
      <c r="AX19" s="654" t="s">
        <v>98</v>
      </c>
      <c r="AY19" s="653">
        <f t="shared" ref="AY19:BE25" si="36">AY30/1000000</f>
        <v>16.153576000000001</v>
      </c>
      <c r="AZ19" s="653">
        <f t="shared" si="36"/>
        <v>8.5999370000000006</v>
      </c>
      <c r="BA19" s="653">
        <f t="shared" si="36"/>
        <v>0.11459999999999999</v>
      </c>
      <c r="BB19" s="653">
        <f t="shared" si="36"/>
        <v>276.69404800000001</v>
      </c>
      <c r="BC19" s="653">
        <f t="shared" si="36"/>
        <v>21.424568000000001</v>
      </c>
      <c r="BD19" s="653">
        <f t="shared" si="36"/>
        <v>2.8210000000000002E-3</v>
      </c>
      <c r="BE19" s="670">
        <f>BE30/1000000</f>
        <v>322.98955000000001</v>
      </c>
      <c r="BF19" s="640"/>
      <c r="BG19"/>
      <c r="BH19"/>
      <c r="BI19"/>
      <c r="BJ19"/>
      <c r="BK19"/>
      <c r="BL19"/>
      <c r="BM19"/>
      <c r="BN19"/>
      <c r="BO19"/>
      <c r="BP19"/>
      <c r="BQ19"/>
      <c r="BR19"/>
      <c r="BS19"/>
      <c r="BT19"/>
      <c r="BU19"/>
      <c r="BV19"/>
      <c r="BW19"/>
      <c r="BX19"/>
      <c r="BY19"/>
      <c r="BZ19"/>
      <c r="CA19"/>
      <c r="CB19"/>
      <c r="CC19"/>
    </row>
    <row r="20" spans="12:81" ht="17" x14ac:dyDescent="0.15">
      <c r="L20" s="654" t="s">
        <v>99</v>
      </c>
      <c r="M20" s="653">
        <f t="shared" si="32"/>
        <v>3.351448</v>
      </c>
      <c r="N20" s="653">
        <f t="shared" si="32"/>
        <v>5.8058999999999999E-2</v>
      </c>
      <c r="O20" s="653">
        <f t="shared" si="32"/>
        <v>1.2532E-2</v>
      </c>
      <c r="P20" s="653">
        <f t="shared" si="32"/>
        <v>45.691380000000002</v>
      </c>
      <c r="Q20" s="653">
        <f t="shared" si="32"/>
        <v>3.1022999999999998E-2</v>
      </c>
      <c r="R20" s="653">
        <f t="shared" si="32"/>
        <v>49.144441999999998</v>
      </c>
      <c r="S20" s="640"/>
      <c r="T20" s="759" t="s">
        <v>99</v>
      </c>
      <c r="U20" s="760">
        <f t="shared" si="33"/>
        <v>7.1000000000000005E-5</v>
      </c>
      <c r="V20" s="642"/>
      <c r="W20" s="654" t="s">
        <v>99</v>
      </c>
      <c r="X20" s="653">
        <f t="shared" si="34"/>
        <v>8.7399999999999999E-4</v>
      </c>
      <c r="Y20" s="653">
        <f t="shared" si="34"/>
        <v>0.234152</v>
      </c>
      <c r="Z20" s="653">
        <f t="shared" si="34"/>
        <v>1.2097180000000001</v>
      </c>
      <c r="AA20" s="653">
        <f t="shared" si="34"/>
        <v>1.2E-5</v>
      </c>
      <c r="AB20" s="653">
        <f t="shared" si="34"/>
        <v>0</v>
      </c>
      <c r="AC20" s="653">
        <f t="shared" si="34"/>
        <v>1.4447559999999999</v>
      </c>
      <c r="AD20" s="640"/>
      <c r="AE20" s="654" t="s">
        <v>99</v>
      </c>
      <c r="AF20" s="653">
        <f t="shared" si="35"/>
        <v>1.856E-3</v>
      </c>
      <c r="AG20" s="653">
        <f t="shared" si="35"/>
        <v>0.23936199999999999</v>
      </c>
      <c r="AH20" s="653">
        <f t="shared" si="35"/>
        <v>5.4900000000000001E-4</v>
      </c>
      <c r="AI20" s="653">
        <f t="shared" si="35"/>
        <v>3.8211000000000002E-2</v>
      </c>
      <c r="AJ20" s="653">
        <f t="shared" si="35"/>
        <v>1.9318999999999999E-2</v>
      </c>
      <c r="AK20" s="653">
        <f t="shared" si="35"/>
        <v>2.9580000000000001E-3</v>
      </c>
      <c r="AL20" s="653">
        <f t="shared" si="35"/>
        <v>0.129159</v>
      </c>
      <c r="AM20" s="653">
        <f t="shared" si="35"/>
        <v>2.9884080000000002</v>
      </c>
      <c r="AN20" s="653">
        <f t="shared" si="35"/>
        <v>3.0899999999999998E-4</v>
      </c>
      <c r="AO20" s="653">
        <f t="shared" si="35"/>
        <v>2.9700000000000001E-4</v>
      </c>
      <c r="AP20" s="653">
        <f t="shared" si="35"/>
        <v>2.552E-3</v>
      </c>
      <c r="AQ20" s="653">
        <f t="shared" si="35"/>
        <v>1.627E-3</v>
      </c>
      <c r="AR20" s="653">
        <f t="shared" si="35"/>
        <v>2.9399999999999999E-4</v>
      </c>
      <c r="AS20" s="653">
        <f t="shared" si="35"/>
        <v>6.9699999999999996E-3</v>
      </c>
      <c r="AT20" s="653">
        <f t="shared" si="35"/>
        <v>8.6200000000000003E-4</v>
      </c>
      <c r="AU20" s="653">
        <f t="shared" si="35"/>
        <v>4.5820000000000001E-3</v>
      </c>
      <c r="AV20" s="670">
        <f t="shared" ref="AV20:AV25" si="37">AV31/1000000</f>
        <v>3.4373149999999999</v>
      </c>
      <c r="AW20" s="640"/>
      <c r="AX20" s="654" t="s">
        <v>99</v>
      </c>
      <c r="AY20" s="653">
        <f t="shared" si="36"/>
        <v>8.4817149999999994</v>
      </c>
      <c r="AZ20" s="653">
        <f t="shared" si="36"/>
        <v>0.161665</v>
      </c>
      <c r="BA20" s="653">
        <f t="shared" si="36"/>
        <v>3.0000000000000001E-5</v>
      </c>
      <c r="BB20" s="653">
        <f t="shared" si="36"/>
        <v>29.976037000000002</v>
      </c>
      <c r="BC20" s="653">
        <f t="shared" si="36"/>
        <v>1.2E-5</v>
      </c>
      <c r="BD20" s="653">
        <f t="shared" si="36"/>
        <v>7.0870000000000004E-3</v>
      </c>
      <c r="BE20" s="670">
        <f t="shared" si="36"/>
        <v>38.626545999999998</v>
      </c>
      <c r="BF20" s="640"/>
      <c r="BG20"/>
      <c r="BH20"/>
      <c r="BI20"/>
      <c r="BJ20"/>
      <c r="BK20"/>
      <c r="BL20"/>
      <c r="BM20"/>
      <c r="BN20"/>
      <c r="BO20"/>
      <c r="BP20"/>
      <c r="BQ20"/>
      <c r="BR20"/>
      <c r="BS20"/>
      <c r="BT20"/>
      <c r="BU20"/>
      <c r="BV20"/>
      <c r="BW20"/>
      <c r="BX20"/>
      <c r="BY20"/>
      <c r="BZ20"/>
      <c r="CA20"/>
      <c r="CB20"/>
      <c r="CC20"/>
    </row>
    <row r="21" spans="12:81" ht="17" x14ac:dyDescent="0.15">
      <c r="L21" s="654" t="s">
        <v>504</v>
      </c>
      <c r="M21" s="653">
        <f t="shared" si="32"/>
        <v>16.616185000000002</v>
      </c>
      <c r="N21" s="653">
        <f t="shared" si="32"/>
        <v>2.4809000000000001E-2</v>
      </c>
      <c r="O21" s="653">
        <f t="shared" si="32"/>
        <v>0.91877799999999998</v>
      </c>
      <c r="P21" s="653">
        <f t="shared" si="32"/>
        <v>31.914315999999999</v>
      </c>
      <c r="Q21" s="653">
        <f t="shared" si="32"/>
        <v>2.0000000000000002E-5</v>
      </c>
      <c r="R21" s="653">
        <f t="shared" si="32"/>
        <v>49.474108000000001</v>
      </c>
      <c r="S21" s="640"/>
      <c r="T21" s="759" t="s">
        <v>504</v>
      </c>
      <c r="U21" s="760">
        <f t="shared" si="33"/>
        <v>7.3999999999999996E-5</v>
      </c>
      <c r="V21" s="642"/>
      <c r="W21" s="654" t="s">
        <v>504</v>
      </c>
      <c r="X21" s="653">
        <f t="shared" si="34"/>
        <v>4.0000000000000003E-5</v>
      </c>
      <c r="Y21" s="653">
        <f t="shared" si="34"/>
        <v>0.45011800000000002</v>
      </c>
      <c r="Z21" s="653">
        <f t="shared" si="34"/>
        <v>0.99621300000000002</v>
      </c>
      <c r="AA21" s="653">
        <f t="shared" si="34"/>
        <v>2.1999999999999999E-5</v>
      </c>
      <c r="AB21" s="653">
        <f t="shared" si="34"/>
        <v>6.0000000000000002E-6</v>
      </c>
      <c r="AC21" s="653">
        <f t="shared" si="34"/>
        <v>1.446399</v>
      </c>
      <c r="AD21" s="640"/>
      <c r="AE21" s="654" t="s">
        <v>504</v>
      </c>
      <c r="AF21" s="653">
        <f t="shared" si="35"/>
        <v>4.8999999999999998E-5</v>
      </c>
      <c r="AG21" s="653">
        <f t="shared" si="35"/>
        <v>1.2930299999999999</v>
      </c>
      <c r="AH21" s="653">
        <f t="shared" si="35"/>
        <v>6.1600000000000001E-4</v>
      </c>
      <c r="AI21" s="653">
        <f t="shared" si="35"/>
        <v>4.7399999999999997E-4</v>
      </c>
      <c r="AJ21" s="653">
        <f t="shared" si="35"/>
        <v>0.62756699999999999</v>
      </c>
      <c r="AK21" s="653">
        <f t="shared" si="35"/>
        <v>0.191358</v>
      </c>
      <c r="AL21" s="653">
        <f t="shared" si="35"/>
        <v>0.90640299999999996</v>
      </c>
      <c r="AM21" s="653">
        <f t="shared" si="35"/>
        <v>34.574680000000001</v>
      </c>
      <c r="AN21" s="653">
        <f t="shared" si="35"/>
        <v>3.0000000000000001E-6</v>
      </c>
      <c r="AO21" s="653">
        <f t="shared" si="35"/>
        <v>3.0000000000000001E-6</v>
      </c>
      <c r="AP21" s="653">
        <f t="shared" si="35"/>
        <v>4.3030000000000004E-3</v>
      </c>
      <c r="AQ21" s="653">
        <f t="shared" si="35"/>
        <v>6.0000000000000002E-6</v>
      </c>
      <c r="AR21" s="653">
        <f t="shared" si="35"/>
        <v>1.07E-4</v>
      </c>
      <c r="AS21" s="653">
        <f t="shared" si="35"/>
        <v>6.9300000000000004E-4</v>
      </c>
      <c r="AT21" s="653">
        <f t="shared" si="35"/>
        <v>8.2999999999999998E-5</v>
      </c>
      <c r="AU21" s="653">
        <f t="shared" si="35"/>
        <v>1.7E-5</v>
      </c>
      <c r="AV21" s="670">
        <f t="shared" si="37"/>
        <v>37.599392000000002</v>
      </c>
      <c r="AW21" s="640"/>
      <c r="AX21" s="654" t="s">
        <v>504</v>
      </c>
      <c r="AY21" s="653">
        <f t="shared" si="36"/>
        <v>1.524904</v>
      </c>
      <c r="AZ21" s="653">
        <f t="shared" si="36"/>
        <v>2.262041</v>
      </c>
      <c r="BA21" s="653">
        <f t="shared" si="36"/>
        <v>0.44977099999999998</v>
      </c>
      <c r="BB21" s="653">
        <f t="shared" si="36"/>
        <v>36.129797000000003</v>
      </c>
      <c r="BC21" s="653">
        <f t="shared" si="36"/>
        <v>7.9799999999999999E-4</v>
      </c>
      <c r="BD21" s="653">
        <f t="shared" si="36"/>
        <v>2.8428999999999999E-2</v>
      </c>
      <c r="BE21" s="670">
        <f t="shared" si="36"/>
        <v>40.395740000000004</v>
      </c>
      <c r="BF21" s="640"/>
      <c r="BG21"/>
      <c r="BH21"/>
      <c r="BI21"/>
      <c r="BJ21"/>
      <c r="BK21"/>
      <c r="BL21"/>
      <c r="BM21"/>
      <c r="BN21"/>
      <c r="BO21"/>
      <c r="BP21"/>
      <c r="BQ21"/>
      <c r="BR21"/>
      <c r="BS21"/>
      <c r="BT21"/>
      <c r="BU21"/>
      <c r="BV21"/>
      <c r="BW21"/>
      <c r="BX21"/>
      <c r="BY21"/>
      <c r="BZ21"/>
      <c r="CA21"/>
      <c r="CB21"/>
      <c r="CC21"/>
    </row>
    <row r="22" spans="12:81" ht="17" x14ac:dyDescent="0.15">
      <c r="L22" s="654" t="s">
        <v>505</v>
      </c>
      <c r="M22" s="653">
        <f t="shared" si="32"/>
        <v>14.588032</v>
      </c>
      <c r="N22" s="653">
        <f t="shared" si="32"/>
        <v>1.9977000000000002E-2</v>
      </c>
      <c r="O22" s="653">
        <f t="shared" si="32"/>
        <v>2.0337000000000001E-2</v>
      </c>
      <c r="P22" s="653">
        <f t="shared" si="32"/>
        <v>59.878025999999998</v>
      </c>
      <c r="Q22" s="653">
        <f t="shared" si="32"/>
        <v>0.23947599999999999</v>
      </c>
      <c r="R22" s="653">
        <f t="shared" si="32"/>
        <v>74.745847999999995</v>
      </c>
      <c r="S22" s="640"/>
      <c r="T22" s="759" t="s">
        <v>505</v>
      </c>
      <c r="U22" s="760">
        <f t="shared" si="33"/>
        <v>5.8600000000000004E-4</v>
      </c>
      <c r="V22" s="642"/>
      <c r="W22" s="654" t="s">
        <v>505</v>
      </c>
      <c r="X22" s="653">
        <f t="shared" si="34"/>
        <v>1.2324999999999999E-2</v>
      </c>
      <c r="Y22" s="653">
        <f t="shared" si="34"/>
        <v>0.63900699999999999</v>
      </c>
      <c r="Z22" s="653">
        <f t="shared" si="34"/>
        <v>7.3691630000000004</v>
      </c>
      <c r="AA22" s="653">
        <f t="shared" si="34"/>
        <v>9.3659999999999993E-3</v>
      </c>
      <c r="AB22" s="653">
        <f t="shared" si="34"/>
        <v>1.5999999999999999E-5</v>
      </c>
      <c r="AC22" s="653">
        <f t="shared" si="34"/>
        <v>8.0298770000000008</v>
      </c>
      <c r="AD22" s="640"/>
      <c r="AE22" s="654" t="s">
        <v>505</v>
      </c>
      <c r="AF22" s="653">
        <f t="shared" si="35"/>
        <v>1.22E-4</v>
      </c>
      <c r="AG22" s="653">
        <f t="shared" si="35"/>
        <v>0.11837499999999999</v>
      </c>
      <c r="AH22" s="653">
        <f t="shared" si="35"/>
        <v>1.1408E-2</v>
      </c>
      <c r="AI22" s="653">
        <f t="shared" si="35"/>
        <v>2.2645999999999999E-2</v>
      </c>
      <c r="AJ22" s="653">
        <f t="shared" si="35"/>
        <v>2.9342E-2</v>
      </c>
      <c r="AK22" s="653">
        <f t="shared" si="35"/>
        <v>0.107873</v>
      </c>
      <c r="AL22" s="653">
        <f t="shared" si="35"/>
        <v>0.36040699999999998</v>
      </c>
      <c r="AM22" s="653">
        <f t="shared" si="35"/>
        <v>1.894102</v>
      </c>
      <c r="AN22" s="653">
        <f t="shared" si="35"/>
        <v>6.0000000000000002E-6</v>
      </c>
      <c r="AO22" s="653">
        <f t="shared" si="35"/>
        <v>6.0000000000000002E-6</v>
      </c>
      <c r="AP22" s="653">
        <f t="shared" si="35"/>
        <v>2.2873000000000001E-2</v>
      </c>
      <c r="AQ22" s="653">
        <f t="shared" si="35"/>
        <v>1.4E-5</v>
      </c>
      <c r="AR22" s="653">
        <f t="shared" si="35"/>
        <v>9.0000000000000002E-6</v>
      </c>
      <c r="AS22" s="653">
        <f t="shared" si="35"/>
        <v>0.13683699999999999</v>
      </c>
      <c r="AT22" s="653">
        <f t="shared" si="35"/>
        <v>1.4200000000000001E-4</v>
      </c>
      <c r="AU22" s="653">
        <f t="shared" si="35"/>
        <v>3.8999999999999999E-5</v>
      </c>
      <c r="AV22" s="670">
        <f t="shared" si="37"/>
        <v>2.7042009999999999</v>
      </c>
      <c r="AW22" s="655"/>
      <c r="AX22" s="654" t="s">
        <v>505</v>
      </c>
      <c r="AY22" s="653">
        <f t="shared" si="36"/>
        <v>0.20757200000000001</v>
      </c>
      <c r="AZ22" s="653">
        <f t="shared" si="36"/>
        <v>0.68865200000000004</v>
      </c>
      <c r="BA22" s="653">
        <f t="shared" si="36"/>
        <v>1.0664999999999999E-2</v>
      </c>
      <c r="BB22" s="653">
        <f t="shared" si="36"/>
        <v>30.721284000000001</v>
      </c>
      <c r="BC22" s="653">
        <f t="shared" si="36"/>
        <v>6.4103999999999994E-2</v>
      </c>
      <c r="BD22" s="653">
        <f t="shared" si="36"/>
        <v>5.806E-2</v>
      </c>
      <c r="BE22" s="670">
        <f t="shared" si="36"/>
        <v>31.750336999999998</v>
      </c>
      <c r="BF22" s="640"/>
      <c r="BG22"/>
      <c r="BH22"/>
      <c r="BI22"/>
      <c r="BJ22"/>
      <c r="BK22"/>
      <c r="BL22"/>
      <c r="BM22"/>
      <c r="BN22"/>
      <c r="BO22"/>
      <c r="BP22"/>
      <c r="BQ22"/>
      <c r="BR22"/>
      <c r="BS22"/>
      <c r="BT22"/>
      <c r="BU22"/>
      <c r="BV22"/>
      <c r="BW22"/>
      <c r="BX22"/>
      <c r="BY22"/>
      <c r="BZ22"/>
      <c r="CA22"/>
      <c r="CB22"/>
      <c r="CC22"/>
    </row>
    <row r="23" spans="12:81" ht="17" x14ac:dyDescent="0.15">
      <c r="L23" s="654" t="s">
        <v>506</v>
      </c>
      <c r="M23" s="653">
        <f t="shared" si="32"/>
        <v>0.16944300000000001</v>
      </c>
      <c r="N23" s="653">
        <f t="shared" si="32"/>
        <v>2.4109999999999999E-3</v>
      </c>
      <c r="O23" s="653">
        <f t="shared" si="32"/>
        <v>1.1540000000000001E-3</v>
      </c>
      <c r="P23" s="653">
        <f t="shared" si="32"/>
        <v>7.240888</v>
      </c>
      <c r="Q23" s="653">
        <f t="shared" si="32"/>
        <v>0</v>
      </c>
      <c r="R23" s="653">
        <f t="shared" si="32"/>
        <v>7.4138960000000003</v>
      </c>
      <c r="S23" s="640"/>
      <c r="T23" s="759" t="s">
        <v>506</v>
      </c>
      <c r="U23" s="760">
        <f t="shared" si="33"/>
        <v>9.9999999999999995E-7</v>
      </c>
      <c r="V23" s="642"/>
      <c r="W23" s="654" t="s">
        <v>506</v>
      </c>
      <c r="X23" s="653">
        <f t="shared" si="34"/>
        <v>9.9999999999999995E-7</v>
      </c>
      <c r="Y23" s="653">
        <f t="shared" si="34"/>
        <v>3.2444000000000001E-2</v>
      </c>
      <c r="Z23" s="653">
        <f t="shared" si="34"/>
        <v>8.3899999999999999E-3</v>
      </c>
      <c r="AA23" s="653">
        <f t="shared" si="34"/>
        <v>6.0000000000000002E-6</v>
      </c>
      <c r="AB23" s="653">
        <f t="shared" si="34"/>
        <v>0</v>
      </c>
      <c r="AC23" s="653">
        <f t="shared" si="34"/>
        <v>4.0841000000000002E-2</v>
      </c>
      <c r="AD23" s="640"/>
      <c r="AE23" s="654" t="s">
        <v>506</v>
      </c>
      <c r="AF23" s="653">
        <f t="shared" si="35"/>
        <v>0</v>
      </c>
      <c r="AG23" s="653">
        <f t="shared" si="35"/>
        <v>5.0684E-2</v>
      </c>
      <c r="AH23" s="653">
        <f t="shared" si="35"/>
        <v>0</v>
      </c>
      <c r="AI23" s="653">
        <f t="shared" si="35"/>
        <v>6.2500000000000001E-4</v>
      </c>
      <c r="AJ23" s="653">
        <f t="shared" si="35"/>
        <v>2.0999999999999999E-5</v>
      </c>
      <c r="AK23" s="653">
        <f t="shared" si="35"/>
        <v>5.3619999999999996E-3</v>
      </c>
      <c r="AL23" s="653">
        <f t="shared" si="35"/>
        <v>0.24332899999999999</v>
      </c>
      <c r="AM23" s="653">
        <f t="shared" si="35"/>
        <v>0.90386299999999997</v>
      </c>
      <c r="AN23" s="653">
        <f t="shared" si="35"/>
        <v>0</v>
      </c>
      <c r="AO23" s="653">
        <f t="shared" si="35"/>
        <v>0</v>
      </c>
      <c r="AP23" s="653">
        <f t="shared" si="35"/>
        <v>1.56E-4</v>
      </c>
      <c r="AQ23" s="653">
        <f t="shared" si="35"/>
        <v>0</v>
      </c>
      <c r="AR23" s="653">
        <f t="shared" si="35"/>
        <v>0</v>
      </c>
      <c r="AS23" s="653">
        <f t="shared" si="35"/>
        <v>1.56E-4</v>
      </c>
      <c r="AT23" s="653">
        <f t="shared" si="35"/>
        <v>0</v>
      </c>
      <c r="AU23" s="653">
        <f t="shared" si="35"/>
        <v>9.9999999999999995E-7</v>
      </c>
      <c r="AV23" s="670">
        <f t="shared" si="37"/>
        <v>1.204197</v>
      </c>
      <c r="AW23" s="640"/>
      <c r="AX23" s="654" t="s">
        <v>506</v>
      </c>
      <c r="AY23" s="653">
        <f t="shared" si="36"/>
        <v>0.255353</v>
      </c>
      <c r="AZ23" s="653">
        <f t="shared" si="36"/>
        <v>7.5412000000000007E-2</v>
      </c>
      <c r="BA23" s="653">
        <f t="shared" si="36"/>
        <v>5.1999999999999997E-5</v>
      </c>
      <c r="BB23" s="653">
        <f t="shared" si="36"/>
        <v>9.2013020000000001</v>
      </c>
      <c r="BC23" s="653">
        <f t="shared" si="36"/>
        <v>2.8499999999999999E-4</v>
      </c>
      <c r="BD23" s="653">
        <f t="shared" si="36"/>
        <v>6.019E-3</v>
      </c>
      <c r="BE23" s="670">
        <f t="shared" si="36"/>
        <v>9.5384229999999999</v>
      </c>
      <c r="BF23" s="640"/>
      <c r="BG23"/>
      <c r="BH23"/>
      <c r="BI23"/>
      <c r="BJ23"/>
      <c r="BK23"/>
      <c r="BL23"/>
      <c r="BM23"/>
      <c r="BN23"/>
      <c r="BO23"/>
      <c r="BP23"/>
      <c r="BQ23"/>
      <c r="BR23"/>
      <c r="BS23"/>
      <c r="BT23"/>
      <c r="BU23"/>
      <c r="BV23"/>
      <c r="BW23"/>
      <c r="BX23"/>
      <c r="BY23"/>
      <c r="BZ23"/>
      <c r="CA23"/>
      <c r="CB23"/>
      <c r="CC23"/>
    </row>
    <row r="24" spans="12:81" ht="17" x14ac:dyDescent="0.15">
      <c r="L24" s="654" t="s">
        <v>103</v>
      </c>
      <c r="M24" s="653">
        <f t="shared" si="32"/>
        <v>1.7149460000000001</v>
      </c>
      <c r="N24" s="653">
        <f t="shared" si="32"/>
        <v>1.305E-3</v>
      </c>
      <c r="O24" s="653">
        <f t="shared" si="32"/>
        <v>9.1100000000000003E-4</v>
      </c>
      <c r="P24" s="653">
        <f t="shared" si="32"/>
        <v>25.629169999999998</v>
      </c>
      <c r="Q24" s="653">
        <f t="shared" si="32"/>
        <v>1.3435000000000001E-2</v>
      </c>
      <c r="R24" s="653">
        <f t="shared" si="32"/>
        <v>27.359767000000002</v>
      </c>
      <c r="S24" s="640"/>
      <c r="T24" s="759" t="s">
        <v>103</v>
      </c>
      <c r="U24" s="760">
        <f t="shared" si="33"/>
        <v>0</v>
      </c>
      <c r="V24" s="642"/>
      <c r="W24" s="654" t="s">
        <v>103</v>
      </c>
      <c r="X24" s="653">
        <f t="shared" si="34"/>
        <v>0</v>
      </c>
      <c r="Y24" s="653">
        <f t="shared" si="34"/>
        <v>7.3129E-2</v>
      </c>
      <c r="Z24" s="653">
        <f t="shared" si="34"/>
        <v>1.6247000000000001E-2</v>
      </c>
      <c r="AA24" s="653">
        <f t="shared" si="34"/>
        <v>1.02E-4</v>
      </c>
      <c r="AB24" s="653">
        <f t="shared" si="34"/>
        <v>0</v>
      </c>
      <c r="AC24" s="653">
        <f t="shared" si="34"/>
        <v>8.9478000000000002E-2</v>
      </c>
      <c r="AD24" s="640"/>
      <c r="AE24" s="654" t="s">
        <v>103</v>
      </c>
      <c r="AF24" s="653">
        <f t="shared" si="35"/>
        <v>5.0000000000000004E-6</v>
      </c>
      <c r="AG24" s="653">
        <f t="shared" si="35"/>
        <v>6.8908999999999998E-2</v>
      </c>
      <c r="AH24" s="653">
        <f t="shared" si="35"/>
        <v>9.9999999999999995E-7</v>
      </c>
      <c r="AI24" s="653">
        <f t="shared" si="35"/>
        <v>3.3000000000000003E-5</v>
      </c>
      <c r="AJ24" s="653">
        <f t="shared" si="35"/>
        <v>2.2599999999999999E-4</v>
      </c>
      <c r="AK24" s="653">
        <f t="shared" si="35"/>
        <v>4.4790000000000003E-3</v>
      </c>
      <c r="AL24" s="653">
        <f t="shared" si="35"/>
        <v>0.21996399999999999</v>
      </c>
      <c r="AM24" s="653">
        <f t="shared" si="35"/>
        <v>2.0161720000000001</v>
      </c>
      <c r="AN24" s="653">
        <f t="shared" si="35"/>
        <v>1.5999999999999999E-5</v>
      </c>
      <c r="AO24" s="653">
        <f t="shared" si="35"/>
        <v>0</v>
      </c>
      <c r="AP24" s="653">
        <f t="shared" si="35"/>
        <v>9.9999999999999995E-7</v>
      </c>
      <c r="AQ24" s="653">
        <f t="shared" si="35"/>
        <v>0</v>
      </c>
      <c r="AR24" s="653">
        <f t="shared" si="35"/>
        <v>0</v>
      </c>
      <c r="AS24" s="653">
        <f t="shared" si="35"/>
        <v>6.9999999999999999E-6</v>
      </c>
      <c r="AT24" s="653">
        <f t="shared" si="35"/>
        <v>6.0000000000000002E-6</v>
      </c>
      <c r="AU24" s="653">
        <f t="shared" si="35"/>
        <v>9.9999999999999995E-7</v>
      </c>
      <c r="AV24" s="670">
        <f t="shared" si="37"/>
        <v>2.3098200000000002</v>
      </c>
      <c r="AW24" s="640"/>
      <c r="AX24" s="654" t="s">
        <v>103</v>
      </c>
      <c r="AY24" s="653">
        <f t="shared" si="36"/>
        <v>0.55208599999999997</v>
      </c>
      <c r="AZ24" s="653">
        <f t="shared" si="36"/>
        <v>3.058E-3</v>
      </c>
      <c r="BA24" s="653">
        <f t="shared" si="36"/>
        <v>7.6000000000000004E-5</v>
      </c>
      <c r="BB24" s="653">
        <f t="shared" si="36"/>
        <v>8.0066939999999995</v>
      </c>
      <c r="BC24" s="653">
        <f t="shared" si="36"/>
        <v>2.3E-5</v>
      </c>
      <c r="BD24" s="653">
        <f t="shared" si="36"/>
        <v>9.9200000000000004E-4</v>
      </c>
      <c r="BE24" s="670">
        <f t="shared" si="36"/>
        <v>8.5629290000000005</v>
      </c>
      <c r="BF24" s="640"/>
      <c r="BG24"/>
      <c r="BH24"/>
      <c r="BI24"/>
      <c r="BJ24"/>
      <c r="BK24"/>
      <c r="BL24"/>
      <c r="BM24"/>
      <c r="BN24"/>
      <c r="BO24"/>
      <c r="BP24"/>
      <c r="BQ24"/>
      <c r="BR24"/>
      <c r="BS24"/>
      <c r="BT24"/>
      <c r="BU24"/>
      <c r="BV24"/>
      <c r="BW24"/>
      <c r="BX24"/>
      <c r="BY24"/>
      <c r="BZ24"/>
      <c r="CA24"/>
      <c r="CB24"/>
      <c r="CC24"/>
    </row>
    <row r="25" spans="12:81" ht="17" x14ac:dyDescent="0.15">
      <c r="L25" s="654" t="s">
        <v>104</v>
      </c>
      <c r="M25" s="653">
        <f t="shared" si="32"/>
        <v>9.3589999999999993E-3</v>
      </c>
      <c r="N25" s="653">
        <f t="shared" si="32"/>
        <v>5.5999999999999999E-5</v>
      </c>
      <c r="O25" s="653">
        <f t="shared" si="32"/>
        <v>0</v>
      </c>
      <c r="P25" s="653">
        <f t="shared" si="32"/>
        <v>0.14036999999999999</v>
      </c>
      <c r="Q25" s="653">
        <f t="shared" si="32"/>
        <v>3.9999999999999998E-6</v>
      </c>
      <c r="R25" s="653">
        <f t="shared" si="32"/>
        <v>0.14978900000000001</v>
      </c>
      <c r="S25" s="640"/>
      <c r="T25" s="759" t="s">
        <v>104</v>
      </c>
      <c r="U25" s="760">
        <f t="shared" si="33"/>
        <v>0</v>
      </c>
      <c r="V25" s="642"/>
      <c r="W25" s="654" t="s">
        <v>104</v>
      </c>
      <c r="X25" s="653">
        <f t="shared" si="34"/>
        <v>0</v>
      </c>
      <c r="Y25" s="653">
        <f t="shared" si="34"/>
        <v>1.2E-4</v>
      </c>
      <c r="Z25" s="653">
        <f t="shared" si="34"/>
        <v>5.548E-3</v>
      </c>
      <c r="AA25" s="653">
        <f t="shared" si="34"/>
        <v>0</v>
      </c>
      <c r="AB25" s="653">
        <f t="shared" si="34"/>
        <v>0</v>
      </c>
      <c r="AC25" s="653">
        <f t="shared" si="34"/>
        <v>5.6680000000000003E-3</v>
      </c>
      <c r="AD25" s="640"/>
      <c r="AE25" s="654" t="s">
        <v>104</v>
      </c>
      <c r="AF25" s="653">
        <f t="shared" si="35"/>
        <v>0</v>
      </c>
      <c r="AG25" s="653">
        <f t="shared" si="35"/>
        <v>2.2690000000000002E-3</v>
      </c>
      <c r="AH25" s="653">
        <f t="shared" si="35"/>
        <v>0</v>
      </c>
      <c r="AI25" s="653">
        <f t="shared" si="35"/>
        <v>3.1000000000000001E-5</v>
      </c>
      <c r="AJ25" s="653">
        <f t="shared" si="35"/>
        <v>1.9000000000000001E-5</v>
      </c>
      <c r="AK25" s="653">
        <f t="shared" si="35"/>
        <v>3.0000000000000001E-6</v>
      </c>
      <c r="AL25" s="653">
        <f t="shared" si="35"/>
        <v>7.9999999999999996E-6</v>
      </c>
      <c r="AM25" s="653">
        <f t="shared" si="35"/>
        <v>3.7069999999999998E-3</v>
      </c>
      <c r="AN25" s="653">
        <f t="shared" si="35"/>
        <v>0</v>
      </c>
      <c r="AO25" s="653">
        <f t="shared" si="35"/>
        <v>0</v>
      </c>
      <c r="AP25" s="653">
        <f t="shared" si="35"/>
        <v>0</v>
      </c>
      <c r="AQ25" s="653">
        <f t="shared" si="35"/>
        <v>0</v>
      </c>
      <c r="AR25" s="653">
        <f t="shared" si="35"/>
        <v>0</v>
      </c>
      <c r="AS25" s="653">
        <f t="shared" si="35"/>
        <v>3.0000000000000001E-6</v>
      </c>
      <c r="AT25" s="653">
        <f t="shared" si="35"/>
        <v>0</v>
      </c>
      <c r="AU25" s="653">
        <f t="shared" si="35"/>
        <v>1.9999999999999999E-6</v>
      </c>
      <c r="AV25" s="670">
        <f t="shared" si="37"/>
        <v>6.0419999999999996E-3</v>
      </c>
      <c r="AW25" s="640"/>
      <c r="AX25" s="654" t="s">
        <v>104</v>
      </c>
      <c r="AY25" s="653">
        <f t="shared" si="36"/>
        <v>2.4910000000000002E-3</v>
      </c>
      <c r="AZ25" s="653">
        <f t="shared" si="36"/>
        <v>1.2345999999999999E-2</v>
      </c>
      <c r="BA25" s="653">
        <f t="shared" si="36"/>
        <v>0</v>
      </c>
      <c r="BB25" s="653">
        <f t="shared" si="36"/>
        <v>3.3545999999999999E-2</v>
      </c>
      <c r="BC25" s="653">
        <f t="shared" si="36"/>
        <v>0</v>
      </c>
      <c r="BD25" s="653">
        <f t="shared" si="36"/>
        <v>8.6000000000000003E-5</v>
      </c>
      <c r="BE25" s="670">
        <f t="shared" si="36"/>
        <v>4.8468999999999998E-2</v>
      </c>
      <c r="BF25" s="640"/>
      <c r="BG25"/>
      <c r="BH25"/>
      <c r="BI25"/>
      <c r="BJ25"/>
      <c r="BK25"/>
      <c r="BL25"/>
      <c r="BM25"/>
      <c r="BN25"/>
      <c r="BO25"/>
      <c r="BP25"/>
      <c r="BQ25"/>
      <c r="BR25"/>
      <c r="BS25"/>
      <c r="BT25"/>
      <c r="BU25"/>
      <c r="BV25"/>
      <c r="BW25"/>
      <c r="BX25"/>
      <c r="BY25"/>
      <c r="BZ25"/>
      <c r="CA25"/>
      <c r="CB25"/>
      <c r="CC25"/>
    </row>
    <row r="26" spans="12:81" s="392" customFormat="1" ht="17" x14ac:dyDescent="0.15">
      <c r="L26" s="656" t="s">
        <v>55</v>
      </c>
      <c r="M26" s="761">
        <f t="shared" ref="M26:R26" si="38">SUM(M19:M25)</f>
        <v>49.985222000000007</v>
      </c>
      <c r="N26" s="761">
        <f t="shared" si="38"/>
        <v>1.1400939999999999</v>
      </c>
      <c r="O26" s="761">
        <f t="shared" si="38"/>
        <v>12.794113999999999</v>
      </c>
      <c r="P26" s="761">
        <f t="shared" si="38"/>
        <v>445.13411999999994</v>
      </c>
      <c r="Q26" s="761">
        <f t="shared" si="38"/>
        <v>0.31448599999999999</v>
      </c>
      <c r="R26" s="761">
        <f t="shared" si="38"/>
        <v>509.36803600000007</v>
      </c>
      <c r="S26" s="762"/>
      <c r="T26" s="763" t="s">
        <v>55</v>
      </c>
      <c r="U26" s="764">
        <f>SUM(U19:U25)</f>
        <v>1.5919999999999999E-3</v>
      </c>
      <c r="V26" s="765"/>
      <c r="W26" s="656" t="s">
        <v>55</v>
      </c>
      <c r="X26" s="761">
        <f>SUM(X19:X25)</f>
        <v>1.5456999999999999E-2</v>
      </c>
      <c r="Y26" s="761">
        <f>SUM(Y19:Y25)</f>
        <v>5.4099349999999999</v>
      </c>
      <c r="Z26" s="761">
        <f>SUM(Z19:Z25)</f>
        <v>19.090921000000002</v>
      </c>
      <c r="AA26" s="766">
        <f>AA37/1000000</f>
        <v>9.5549999999999993E-3</v>
      </c>
      <c r="AB26" s="767">
        <f>AB37/1000000</f>
        <v>6.7999999999999999E-5</v>
      </c>
      <c r="AC26" s="761">
        <f>SUM(AC19:AC25)</f>
        <v>24.525936000000002</v>
      </c>
      <c r="AD26" s="762"/>
      <c r="AE26" s="656" t="s">
        <v>55</v>
      </c>
      <c r="AF26" s="761">
        <f t="shared" ref="AF26:AV26" si="39">SUM(AF19:AF25)</f>
        <v>2.1510000000000001E-3</v>
      </c>
      <c r="AG26" s="761">
        <f t="shared" si="39"/>
        <v>12.118606</v>
      </c>
      <c r="AH26" s="761">
        <f t="shared" si="39"/>
        <v>0.124185</v>
      </c>
      <c r="AI26" s="761">
        <f t="shared" si="39"/>
        <v>0.221165</v>
      </c>
      <c r="AJ26" s="761">
        <f t="shared" si="39"/>
        <v>4.0840699999999996</v>
      </c>
      <c r="AK26" s="761">
        <f t="shared" si="39"/>
        <v>1.0477209999999999</v>
      </c>
      <c r="AL26" s="761">
        <f t="shared" si="39"/>
        <v>6.8454140000000008</v>
      </c>
      <c r="AM26" s="761">
        <f t="shared" si="39"/>
        <v>223.818254</v>
      </c>
      <c r="AN26" s="761">
        <f t="shared" si="39"/>
        <v>5.5210000000000007E-3</v>
      </c>
      <c r="AO26" s="761">
        <f t="shared" si="39"/>
        <v>5.8450000000000004E-3</v>
      </c>
      <c r="AP26" s="761">
        <f t="shared" si="39"/>
        <v>0.196913</v>
      </c>
      <c r="AQ26" s="761">
        <f t="shared" si="39"/>
        <v>1.7109999999999998E-3</v>
      </c>
      <c r="AR26" s="761">
        <f t="shared" si="39"/>
        <v>4.66E-4</v>
      </c>
      <c r="AS26" s="761">
        <f t="shared" si="39"/>
        <v>0.30066599999999993</v>
      </c>
      <c r="AT26" s="761">
        <f t="shared" si="39"/>
        <v>1.5499999999999999E-3</v>
      </c>
      <c r="AU26" s="761">
        <f t="shared" si="39"/>
        <v>5.6950000000000004E-3</v>
      </c>
      <c r="AV26" s="761">
        <f t="shared" si="39"/>
        <v>248.77993300000003</v>
      </c>
      <c r="AW26" s="762"/>
      <c r="AX26" s="656" t="s">
        <v>55</v>
      </c>
      <c r="AY26" s="761">
        <f t="shared" ref="AY26:BE26" si="40">SUM(AY19:AY25)</f>
        <v>27.177696999999998</v>
      </c>
      <c r="AZ26" s="761">
        <f t="shared" si="40"/>
        <v>11.803110999999999</v>
      </c>
      <c r="BA26" s="761">
        <f t="shared" si="40"/>
        <v>0.57519399999999998</v>
      </c>
      <c r="BB26" s="761">
        <f t="shared" si="40"/>
        <v>390.76270800000003</v>
      </c>
      <c r="BC26" s="767">
        <f>BC37/1000000</f>
        <v>21.489789999999999</v>
      </c>
      <c r="BD26" s="767">
        <f>BD37/1000000</f>
        <v>0.103494</v>
      </c>
      <c r="BE26" s="761">
        <f t="shared" si="40"/>
        <v>451.91199400000005</v>
      </c>
      <c r="BF26" s="762"/>
      <c r="BG26"/>
      <c r="BH26"/>
      <c r="BI26"/>
      <c r="BJ26"/>
      <c r="BK26"/>
      <c r="BL26"/>
      <c r="BM26"/>
      <c r="BN26"/>
      <c r="BO26"/>
      <c r="BP26"/>
      <c r="BQ26"/>
      <c r="BR26"/>
      <c r="BS26"/>
      <c r="BT26"/>
      <c r="BU26"/>
      <c r="BV26"/>
      <c r="BW26"/>
      <c r="BX26"/>
      <c r="BY26"/>
      <c r="BZ26"/>
      <c r="CA26"/>
      <c r="CB26"/>
      <c r="CC26"/>
    </row>
    <row r="27" spans="12:81" ht="16" x14ac:dyDescent="0.15">
      <c r="L27" s="640"/>
      <c r="M27" s="639"/>
      <c r="N27" s="640"/>
      <c r="O27" s="640"/>
      <c r="P27" s="640"/>
      <c r="Q27" s="640"/>
      <c r="R27" s="640"/>
      <c r="S27" s="640"/>
      <c r="T27" s="642"/>
      <c r="U27" s="642"/>
      <c r="V27" s="642"/>
      <c r="W27" s="639"/>
      <c r="X27" s="640"/>
      <c r="Y27" s="640"/>
      <c r="Z27" s="640"/>
      <c r="AA27" s="640"/>
      <c r="AB27" s="640"/>
      <c r="AC27" s="640"/>
      <c r="AD27" s="640"/>
      <c r="AE27" s="640"/>
      <c r="AF27" s="640"/>
      <c r="AG27" s="640"/>
      <c r="AH27" s="640"/>
      <c r="AI27" s="640"/>
      <c r="AJ27" s="640"/>
      <c r="AK27" s="640"/>
      <c r="AL27" s="640"/>
      <c r="AM27" s="640"/>
      <c r="AN27" s="640"/>
      <c r="AO27" s="640"/>
      <c r="AP27" s="640"/>
      <c r="AQ27" s="640"/>
      <c r="AR27" s="640"/>
      <c r="AS27" s="640"/>
      <c r="AT27" s="640"/>
      <c r="AU27" s="640"/>
      <c r="AV27" s="640"/>
      <c r="AW27" s="640"/>
      <c r="AX27" s="640"/>
      <c r="AY27" s="639"/>
      <c r="AZ27" s="640"/>
      <c r="BA27" s="640"/>
      <c r="BB27" s="640"/>
      <c r="BC27" s="640"/>
      <c r="BD27" s="640"/>
      <c r="BE27" s="640"/>
      <c r="BF27" s="640"/>
      <c r="BG27"/>
      <c r="BH27"/>
      <c r="BI27"/>
      <c r="BJ27"/>
      <c r="BK27"/>
      <c r="BL27"/>
      <c r="BM27"/>
      <c r="BN27"/>
      <c r="BO27"/>
      <c r="BP27"/>
      <c r="BQ27"/>
      <c r="BR27"/>
      <c r="BS27"/>
      <c r="BT27"/>
      <c r="BU27"/>
      <c r="BV27"/>
      <c r="BW27"/>
      <c r="BX27"/>
      <c r="BY27"/>
      <c r="BZ27"/>
      <c r="CA27"/>
      <c r="CB27"/>
      <c r="CC27"/>
    </row>
    <row r="28" spans="12:81" ht="25" customHeight="1" x14ac:dyDescent="0.15">
      <c r="L28" s="643" t="s">
        <v>133</v>
      </c>
      <c r="M28" s="634"/>
      <c r="N28" s="634"/>
      <c r="O28" s="634"/>
      <c r="P28" s="634"/>
      <c r="Q28" s="634"/>
      <c r="R28" s="634"/>
      <c r="S28" s="634"/>
      <c r="T28" s="1000" t="s">
        <v>133</v>
      </c>
      <c r="U28" s="1000"/>
      <c r="V28" s="644"/>
      <c r="W28" s="643" t="s">
        <v>133</v>
      </c>
      <c r="X28" s="634"/>
      <c r="Y28" s="634"/>
      <c r="Z28" s="634"/>
      <c r="AA28" s="634"/>
      <c r="AB28" s="634"/>
      <c r="AC28" s="634"/>
      <c r="AD28" s="634"/>
      <c r="AE28" s="643" t="s">
        <v>133</v>
      </c>
      <c r="AF28" s="634"/>
      <c r="AG28" s="634"/>
      <c r="AH28" s="634"/>
      <c r="AI28" s="634"/>
      <c r="AJ28" s="634"/>
      <c r="AK28" s="634"/>
      <c r="AL28" s="634"/>
      <c r="AM28" s="634"/>
      <c r="AN28" s="634"/>
      <c r="AO28" s="634"/>
      <c r="AP28" s="634"/>
      <c r="AQ28" s="634"/>
      <c r="AR28" s="634"/>
      <c r="AS28" s="634"/>
      <c r="AT28" s="634"/>
      <c r="AU28" s="634"/>
      <c r="AV28" s="634"/>
      <c r="AW28" s="634"/>
      <c r="AX28" s="643" t="s">
        <v>133</v>
      </c>
      <c r="AY28" s="643"/>
      <c r="AZ28" s="634"/>
      <c r="BA28" s="634"/>
      <c r="BB28" s="634"/>
      <c r="BC28" s="634"/>
      <c r="BD28" s="634"/>
      <c r="BE28" s="634"/>
      <c r="BF28" s="634"/>
      <c r="BG28"/>
      <c r="BH28"/>
      <c r="BI28"/>
      <c r="BJ28"/>
      <c r="BK28"/>
      <c r="BL28"/>
      <c r="BM28"/>
      <c r="BN28"/>
      <c r="BO28"/>
      <c r="BP28"/>
      <c r="BQ28"/>
      <c r="BR28"/>
      <c r="BS28"/>
      <c r="BT28"/>
      <c r="BU28"/>
      <c r="BV28"/>
      <c r="BW28"/>
      <c r="BX28"/>
      <c r="BY28"/>
      <c r="BZ28"/>
      <c r="CA28"/>
      <c r="CB28"/>
      <c r="CC28"/>
    </row>
    <row r="29" spans="12:81" ht="34" x14ac:dyDescent="0.15">
      <c r="L29" s="646" t="s">
        <v>598</v>
      </c>
      <c r="M29" s="631" t="s">
        <v>146</v>
      </c>
      <c r="N29" s="647" t="s">
        <v>134</v>
      </c>
      <c r="O29" s="647" t="s">
        <v>135</v>
      </c>
      <c r="P29" s="647" t="s">
        <v>136</v>
      </c>
      <c r="Q29" s="647" t="s">
        <v>226</v>
      </c>
      <c r="R29" s="647" t="s">
        <v>55</v>
      </c>
      <c r="S29" s="640"/>
      <c r="T29" s="646" t="s">
        <v>598</v>
      </c>
      <c r="U29" s="648" t="s">
        <v>659</v>
      </c>
      <c r="V29" s="642"/>
      <c r="W29" s="646" t="s">
        <v>598</v>
      </c>
      <c r="X29" s="647" t="s">
        <v>140</v>
      </c>
      <c r="Y29" s="647" t="s">
        <v>141</v>
      </c>
      <c r="Z29" s="647" t="s">
        <v>142</v>
      </c>
      <c r="AA29" s="647" t="s">
        <v>226</v>
      </c>
      <c r="AB29" s="647" t="s">
        <v>143</v>
      </c>
      <c r="AC29" s="647" t="s">
        <v>55</v>
      </c>
      <c r="AD29" s="640"/>
      <c r="AE29" s="646" t="s">
        <v>598</v>
      </c>
      <c r="AF29" s="647" t="s">
        <v>581</v>
      </c>
      <c r="AG29" s="647" t="s">
        <v>582</v>
      </c>
      <c r="AH29" s="647" t="s">
        <v>617</v>
      </c>
      <c r="AI29" s="647" t="s">
        <v>648</v>
      </c>
      <c r="AJ29" s="647" t="s">
        <v>649</v>
      </c>
      <c r="AK29" s="647" t="s">
        <v>650</v>
      </c>
      <c r="AL29" s="647" t="s">
        <v>711</v>
      </c>
      <c r="AM29" s="647" t="s">
        <v>651</v>
      </c>
      <c r="AN29" s="647" t="s">
        <v>652</v>
      </c>
      <c r="AO29" s="647" t="s">
        <v>653</v>
      </c>
      <c r="AP29" s="647" t="s">
        <v>654</v>
      </c>
      <c r="AQ29" s="647" t="s">
        <v>712</v>
      </c>
      <c r="AR29" s="647" t="s">
        <v>655</v>
      </c>
      <c r="AS29" s="647" t="s">
        <v>656</v>
      </c>
      <c r="AT29" s="647" t="s">
        <v>657</v>
      </c>
      <c r="AU29" s="647" t="s">
        <v>658</v>
      </c>
      <c r="AV29" s="647" t="s">
        <v>55</v>
      </c>
      <c r="AW29" s="640"/>
      <c r="AX29" s="646" t="s">
        <v>598</v>
      </c>
      <c r="AY29" s="647" t="s">
        <v>137</v>
      </c>
      <c r="AZ29" s="647" t="s">
        <v>135</v>
      </c>
      <c r="BA29" s="647" t="s">
        <v>138</v>
      </c>
      <c r="BB29" s="647" t="s">
        <v>136</v>
      </c>
      <c r="BC29" s="647" t="s">
        <v>139</v>
      </c>
      <c r="BD29" s="647" t="s">
        <v>226</v>
      </c>
      <c r="BE29" s="647" t="s">
        <v>55</v>
      </c>
      <c r="BF29" s="640"/>
      <c r="BG29"/>
      <c r="BH29"/>
      <c r="BI29"/>
      <c r="BJ29"/>
      <c r="BK29"/>
      <c r="BL29"/>
      <c r="BM29"/>
      <c r="BN29"/>
      <c r="BO29"/>
      <c r="BP29"/>
      <c r="BQ29"/>
      <c r="BR29"/>
      <c r="BS29"/>
      <c r="BT29"/>
      <c r="BU29"/>
      <c r="BV29"/>
      <c r="BW29"/>
      <c r="BX29"/>
      <c r="BY29"/>
      <c r="BZ29"/>
      <c r="CA29"/>
      <c r="CB29"/>
      <c r="CC29"/>
    </row>
    <row r="30" spans="12:81" ht="17" x14ac:dyDescent="0.15">
      <c r="L30" s="654" t="s">
        <v>98</v>
      </c>
      <c r="M30" s="768">
        <v>13535809</v>
      </c>
      <c r="N30" s="768">
        <v>1033477</v>
      </c>
      <c r="O30" s="768">
        <v>11840402</v>
      </c>
      <c r="P30" s="768">
        <v>274639970</v>
      </c>
      <c r="Q30" s="768">
        <v>30528</v>
      </c>
      <c r="R30" s="768">
        <v>301080186</v>
      </c>
      <c r="S30" s="640"/>
      <c r="T30" s="759" t="s">
        <v>98</v>
      </c>
      <c r="U30" s="769">
        <v>860</v>
      </c>
      <c r="V30" s="642"/>
      <c r="W30" s="654" t="s">
        <v>98</v>
      </c>
      <c r="X30" s="678">
        <v>2217</v>
      </c>
      <c r="Y30" s="678">
        <v>3980965</v>
      </c>
      <c r="Z30" s="678">
        <v>9485642</v>
      </c>
      <c r="AA30" s="678">
        <v>47</v>
      </c>
      <c r="AB30" s="678">
        <v>46</v>
      </c>
      <c r="AC30" s="770">
        <v>13468917</v>
      </c>
      <c r="AD30" s="640"/>
      <c r="AE30" s="654" t="s">
        <v>98</v>
      </c>
      <c r="AF30" s="768">
        <v>119</v>
      </c>
      <c r="AG30" s="768">
        <v>10345977</v>
      </c>
      <c r="AH30" s="768">
        <v>111611</v>
      </c>
      <c r="AI30" s="768">
        <v>159145</v>
      </c>
      <c r="AJ30" s="768">
        <v>3407576</v>
      </c>
      <c r="AK30" s="768">
        <v>735688</v>
      </c>
      <c r="AL30" s="768">
        <v>4986144</v>
      </c>
      <c r="AM30" s="768">
        <v>181437322</v>
      </c>
      <c r="AN30" s="768">
        <v>5187</v>
      </c>
      <c r="AO30" s="768">
        <v>5539</v>
      </c>
      <c r="AP30" s="768">
        <v>167028</v>
      </c>
      <c r="AQ30" s="768">
        <v>64</v>
      </c>
      <c r="AR30" s="768">
        <v>56</v>
      </c>
      <c r="AS30" s="768">
        <v>156000</v>
      </c>
      <c r="AT30" s="768">
        <v>457</v>
      </c>
      <c r="AU30" s="768">
        <v>1053</v>
      </c>
      <c r="AV30" s="768">
        <v>201518966</v>
      </c>
      <c r="AW30" s="640"/>
      <c r="AX30" s="654" t="s">
        <v>98</v>
      </c>
      <c r="AY30" s="768">
        <v>16153576</v>
      </c>
      <c r="AZ30" s="768">
        <v>8599937</v>
      </c>
      <c r="BA30" s="768">
        <v>114600</v>
      </c>
      <c r="BB30" s="768">
        <v>276694048</v>
      </c>
      <c r="BC30" s="768">
        <v>21424568</v>
      </c>
      <c r="BD30" s="768">
        <v>2821</v>
      </c>
      <c r="BE30" s="768">
        <v>322989550</v>
      </c>
      <c r="BF30" s="640"/>
      <c r="BG30"/>
      <c r="BH30"/>
      <c r="BI30"/>
      <c r="BJ30"/>
      <c r="BK30"/>
      <c r="BL30"/>
      <c r="BM30"/>
      <c r="BN30"/>
      <c r="BO30"/>
      <c r="BP30"/>
      <c r="BQ30"/>
      <c r="BR30"/>
      <c r="BS30"/>
      <c r="BT30"/>
      <c r="BU30"/>
      <c r="BV30"/>
      <c r="BW30"/>
      <c r="BX30"/>
      <c r="BY30"/>
      <c r="BZ30"/>
      <c r="CA30"/>
      <c r="CB30"/>
      <c r="CC30"/>
    </row>
    <row r="31" spans="12:81" ht="17" x14ac:dyDescent="0.15">
      <c r="L31" s="654" t="s">
        <v>99</v>
      </c>
      <c r="M31" s="768">
        <v>3351448</v>
      </c>
      <c r="N31" s="768">
        <v>58059</v>
      </c>
      <c r="O31" s="768">
        <v>12532</v>
      </c>
      <c r="P31" s="768">
        <v>45691380</v>
      </c>
      <c r="Q31" s="768">
        <v>31023</v>
      </c>
      <c r="R31" s="768">
        <v>49144442</v>
      </c>
      <c r="S31" s="640"/>
      <c r="T31" s="759" t="s">
        <v>99</v>
      </c>
      <c r="U31" s="769">
        <v>71</v>
      </c>
      <c r="V31" s="642"/>
      <c r="W31" s="654" t="s">
        <v>99</v>
      </c>
      <c r="X31" s="678">
        <v>874</v>
      </c>
      <c r="Y31" s="678">
        <v>234152</v>
      </c>
      <c r="Z31" s="678">
        <v>1209718</v>
      </c>
      <c r="AA31" s="678">
        <v>12</v>
      </c>
      <c r="AB31" s="678"/>
      <c r="AC31" s="770">
        <v>1444756</v>
      </c>
      <c r="AD31" s="640"/>
      <c r="AE31" s="654" t="s">
        <v>99</v>
      </c>
      <c r="AF31" s="768">
        <v>1856</v>
      </c>
      <c r="AG31" s="768">
        <v>239362</v>
      </c>
      <c r="AH31" s="768">
        <v>549</v>
      </c>
      <c r="AI31" s="768">
        <v>38211</v>
      </c>
      <c r="AJ31" s="768">
        <v>19319</v>
      </c>
      <c r="AK31" s="768">
        <v>2958</v>
      </c>
      <c r="AL31" s="768">
        <v>129159</v>
      </c>
      <c r="AM31" s="768">
        <v>2988408</v>
      </c>
      <c r="AN31" s="768">
        <v>309</v>
      </c>
      <c r="AO31" s="768">
        <v>297</v>
      </c>
      <c r="AP31" s="768">
        <v>2552</v>
      </c>
      <c r="AQ31" s="768">
        <v>1627</v>
      </c>
      <c r="AR31" s="768">
        <v>294</v>
      </c>
      <c r="AS31" s="768">
        <v>6970</v>
      </c>
      <c r="AT31" s="768">
        <v>862</v>
      </c>
      <c r="AU31" s="768">
        <v>4582</v>
      </c>
      <c r="AV31" s="768">
        <v>3437315</v>
      </c>
      <c r="AW31" s="640"/>
      <c r="AX31" s="654" t="s">
        <v>99</v>
      </c>
      <c r="AY31" s="768">
        <v>8481715</v>
      </c>
      <c r="AZ31" s="768">
        <v>161665</v>
      </c>
      <c r="BA31" s="768">
        <v>30</v>
      </c>
      <c r="BB31" s="768">
        <v>29976037</v>
      </c>
      <c r="BC31" s="768">
        <v>12</v>
      </c>
      <c r="BD31" s="768">
        <v>7087</v>
      </c>
      <c r="BE31" s="768">
        <v>38626546</v>
      </c>
      <c r="BF31" s="640"/>
      <c r="BG31"/>
      <c r="BH31"/>
      <c r="BI31"/>
      <c r="BJ31"/>
      <c r="BK31"/>
      <c r="BL31"/>
      <c r="BM31"/>
      <c r="BN31"/>
      <c r="BO31"/>
      <c r="BP31"/>
      <c r="BQ31"/>
      <c r="BR31"/>
      <c r="BS31"/>
      <c r="BT31"/>
      <c r="BU31"/>
      <c r="BV31"/>
      <c r="BW31"/>
      <c r="BX31"/>
      <c r="BY31"/>
      <c r="BZ31"/>
      <c r="CA31"/>
      <c r="CB31"/>
      <c r="CC31"/>
    </row>
    <row r="32" spans="12:81" ht="17" x14ac:dyDescent="0.15">
      <c r="L32" s="654" t="s">
        <v>504</v>
      </c>
      <c r="M32" s="768">
        <v>16616185</v>
      </c>
      <c r="N32" s="768">
        <v>24809</v>
      </c>
      <c r="O32" s="768">
        <v>918778</v>
      </c>
      <c r="P32" s="768">
        <v>31914316</v>
      </c>
      <c r="Q32" s="768">
        <v>20</v>
      </c>
      <c r="R32" s="768">
        <v>49474108</v>
      </c>
      <c r="S32" s="640"/>
      <c r="T32" s="759" t="s">
        <v>504</v>
      </c>
      <c r="U32" s="769">
        <v>74</v>
      </c>
      <c r="V32" s="642"/>
      <c r="W32" s="654" t="s">
        <v>504</v>
      </c>
      <c r="X32" s="678">
        <v>40</v>
      </c>
      <c r="Y32" s="678">
        <v>450118</v>
      </c>
      <c r="Z32" s="678">
        <v>996213</v>
      </c>
      <c r="AA32" s="678">
        <v>22</v>
      </c>
      <c r="AB32" s="678">
        <v>6</v>
      </c>
      <c r="AC32" s="770">
        <v>1446399</v>
      </c>
      <c r="AD32" s="640"/>
      <c r="AE32" s="654" t="s">
        <v>504</v>
      </c>
      <c r="AF32" s="768">
        <v>49</v>
      </c>
      <c r="AG32" s="768">
        <v>1293030</v>
      </c>
      <c r="AH32" s="768">
        <v>616</v>
      </c>
      <c r="AI32" s="768">
        <v>474</v>
      </c>
      <c r="AJ32" s="768">
        <v>627567</v>
      </c>
      <c r="AK32" s="768">
        <v>191358</v>
      </c>
      <c r="AL32" s="768">
        <v>906403</v>
      </c>
      <c r="AM32" s="768">
        <v>34574680</v>
      </c>
      <c r="AN32" s="768">
        <v>3</v>
      </c>
      <c r="AO32" s="768">
        <v>3</v>
      </c>
      <c r="AP32" s="768">
        <v>4303</v>
      </c>
      <c r="AQ32" s="768">
        <v>6</v>
      </c>
      <c r="AR32" s="768">
        <v>107</v>
      </c>
      <c r="AS32" s="768">
        <v>693</v>
      </c>
      <c r="AT32" s="768">
        <v>83</v>
      </c>
      <c r="AU32" s="768">
        <v>17</v>
      </c>
      <c r="AV32" s="768">
        <v>37599392</v>
      </c>
      <c r="AW32" s="640"/>
      <c r="AX32" s="654" t="s">
        <v>504</v>
      </c>
      <c r="AY32" s="768">
        <v>1524904</v>
      </c>
      <c r="AZ32" s="768">
        <v>2262041</v>
      </c>
      <c r="BA32" s="768">
        <v>449771</v>
      </c>
      <c r="BB32" s="768">
        <v>36129797</v>
      </c>
      <c r="BC32" s="768">
        <v>798</v>
      </c>
      <c r="BD32" s="768">
        <v>28429</v>
      </c>
      <c r="BE32" s="768">
        <v>40395740</v>
      </c>
      <c r="BF32" s="640"/>
      <c r="BG32"/>
      <c r="BH32"/>
      <c r="BI32"/>
      <c r="BJ32"/>
      <c r="BK32"/>
      <c r="BL32"/>
      <c r="BM32"/>
      <c r="BN32"/>
      <c r="BO32"/>
      <c r="BP32"/>
      <c r="BQ32"/>
      <c r="BR32"/>
      <c r="BS32"/>
      <c r="BT32"/>
      <c r="BU32"/>
      <c r="BV32"/>
      <c r="BW32"/>
      <c r="BX32"/>
      <c r="BY32"/>
      <c r="BZ32"/>
      <c r="CA32"/>
      <c r="CB32"/>
      <c r="CC32"/>
    </row>
    <row r="33" spans="12:81" ht="17" x14ac:dyDescent="0.15">
      <c r="L33" s="654" t="s">
        <v>505</v>
      </c>
      <c r="M33" s="768">
        <v>14588032</v>
      </c>
      <c r="N33" s="768">
        <v>19977</v>
      </c>
      <c r="O33" s="768">
        <v>20337</v>
      </c>
      <c r="P33" s="768">
        <v>59878026</v>
      </c>
      <c r="Q33" s="768">
        <v>239476</v>
      </c>
      <c r="R33" s="768">
        <v>74745848</v>
      </c>
      <c r="S33" s="640"/>
      <c r="T33" s="759" t="s">
        <v>505</v>
      </c>
      <c r="U33" s="769">
        <v>586</v>
      </c>
      <c r="V33" s="642"/>
      <c r="W33" s="654" t="s">
        <v>505</v>
      </c>
      <c r="X33" s="678">
        <v>12325</v>
      </c>
      <c r="Y33" s="678">
        <v>639007</v>
      </c>
      <c r="Z33" s="678">
        <v>7369163</v>
      </c>
      <c r="AA33" s="678">
        <v>9366</v>
      </c>
      <c r="AB33" s="678">
        <v>16</v>
      </c>
      <c r="AC33" s="770">
        <v>8029877</v>
      </c>
      <c r="AD33" s="640"/>
      <c r="AE33" s="654" t="s">
        <v>505</v>
      </c>
      <c r="AF33" s="768">
        <v>122</v>
      </c>
      <c r="AG33" s="768">
        <v>118375</v>
      </c>
      <c r="AH33" s="768">
        <v>11408</v>
      </c>
      <c r="AI33" s="768">
        <v>22646</v>
      </c>
      <c r="AJ33" s="768">
        <v>29342</v>
      </c>
      <c r="AK33" s="768">
        <v>107873</v>
      </c>
      <c r="AL33" s="768">
        <v>360407</v>
      </c>
      <c r="AM33" s="768">
        <v>1894102</v>
      </c>
      <c r="AN33" s="768">
        <v>6</v>
      </c>
      <c r="AO33" s="768">
        <v>6</v>
      </c>
      <c r="AP33" s="768">
        <v>22873</v>
      </c>
      <c r="AQ33" s="768">
        <v>14</v>
      </c>
      <c r="AR33" s="768">
        <v>9</v>
      </c>
      <c r="AS33" s="768">
        <v>136837</v>
      </c>
      <c r="AT33" s="768">
        <v>142</v>
      </c>
      <c r="AU33" s="768">
        <v>39</v>
      </c>
      <c r="AV33" s="768">
        <v>2704201</v>
      </c>
      <c r="AW33" s="640"/>
      <c r="AX33" s="654" t="s">
        <v>505</v>
      </c>
      <c r="AY33" s="768">
        <v>207572</v>
      </c>
      <c r="AZ33" s="768">
        <v>688652</v>
      </c>
      <c r="BA33" s="768">
        <v>10665</v>
      </c>
      <c r="BB33" s="768">
        <v>30721284</v>
      </c>
      <c r="BC33" s="768">
        <v>64104</v>
      </c>
      <c r="BD33" s="768">
        <v>58060</v>
      </c>
      <c r="BE33" s="768">
        <v>31750337</v>
      </c>
      <c r="BF33" s="640"/>
      <c r="BG33"/>
      <c r="BH33"/>
      <c r="BI33"/>
      <c r="BJ33"/>
      <c r="BK33"/>
      <c r="BL33"/>
      <c r="BM33"/>
      <c r="BN33"/>
      <c r="BO33"/>
      <c r="BP33"/>
      <c r="BQ33"/>
      <c r="BR33"/>
      <c r="BS33"/>
      <c r="BT33"/>
      <c r="BU33"/>
      <c r="BV33"/>
      <c r="BW33"/>
      <c r="BX33"/>
      <c r="BY33"/>
      <c r="BZ33"/>
      <c r="CA33"/>
      <c r="CB33"/>
      <c r="CC33"/>
    </row>
    <row r="34" spans="12:81" ht="17" x14ac:dyDescent="0.15">
      <c r="L34" s="654" t="s">
        <v>506</v>
      </c>
      <c r="M34" s="768">
        <v>169443</v>
      </c>
      <c r="N34" s="768">
        <v>2411</v>
      </c>
      <c r="O34" s="768">
        <v>1154</v>
      </c>
      <c r="P34" s="768">
        <v>7240888</v>
      </c>
      <c r="Q34" s="768">
        <v>0</v>
      </c>
      <c r="R34" s="768">
        <v>7413896</v>
      </c>
      <c r="S34" s="640"/>
      <c r="T34" s="759" t="s">
        <v>506</v>
      </c>
      <c r="U34" s="769">
        <v>1</v>
      </c>
      <c r="V34" s="642"/>
      <c r="W34" s="654" t="s">
        <v>506</v>
      </c>
      <c r="X34" s="678">
        <v>1</v>
      </c>
      <c r="Y34" s="678">
        <v>32444</v>
      </c>
      <c r="Z34" s="678">
        <v>8390</v>
      </c>
      <c r="AA34" s="678">
        <v>6</v>
      </c>
      <c r="AB34" s="678">
        <v>0</v>
      </c>
      <c r="AC34" s="770">
        <v>40841</v>
      </c>
      <c r="AD34" s="640"/>
      <c r="AE34" s="654" t="s">
        <v>506</v>
      </c>
      <c r="AF34" s="768"/>
      <c r="AG34" s="768">
        <v>50684</v>
      </c>
      <c r="AH34" s="768"/>
      <c r="AI34" s="768">
        <v>625</v>
      </c>
      <c r="AJ34" s="768">
        <v>21</v>
      </c>
      <c r="AK34" s="768">
        <v>5362</v>
      </c>
      <c r="AL34" s="768">
        <v>243329</v>
      </c>
      <c r="AM34" s="768">
        <v>903863</v>
      </c>
      <c r="AN34" s="768">
        <v>0</v>
      </c>
      <c r="AO34" s="768">
        <v>0</v>
      </c>
      <c r="AP34" s="768">
        <v>156</v>
      </c>
      <c r="AQ34" s="768">
        <v>0</v>
      </c>
      <c r="AR34" s="768">
        <v>0</v>
      </c>
      <c r="AS34" s="768">
        <v>156</v>
      </c>
      <c r="AT34" s="768">
        <v>0</v>
      </c>
      <c r="AU34" s="768">
        <v>1</v>
      </c>
      <c r="AV34" s="768">
        <v>1204197</v>
      </c>
      <c r="AW34" s="640"/>
      <c r="AX34" s="654" t="s">
        <v>506</v>
      </c>
      <c r="AY34" s="768">
        <v>255353</v>
      </c>
      <c r="AZ34" s="768">
        <v>75412</v>
      </c>
      <c r="BA34" s="768">
        <v>52</v>
      </c>
      <c r="BB34" s="768">
        <v>9201302</v>
      </c>
      <c r="BC34" s="768">
        <v>285</v>
      </c>
      <c r="BD34" s="768">
        <v>6019</v>
      </c>
      <c r="BE34" s="768">
        <v>9538423</v>
      </c>
      <c r="BF34" s="640"/>
      <c r="BG34"/>
      <c r="BH34"/>
      <c r="BI34"/>
      <c r="BJ34"/>
      <c r="BK34"/>
      <c r="BL34"/>
      <c r="BM34"/>
      <c r="BN34"/>
      <c r="BO34"/>
      <c r="BP34"/>
      <c r="BQ34"/>
      <c r="BR34"/>
      <c r="BS34"/>
      <c r="BT34"/>
      <c r="BU34"/>
      <c r="BV34"/>
      <c r="BW34"/>
      <c r="BX34"/>
      <c r="BY34"/>
      <c r="BZ34"/>
      <c r="CA34"/>
      <c r="CB34"/>
      <c r="CC34"/>
    </row>
    <row r="35" spans="12:81" ht="17" x14ac:dyDescent="0.15">
      <c r="L35" s="654" t="s">
        <v>103</v>
      </c>
      <c r="M35" s="768">
        <v>1714946</v>
      </c>
      <c r="N35" s="768">
        <v>1305</v>
      </c>
      <c r="O35" s="768">
        <v>911</v>
      </c>
      <c r="P35" s="768">
        <v>25629170</v>
      </c>
      <c r="Q35" s="768">
        <v>13435</v>
      </c>
      <c r="R35" s="768">
        <v>27359767</v>
      </c>
      <c r="S35" s="640"/>
      <c r="T35" s="759" t="s">
        <v>103</v>
      </c>
      <c r="U35" s="769">
        <v>0</v>
      </c>
      <c r="V35" s="642"/>
      <c r="W35" s="654" t="s">
        <v>103</v>
      </c>
      <c r="X35" s="678">
        <v>0</v>
      </c>
      <c r="Y35" s="678">
        <v>73129</v>
      </c>
      <c r="Z35" s="678">
        <v>16247</v>
      </c>
      <c r="AA35" s="678">
        <v>102</v>
      </c>
      <c r="AB35" s="678">
        <v>0</v>
      </c>
      <c r="AC35" s="770">
        <v>89478</v>
      </c>
      <c r="AD35" s="640"/>
      <c r="AE35" s="654" t="s">
        <v>103</v>
      </c>
      <c r="AF35" s="768">
        <v>5</v>
      </c>
      <c r="AG35" s="768">
        <v>68909</v>
      </c>
      <c r="AH35" s="768">
        <v>1</v>
      </c>
      <c r="AI35" s="768">
        <v>33</v>
      </c>
      <c r="AJ35" s="768">
        <v>226</v>
      </c>
      <c r="AK35" s="768">
        <v>4479</v>
      </c>
      <c r="AL35" s="768">
        <v>219964</v>
      </c>
      <c r="AM35" s="768">
        <v>2016172</v>
      </c>
      <c r="AN35" s="768">
        <v>16</v>
      </c>
      <c r="AO35" s="768">
        <v>0</v>
      </c>
      <c r="AP35" s="768">
        <v>1</v>
      </c>
      <c r="AQ35" s="768">
        <v>0</v>
      </c>
      <c r="AR35" s="768">
        <v>0</v>
      </c>
      <c r="AS35" s="768">
        <v>7</v>
      </c>
      <c r="AT35" s="768">
        <v>6</v>
      </c>
      <c r="AU35" s="768">
        <v>1</v>
      </c>
      <c r="AV35" s="768">
        <v>2309820</v>
      </c>
      <c r="AW35" s="640"/>
      <c r="AX35" s="654" t="s">
        <v>103</v>
      </c>
      <c r="AY35" s="768">
        <v>552086</v>
      </c>
      <c r="AZ35" s="768">
        <v>3058</v>
      </c>
      <c r="BA35" s="768">
        <v>76</v>
      </c>
      <c r="BB35" s="768">
        <v>8006694</v>
      </c>
      <c r="BC35" s="768">
        <v>23</v>
      </c>
      <c r="BD35" s="768">
        <v>992</v>
      </c>
      <c r="BE35" s="768">
        <v>8562929</v>
      </c>
      <c r="BF35" s="640"/>
      <c r="BG35"/>
      <c r="BH35"/>
      <c r="BI35"/>
      <c r="BJ35"/>
      <c r="BK35"/>
      <c r="BL35"/>
      <c r="BM35"/>
      <c r="BN35"/>
      <c r="BO35"/>
      <c r="BP35"/>
      <c r="BQ35"/>
      <c r="BR35"/>
      <c r="BS35"/>
      <c r="BT35"/>
      <c r="BU35"/>
      <c r="BV35"/>
      <c r="BW35"/>
      <c r="BX35"/>
      <c r="BY35"/>
      <c r="BZ35"/>
      <c r="CA35"/>
      <c r="CB35"/>
      <c r="CC35"/>
    </row>
    <row r="36" spans="12:81" ht="17" x14ac:dyDescent="0.15">
      <c r="L36" s="654" t="s">
        <v>104</v>
      </c>
      <c r="M36" s="768">
        <v>9359</v>
      </c>
      <c r="N36" s="768">
        <v>56</v>
      </c>
      <c r="O36" s="768">
        <v>0</v>
      </c>
      <c r="P36" s="768">
        <v>140370</v>
      </c>
      <c r="Q36" s="768">
        <v>4</v>
      </c>
      <c r="R36" s="768">
        <v>149789</v>
      </c>
      <c r="S36" s="640"/>
      <c r="T36" s="759" t="s">
        <v>104</v>
      </c>
      <c r="U36" s="769">
        <v>0</v>
      </c>
      <c r="V36" s="642"/>
      <c r="W36" s="654" t="s">
        <v>104</v>
      </c>
      <c r="X36" s="678">
        <v>0</v>
      </c>
      <c r="Y36" s="678">
        <v>120</v>
      </c>
      <c r="Z36" s="678">
        <v>5548</v>
      </c>
      <c r="AA36" s="678">
        <v>0</v>
      </c>
      <c r="AB36" s="678">
        <v>0</v>
      </c>
      <c r="AC36" s="770">
        <v>5668</v>
      </c>
      <c r="AD36" s="640"/>
      <c r="AE36" s="654" t="s">
        <v>104</v>
      </c>
      <c r="AF36" s="768">
        <v>0</v>
      </c>
      <c r="AG36" s="768">
        <v>2269</v>
      </c>
      <c r="AH36" s="768">
        <v>0</v>
      </c>
      <c r="AI36" s="768">
        <v>31</v>
      </c>
      <c r="AJ36" s="768">
        <v>19</v>
      </c>
      <c r="AK36" s="768">
        <v>3</v>
      </c>
      <c r="AL36" s="768">
        <v>8</v>
      </c>
      <c r="AM36" s="768">
        <v>3707</v>
      </c>
      <c r="AN36" s="768">
        <v>0</v>
      </c>
      <c r="AO36" s="768">
        <v>0</v>
      </c>
      <c r="AP36" s="768">
        <v>0</v>
      </c>
      <c r="AQ36" s="768">
        <v>0</v>
      </c>
      <c r="AR36" s="768">
        <v>0</v>
      </c>
      <c r="AS36" s="768">
        <v>3</v>
      </c>
      <c r="AT36" s="768">
        <v>0</v>
      </c>
      <c r="AU36" s="768">
        <v>2</v>
      </c>
      <c r="AV36" s="768">
        <v>6042</v>
      </c>
      <c r="AW36" s="640"/>
      <c r="AX36" s="654" t="s">
        <v>104</v>
      </c>
      <c r="AY36" s="768">
        <v>2491</v>
      </c>
      <c r="AZ36" s="768">
        <v>12346</v>
      </c>
      <c r="BA36" s="768">
        <v>0</v>
      </c>
      <c r="BB36" s="768">
        <v>33546</v>
      </c>
      <c r="BC36" s="768">
        <v>0</v>
      </c>
      <c r="BD36" s="768">
        <v>86</v>
      </c>
      <c r="BE36" s="768">
        <v>48469</v>
      </c>
      <c r="BF36" s="640"/>
      <c r="BG36"/>
      <c r="BH36"/>
      <c r="BI36"/>
      <c r="BJ36"/>
      <c r="BK36"/>
      <c r="BL36"/>
      <c r="BM36"/>
      <c r="BN36"/>
      <c r="BO36"/>
      <c r="BP36"/>
      <c r="BQ36"/>
      <c r="BR36"/>
      <c r="BS36"/>
      <c r="BT36"/>
      <c r="BU36"/>
      <c r="BV36"/>
      <c r="BW36"/>
      <c r="BX36"/>
      <c r="BY36"/>
      <c r="BZ36"/>
      <c r="CA36"/>
      <c r="CB36"/>
      <c r="CC36"/>
    </row>
    <row r="37" spans="12:81" s="392" customFormat="1" ht="17" x14ac:dyDescent="0.15">
      <c r="L37" s="656" t="s">
        <v>55</v>
      </c>
      <c r="M37" s="771">
        <f t="shared" ref="M37:R37" si="41">SUM(M30:M36)</f>
        <v>49985222</v>
      </c>
      <c r="N37" s="771">
        <f t="shared" si="41"/>
        <v>1140094</v>
      </c>
      <c r="O37" s="771">
        <f t="shared" si="41"/>
        <v>12794114</v>
      </c>
      <c r="P37" s="771">
        <f t="shared" si="41"/>
        <v>445134120</v>
      </c>
      <c r="Q37" s="771">
        <f t="shared" si="41"/>
        <v>314486</v>
      </c>
      <c r="R37" s="771">
        <f t="shared" si="41"/>
        <v>509368036</v>
      </c>
      <c r="S37" s="762"/>
      <c r="T37" s="763" t="s">
        <v>55</v>
      </c>
      <c r="U37" s="772">
        <f>SUM(U30:U36)</f>
        <v>1592</v>
      </c>
      <c r="V37" s="765"/>
      <c r="W37" s="656" t="s">
        <v>55</v>
      </c>
      <c r="X37" s="773">
        <f t="shared" ref="X37:AC37" si="42">SUM(X30:X36)</f>
        <v>15457</v>
      </c>
      <c r="Y37" s="773">
        <f t="shared" si="42"/>
        <v>5409935</v>
      </c>
      <c r="Z37" s="773">
        <f t="shared" si="42"/>
        <v>19090921</v>
      </c>
      <c r="AA37" s="773">
        <f t="shared" si="42"/>
        <v>9555</v>
      </c>
      <c r="AB37" s="773">
        <f t="shared" si="42"/>
        <v>68</v>
      </c>
      <c r="AC37" s="773">
        <f t="shared" si="42"/>
        <v>24525936</v>
      </c>
      <c r="AD37" s="762"/>
      <c r="AE37" s="656" t="s">
        <v>55</v>
      </c>
      <c r="AF37" s="771">
        <f>SUM(AF30:AF36)</f>
        <v>2151</v>
      </c>
      <c r="AG37" s="771">
        <f t="shared" ref="AG37:AV37" si="43">SUM(AG30:AG36)</f>
        <v>12118606</v>
      </c>
      <c r="AH37" s="771">
        <f t="shared" si="43"/>
        <v>124185</v>
      </c>
      <c r="AI37" s="771">
        <f t="shared" si="43"/>
        <v>221165</v>
      </c>
      <c r="AJ37" s="771">
        <f t="shared" si="43"/>
        <v>4084070</v>
      </c>
      <c r="AK37" s="771">
        <f t="shared" si="43"/>
        <v>1047721</v>
      </c>
      <c r="AL37" s="771">
        <f t="shared" si="43"/>
        <v>6845414</v>
      </c>
      <c r="AM37" s="771">
        <f t="shared" si="43"/>
        <v>223818254</v>
      </c>
      <c r="AN37" s="771">
        <f t="shared" si="43"/>
        <v>5521</v>
      </c>
      <c r="AO37" s="771">
        <f t="shared" si="43"/>
        <v>5845</v>
      </c>
      <c r="AP37" s="771">
        <f t="shared" si="43"/>
        <v>196913</v>
      </c>
      <c r="AQ37" s="771">
        <f t="shared" si="43"/>
        <v>1711</v>
      </c>
      <c r="AR37" s="771">
        <f t="shared" si="43"/>
        <v>466</v>
      </c>
      <c r="AS37" s="771">
        <f t="shared" si="43"/>
        <v>300666</v>
      </c>
      <c r="AT37" s="771">
        <f t="shared" si="43"/>
        <v>1550</v>
      </c>
      <c r="AU37" s="771">
        <f t="shared" si="43"/>
        <v>5695</v>
      </c>
      <c r="AV37" s="771">
        <f t="shared" si="43"/>
        <v>248779933</v>
      </c>
      <c r="AW37" s="762"/>
      <c r="AX37" s="656" t="s">
        <v>55</v>
      </c>
      <c r="AY37" s="771">
        <f t="shared" ref="AY37:BD37" si="44">SUM(AY30:AY36)</f>
        <v>27177697</v>
      </c>
      <c r="AZ37" s="771">
        <f t="shared" si="44"/>
        <v>11803111</v>
      </c>
      <c r="BA37" s="771">
        <f t="shared" si="44"/>
        <v>575194</v>
      </c>
      <c r="BB37" s="771">
        <f t="shared" si="44"/>
        <v>390762708</v>
      </c>
      <c r="BC37" s="771">
        <f t="shared" si="44"/>
        <v>21489790</v>
      </c>
      <c r="BD37" s="771">
        <f t="shared" si="44"/>
        <v>103494</v>
      </c>
      <c r="BE37" s="771">
        <f>SUM(BE30:BE36)</f>
        <v>451911994</v>
      </c>
      <c r="BF37" s="762"/>
      <c r="BG37"/>
      <c r="BH37"/>
      <c r="BI37"/>
      <c r="BJ37"/>
      <c r="BK37"/>
      <c r="BL37"/>
      <c r="BM37"/>
      <c r="BN37"/>
      <c r="BO37"/>
      <c r="BP37"/>
      <c r="BQ37"/>
      <c r="BR37"/>
      <c r="BS37"/>
      <c r="BT37"/>
      <c r="BU37"/>
      <c r="BV37"/>
      <c r="BW37"/>
      <c r="BX37"/>
      <c r="BY37"/>
      <c r="BZ37"/>
      <c r="CA37"/>
      <c r="CB37"/>
      <c r="CC37"/>
    </row>
    <row r="38" spans="12:81" ht="16" x14ac:dyDescent="0.15">
      <c r="L38" s="662"/>
      <c r="M38" s="663"/>
      <c r="N38" s="663"/>
      <c r="O38" s="663"/>
      <c r="P38" s="663"/>
      <c r="Q38" s="663"/>
      <c r="R38" s="663"/>
      <c r="S38" s="640"/>
      <c r="T38" s="642"/>
      <c r="U38" s="642"/>
      <c r="V38" s="642"/>
      <c r="W38" s="640"/>
      <c r="X38" s="640"/>
      <c r="Y38" s="640"/>
      <c r="Z38" s="640"/>
      <c r="AA38" s="640"/>
      <c r="AB38" s="640"/>
      <c r="AC38" s="640"/>
      <c r="AD38" s="640"/>
      <c r="AE38" s="640"/>
      <c r="AF38" s="640"/>
      <c r="AG38" s="640"/>
      <c r="AH38" s="640"/>
      <c r="AI38" s="640"/>
      <c r="AJ38" s="640"/>
      <c r="AK38" s="640"/>
      <c r="AL38" s="640"/>
      <c r="AM38" s="640"/>
      <c r="AN38" s="640"/>
      <c r="AO38" s="640"/>
      <c r="AP38" s="640"/>
      <c r="AQ38" s="640"/>
      <c r="AR38" s="640"/>
      <c r="AS38" s="640"/>
      <c r="AT38" s="640"/>
      <c r="AU38" s="640"/>
      <c r="AV38" s="640"/>
      <c r="AW38" s="640"/>
      <c r="AX38" s="640"/>
      <c r="AY38" s="774"/>
      <c r="AZ38" s="774"/>
      <c r="BA38" s="774"/>
      <c r="BB38" s="774"/>
      <c r="BC38" s="774"/>
      <c r="BD38" s="774"/>
      <c r="BE38" s="774"/>
      <c r="BF38" s="640"/>
      <c r="BG38"/>
      <c r="BH38"/>
      <c r="BI38"/>
      <c r="BJ38"/>
      <c r="BK38"/>
      <c r="BL38"/>
      <c r="BM38"/>
      <c r="BN38"/>
      <c r="BO38"/>
      <c r="BP38"/>
      <c r="BQ38"/>
      <c r="BR38"/>
      <c r="BS38"/>
      <c r="BT38"/>
      <c r="BU38"/>
      <c r="BV38"/>
      <c r="BW38"/>
      <c r="BX38"/>
      <c r="BY38"/>
      <c r="BZ38"/>
      <c r="CA38"/>
      <c r="CB38"/>
      <c r="CC38"/>
    </row>
    <row r="39" spans="12:81" ht="16" x14ac:dyDescent="0.15">
      <c r="L39" s="662"/>
      <c r="M39" s="663"/>
      <c r="N39" s="663"/>
      <c r="O39" s="663"/>
      <c r="P39" s="663"/>
      <c r="Q39" s="663"/>
      <c r="R39" s="663"/>
      <c r="S39" s="640"/>
      <c r="T39" s="642"/>
      <c r="U39" s="642"/>
      <c r="V39" s="642"/>
      <c r="W39" s="640"/>
      <c r="X39" s="640"/>
      <c r="Y39" s="640"/>
      <c r="Z39" s="640"/>
      <c r="AA39" s="640"/>
      <c r="AB39" s="640"/>
      <c r="AC39" s="640"/>
      <c r="AD39" s="640"/>
      <c r="AE39" s="640"/>
      <c r="AF39" s="640"/>
      <c r="AG39" s="640"/>
      <c r="AH39" s="640"/>
      <c r="AI39" s="640"/>
      <c r="AJ39" s="640"/>
      <c r="AK39" s="640"/>
      <c r="AL39" s="640"/>
      <c r="AM39" s="640"/>
      <c r="AN39" s="640"/>
      <c r="AO39" s="640"/>
      <c r="AP39" s="640"/>
      <c r="AQ39" s="640"/>
      <c r="AR39" s="640"/>
      <c r="AS39" s="640"/>
      <c r="AT39" s="640"/>
      <c r="AU39" s="640"/>
      <c r="AV39" s="640"/>
      <c r="AW39" s="640"/>
      <c r="AX39" s="640"/>
      <c r="AY39" s="640"/>
      <c r="AZ39" s="640"/>
      <c r="BA39" s="640"/>
      <c r="BB39" s="640"/>
      <c r="BC39" s="640"/>
      <c r="BD39" s="640"/>
      <c r="BE39" s="640"/>
      <c r="BF39" s="640"/>
      <c r="BG39"/>
      <c r="BH39"/>
      <c r="BI39"/>
      <c r="BJ39"/>
      <c r="BK39"/>
      <c r="BL39"/>
      <c r="BM39"/>
      <c r="BN39"/>
      <c r="BO39"/>
      <c r="BP39"/>
      <c r="BQ39"/>
      <c r="BR39"/>
      <c r="BS39"/>
      <c r="BT39"/>
      <c r="BU39"/>
      <c r="BV39"/>
      <c r="BW39"/>
      <c r="BX39"/>
      <c r="BY39"/>
      <c r="BZ39"/>
      <c r="CA39"/>
      <c r="CB39"/>
      <c r="CC39"/>
    </row>
    <row r="40" spans="12:81" ht="17" x14ac:dyDescent="0.15">
      <c r="L40" s="639" t="s">
        <v>116</v>
      </c>
      <c r="M40" s="640"/>
      <c r="N40" s="640"/>
      <c r="O40" s="640"/>
      <c r="P40" s="640"/>
      <c r="Q40" s="640"/>
      <c r="R40" s="640"/>
      <c r="S40" s="640"/>
      <c r="T40" s="641" t="s">
        <v>659</v>
      </c>
      <c r="U40" s="640"/>
      <c r="V40" s="642"/>
      <c r="W40" s="639" t="s">
        <v>118</v>
      </c>
      <c r="X40" s="640"/>
      <c r="Y40" s="640"/>
      <c r="Z40" s="640"/>
      <c r="AA40" s="640"/>
      <c r="AB40" s="640"/>
      <c r="AC40" s="640"/>
      <c r="AD40" s="640"/>
      <c r="AE40" s="639" t="s">
        <v>647</v>
      </c>
      <c r="AF40" s="640"/>
      <c r="AG40" s="640"/>
      <c r="AH40" s="640"/>
      <c r="AI40" s="640"/>
      <c r="AJ40" s="640"/>
      <c r="AK40" s="640"/>
      <c r="AL40" s="640"/>
      <c r="AM40" s="640"/>
      <c r="AN40" s="640"/>
      <c r="AO40" s="640"/>
      <c r="AP40" s="640"/>
      <c r="AQ40" s="640"/>
      <c r="AR40" s="640"/>
      <c r="AS40" s="640"/>
      <c r="AT40" s="640"/>
      <c r="AU40" s="640"/>
      <c r="AV40" s="640"/>
      <c r="AW40" s="640"/>
      <c r="AX40" s="639" t="s">
        <v>117</v>
      </c>
      <c r="AY40" s="640"/>
      <c r="AZ40" s="640"/>
      <c r="BA40" s="640"/>
      <c r="BB40" s="640"/>
      <c r="BC40" s="640"/>
      <c r="BD40" s="640"/>
      <c r="BE40" s="640"/>
      <c r="BF40" s="640"/>
      <c r="BG40"/>
      <c r="BH40"/>
      <c r="BI40"/>
      <c r="BJ40"/>
      <c r="BK40"/>
      <c r="BL40"/>
      <c r="BM40"/>
      <c r="BN40"/>
      <c r="BO40"/>
      <c r="BP40"/>
      <c r="BQ40"/>
      <c r="BR40"/>
      <c r="BS40"/>
      <c r="BT40"/>
      <c r="BU40"/>
      <c r="BV40"/>
      <c r="BW40"/>
      <c r="BX40"/>
      <c r="BY40"/>
      <c r="BZ40"/>
      <c r="CA40"/>
      <c r="CB40"/>
      <c r="CC40"/>
    </row>
    <row r="41" spans="12:81" x14ac:dyDescent="0.15">
      <c r="L41" s="643" t="s">
        <v>144</v>
      </c>
      <c r="M41" s="634"/>
      <c r="N41" s="634"/>
      <c r="O41" s="634"/>
      <c r="P41" s="634"/>
      <c r="Q41" s="634"/>
      <c r="R41" s="634"/>
      <c r="S41" s="634"/>
      <c r="T41" s="1000" t="s">
        <v>144</v>
      </c>
      <c r="U41" s="1000"/>
      <c r="V41" s="644"/>
      <c r="W41" s="643" t="s">
        <v>144</v>
      </c>
      <c r="X41" s="634"/>
      <c r="Y41" s="634"/>
      <c r="Z41" s="634"/>
      <c r="AA41" s="634"/>
      <c r="AB41" s="634"/>
      <c r="AC41" s="634"/>
      <c r="AD41" s="634"/>
      <c r="AE41" s="643" t="s">
        <v>144</v>
      </c>
      <c r="AF41" s="634"/>
      <c r="AG41" s="634"/>
      <c r="AH41" s="634"/>
      <c r="AI41" s="634"/>
      <c r="AJ41" s="634"/>
      <c r="AK41" s="634"/>
      <c r="AL41" s="634"/>
      <c r="AM41" s="634"/>
      <c r="AN41" s="634"/>
      <c r="AO41" s="634"/>
      <c r="AP41" s="634"/>
      <c r="AQ41" s="634"/>
      <c r="AR41" s="634"/>
      <c r="AS41" s="634"/>
      <c r="AT41" s="634"/>
      <c r="AU41" s="634"/>
      <c r="AV41" s="634"/>
      <c r="AW41" s="634"/>
      <c r="AX41" s="643" t="s">
        <v>144</v>
      </c>
      <c r="AY41" s="643"/>
      <c r="AZ41" s="634"/>
      <c r="BA41" s="634"/>
      <c r="BB41" s="634"/>
      <c r="BC41" s="634"/>
      <c r="BD41" s="634"/>
      <c r="BE41" s="634"/>
      <c r="BF41" s="634"/>
      <c r="BG41"/>
      <c r="BH41"/>
      <c r="BI41"/>
      <c r="BJ41"/>
      <c r="BK41"/>
      <c r="BL41"/>
      <c r="BM41"/>
      <c r="BN41"/>
      <c r="BO41"/>
      <c r="BP41"/>
      <c r="BQ41"/>
      <c r="BR41"/>
      <c r="BS41"/>
      <c r="BT41"/>
      <c r="BU41"/>
      <c r="BV41"/>
      <c r="BW41"/>
      <c r="BX41"/>
      <c r="BY41"/>
      <c r="BZ41"/>
      <c r="CA41"/>
      <c r="CB41"/>
      <c r="CC41"/>
    </row>
    <row r="42" spans="12:81" ht="34" x14ac:dyDescent="0.15">
      <c r="L42" s="646" t="s">
        <v>599</v>
      </c>
      <c r="M42" s="647" t="s">
        <v>120</v>
      </c>
      <c r="N42" s="647" t="s">
        <v>121</v>
      </c>
      <c r="O42" s="647" t="s">
        <v>122</v>
      </c>
      <c r="P42" s="647" t="s">
        <v>123</v>
      </c>
      <c r="Q42" s="647" t="s">
        <v>226</v>
      </c>
      <c r="R42" s="647" t="s">
        <v>55</v>
      </c>
      <c r="S42" s="640"/>
      <c r="T42" s="646" t="s">
        <v>599</v>
      </c>
      <c r="U42" s="648" t="s">
        <v>659</v>
      </c>
      <c r="V42" s="642"/>
      <c r="W42" s="646" t="s">
        <v>599</v>
      </c>
      <c r="X42" s="647" t="s">
        <v>129</v>
      </c>
      <c r="Y42" s="647" t="s">
        <v>130</v>
      </c>
      <c r="Z42" s="647" t="s">
        <v>131</v>
      </c>
      <c r="AA42" s="647" t="s">
        <v>226</v>
      </c>
      <c r="AB42" s="647" t="s">
        <v>132</v>
      </c>
      <c r="AC42" s="647" t="s">
        <v>55</v>
      </c>
      <c r="AD42" s="640"/>
      <c r="AE42" s="646" t="s">
        <v>599</v>
      </c>
      <c r="AF42" s="647" t="str">
        <f>AF53</f>
        <v>AIRS</v>
      </c>
      <c r="AG42" s="647" t="str">
        <f t="shared" ref="AG42:AU42" si="45">AG53</f>
        <v>AMSR-E</v>
      </c>
      <c r="AH42" s="647" t="str">
        <f t="shared" si="45"/>
        <v>AMSR2</v>
      </c>
      <c r="AI42" s="647" t="str">
        <f t="shared" si="45"/>
        <v>ATMS</v>
      </c>
      <c r="AJ42" s="647" t="str">
        <f t="shared" si="45"/>
        <v>DPR</v>
      </c>
      <c r="AK42" s="647" t="str">
        <f t="shared" si="45"/>
        <v>GMI</v>
      </c>
      <c r="AL42" s="647" t="str">
        <f t="shared" si="45"/>
        <v>GOES-8/10</v>
      </c>
      <c r="AM42" s="647" t="str">
        <f t="shared" si="45"/>
        <v>IMERG</v>
      </c>
      <c r="AN42" s="647" t="str">
        <f t="shared" si="45"/>
        <v>KAPR</v>
      </c>
      <c r="AO42" s="647" t="str">
        <f t="shared" si="45"/>
        <v>KUPR</v>
      </c>
      <c r="AP42" s="647" t="str">
        <f t="shared" si="45"/>
        <v>MHS</v>
      </c>
      <c r="AQ42" s="647" t="str">
        <f t="shared" si="45"/>
        <v>MT1</v>
      </c>
      <c r="AR42" s="647" t="str">
        <f t="shared" si="45"/>
        <v>SAPHIR</v>
      </c>
      <c r="AS42" s="647" t="str">
        <f t="shared" si="45"/>
        <v>SSM/I</v>
      </c>
      <c r="AT42" s="647" t="str">
        <f t="shared" si="45"/>
        <v>SSMIS</v>
      </c>
      <c r="AU42" s="647" t="str">
        <f t="shared" si="45"/>
        <v>TMI</v>
      </c>
      <c r="AV42" s="647" t="s">
        <v>55</v>
      </c>
      <c r="AW42" s="640"/>
      <c r="AX42" s="646" t="s">
        <v>599</v>
      </c>
      <c r="AY42" s="647" t="s">
        <v>124</v>
      </c>
      <c r="AZ42" s="647" t="s">
        <v>125</v>
      </c>
      <c r="BA42" s="647" t="s">
        <v>126</v>
      </c>
      <c r="BB42" s="647" t="s">
        <v>127</v>
      </c>
      <c r="BC42" s="647" t="s">
        <v>128</v>
      </c>
      <c r="BD42" s="647" t="s">
        <v>226</v>
      </c>
      <c r="BE42" s="647" t="s">
        <v>55</v>
      </c>
      <c r="BF42" s="640"/>
      <c r="BG42"/>
      <c r="BH42" s="775"/>
      <c r="BI42"/>
      <c r="BJ42"/>
      <c r="BK42"/>
      <c r="BL42"/>
      <c r="BM42"/>
      <c r="BN42"/>
      <c r="BO42"/>
      <c r="BP42"/>
      <c r="BQ42"/>
      <c r="BR42"/>
      <c r="BS42"/>
      <c r="BT42"/>
      <c r="BU42"/>
      <c r="BV42"/>
      <c r="BW42"/>
      <c r="BX42"/>
      <c r="BY42"/>
      <c r="BZ42"/>
      <c r="CA42"/>
      <c r="CB42"/>
      <c r="CC42"/>
    </row>
    <row r="43" spans="12:81" ht="17" x14ac:dyDescent="0.15">
      <c r="L43" s="654" t="s">
        <v>98</v>
      </c>
      <c r="M43" s="667">
        <f t="shared" ref="M43:R49" si="46">M54/1024</f>
        <v>479.85604774813379</v>
      </c>
      <c r="N43" s="667">
        <f t="shared" si="46"/>
        <v>13.513689844916309</v>
      </c>
      <c r="O43" s="667">
        <f t="shared" si="46"/>
        <v>737.71055653862697</v>
      </c>
      <c r="P43" s="667">
        <f t="shared" si="46"/>
        <v>3584.8993270702736</v>
      </c>
      <c r="Q43" s="667">
        <f t="shared" si="46"/>
        <v>9.7074364693980775E-3</v>
      </c>
      <c r="R43" s="667">
        <f t="shared" si="46"/>
        <v>4815.9893286384195</v>
      </c>
      <c r="S43" s="640"/>
      <c r="T43" s="759" t="s">
        <v>98</v>
      </c>
      <c r="U43" s="760">
        <f t="shared" ref="U43:U49" si="47">U54/1024</f>
        <v>1.6380446959374218E-4</v>
      </c>
      <c r="V43" s="642"/>
      <c r="W43" s="654" t="s">
        <v>98</v>
      </c>
      <c r="X43" s="667">
        <f t="shared" ref="X43:AC50" si="48">X54/1024</f>
        <v>6.3802352050515723E-2</v>
      </c>
      <c r="Y43" s="667">
        <f t="shared" si="48"/>
        <v>7.8158138213539061</v>
      </c>
      <c r="Z43" s="667">
        <f t="shared" si="48"/>
        <v>208.94798844644629</v>
      </c>
      <c r="AA43" s="667">
        <f t="shared" si="48"/>
        <v>1.2381412650029216E-2</v>
      </c>
      <c r="AB43" s="667">
        <f t="shared" si="48"/>
        <v>1.6483486660945313E-3</v>
      </c>
      <c r="AC43" s="667">
        <f t="shared" si="48"/>
        <v>216.84163438116684</v>
      </c>
      <c r="AD43" s="640"/>
      <c r="AE43" s="654" t="s">
        <v>98</v>
      </c>
      <c r="AF43" s="667">
        <f t="shared" ref="AF43:AU49" si="49">AF54/1024</f>
        <v>9.7225508488918357E-4</v>
      </c>
      <c r="AG43" s="667">
        <f t="shared" si="49"/>
        <v>63.718331912971678</v>
      </c>
      <c r="AH43" s="667">
        <f t="shared" si="49"/>
        <v>9.7014058547410933</v>
      </c>
      <c r="AI43" s="667">
        <f t="shared" si="49"/>
        <v>2.0897069309512499</v>
      </c>
      <c r="AJ43" s="667">
        <f t="shared" si="49"/>
        <v>724.277291611333</v>
      </c>
      <c r="AK43" s="667">
        <f t="shared" si="49"/>
        <v>29.212905542026366</v>
      </c>
      <c r="AL43" s="667">
        <f t="shared" si="49"/>
        <v>105.33169750040136</v>
      </c>
      <c r="AM43" s="667">
        <f t="shared" si="49"/>
        <v>256.0822706158242</v>
      </c>
      <c r="AN43" s="667">
        <f t="shared" si="49"/>
        <v>0.56877960587371479</v>
      </c>
      <c r="AO43" s="667">
        <f t="shared" si="49"/>
        <v>0.7950442180735986</v>
      </c>
      <c r="AP43" s="667">
        <f t="shared" si="49"/>
        <v>0.64288561768080366</v>
      </c>
      <c r="AQ43" s="667">
        <f t="shared" si="49"/>
        <v>6.0536255659826566E-5</v>
      </c>
      <c r="AR43" s="667">
        <f t="shared" si="49"/>
        <v>3.7603961845888967E-4</v>
      </c>
      <c r="AS43" s="667">
        <f t="shared" si="49"/>
        <v>4.3232491635517283</v>
      </c>
      <c r="AT43" s="667">
        <f t="shared" si="49"/>
        <v>2.5870225799735549E-3</v>
      </c>
      <c r="AU43" s="667">
        <f t="shared" si="49"/>
        <v>1.9616339258391211E-2</v>
      </c>
      <c r="AV43" s="723">
        <f>AV54/1024</f>
        <v>1196.7671807662261</v>
      </c>
      <c r="AW43" s="640"/>
      <c r="AX43" s="654" t="s">
        <v>98</v>
      </c>
      <c r="AY43" s="667">
        <f t="shared" ref="AY43:BE50" si="50">AY54/1024</f>
        <v>397.55235225379101</v>
      </c>
      <c r="AZ43" s="667">
        <f t="shared" si="50"/>
        <v>1213.3592152234278</v>
      </c>
      <c r="BA43" s="667">
        <f t="shared" si="50"/>
        <v>7.5568764371500876</v>
      </c>
      <c r="BB43" s="667">
        <f t="shared" si="50"/>
        <v>5271.0727158216305</v>
      </c>
      <c r="BC43" s="667">
        <f t="shared" si="50"/>
        <v>198.25680824625684</v>
      </c>
      <c r="BD43" s="667">
        <f t="shared" si="50"/>
        <v>5.5617318957956643E-4</v>
      </c>
      <c r="BE43" s="667">
        <f>BE54/1024</f>
        <v>7087.7985241554461</v>
      </c>
      <c r="BF43" s="640"/>
      <c r="BG43"/>
      <c r="BH43"/>
      <c r="BI43"/>
      <c r="BJ43"/>
      <c r="BK43"/>
      <c r="BL43"/>
      <c r="BM43"/>
      <c r="BN43"/>
      <c r="BO43"/>
      <c r="BP43"/>
      <c r="BQ43"/>
      <c r="BR43"/>
      <c r="BS43"/>
      <c r="BT43"/>
      <c r="BU43"/>
      <c r="BV43"/>
      <c r="BW43"/>
      <c r="BX43"/>
      <c r="BY43"/>
      <c r="BZ43"/>
      <c r="CA43"/>
      <c r="CB43"/>
      <c r="CC43"/>
    </row>
    <row r="44" spans="12:81" ht="17" x14ac:dyDescent="0.15">
      <c r="L44" s="654" t="s">
        <v>99</v>
      </c>
      <c r="M44" s="667">
        <f t="shared" si="46"/>
        <v>3.7813275861371873</v>
      </c>
      <c r="N44" s="667">
        <f t="shared" si="46"/>
        <v>0.57982817532956643</v>
      </c>
      <c r="O44" s="667">
        <f t="shared" si="46"/>
        <v>0.71869426092507616</v>
      </c>
      <c r="P44" s="667">
        <f t="shared" si="46"/>
        <v>342.37369710687011</v>
      </c>
      <c r="Q44" s="667">
        <f t="shared" si="46"/>
        <v>5.3437092146850764E-3</v>
      </c>
      <c r="R44" s="667">
        <f t="shared" si="46"/>
        <v>347.45889083847663</v>
      </c>
      <c r="S44" s="640"/>
      <c r="T44" s="759" t="s">
        <v>99</v>
      </c>
      <c r="U44" s="760">
        <f t="shared" si="47"/>
        <v>2.9546558835136232E-5</v>
      </c>
      <c r="V44" s="642"/>
      <c r="W44" s="654" t="s">
        <v>99</v>
      </c>
      <c r="X44" s="667">
        <f t="shared" si="48"/>
        <v>1.3256886813905956E-3</v>
      </c>
      <c r="Y44" s="667">
        <f t="shared" si="48"/>
        <v>0.34784370446141016</v>
      </c>
      <c r="Z44" s="667">
        <f t="shared" si="48"/>
        <v>1.2199782663355958</v>
      </c>
      <c r="AA44" s="667">
        <f t="shared" si="48"/>
        <v>2.0012553804917774E-3</v>
      </c>
      <c r="AB44" s="667">
        <f t="shared" si="48"/>
        <v>0</v>
      </c>
      <c r="AC44" s="667">
        <f t="shared" si="48"/>
        <v>1.5711489148588884</v>
      </c>
      <c r="AD44" s="640"/>
      <c r="AE44" s="654" t="s">
        <v>99</v>
      </c>
      <c r="AF44" s="667">
        <f t="shared" si="49"/>
        <v>2.4927127133196289E-3</v>
      </c>
      <c r="AG44" s="667">
        <f t="shared" si="49"/>
        <v>5.4442067756190138</v>
      </c>
      <c r="AH44" s="667">
        <f t="shared" si="49"/>
        <v>3.2750222947470313E-2</v>
      </c>
      <c r="AI44" s="667">
        <f t="shared" si="49"/>
        <v>0.48898600285792776</v>
      </c>
      <c r="AJ44" s="667">
        <f t="shared" si="49"/>
        <v>3.4566682603071874</v>
      </c>
      <c r="AK44" s="667">
        <f t="shared" si="49"/>
        <v>0.17665860684701271</v>
      </c>
      <c r="AL44" s="667">
        <f t="shared" si="49"/>
        <v>5.7274281694844824E-2</v>
      </c>
      <c r="AM44" s="667">
        <f t="shared" si="49"/>
        <v>13.343318156194922</v>
      </c>
      <c r="AN44" s="667">
        <f t="shared" si="49"/>
        <v>2.1256607435134276E-2</v>
      </c>
      <c r="AO44" s="667">
        <f t="shared" si="49"/>
        <v>2.6818301901585059E-2</v>
      </c>
      <c r="AP44" s="667">
        <f t="shared" si="49"/>
        <v>1.8734304003373829E-2</v>
      </c>
      <c r="AQ44" s="667">
        <f t="shared" si="49"/>
        <v>8.9690526147023731E-4</v>
      </c>
      <c r="AR44" s="667">
        <f t="shared" si="49"/>
        <v>6.9445410281332421E-4</v>
      </c>
      <c r="AS44" s="667">
        <f t="shared" si="49"/>
        <v>3.9200996542604102E-2</v>
      </c>
      <c r="AT44" s="667">
        <f t="shared" si="49"/>
        <v>7.5121554391444044E-3</v>
      </c>
      <c r="AU44" s="667">
        <f t="shared" si="49"/>
        <v>2.9830240173396288E-3</v>
      </c>
      <c r="AV44" s="723">
        <f t="shared" ref="AV44:AV49" si="51">AV55/1024</f>
        <v>23.120451767885164</v>
      </c>
      <c r="AW44" s="640"/>
      <c r="AX44" s="654" t="s">
        <v>99</v>
      </c>
      <c r="AY44" s="667">
        <f t="shared" si="50"/>
        <v>56.328629495815136</v>
      </c>
      <c r="AZ44" s="667">
        <f t="shared" si="50"/>
        <v>41.668257969074119</v>
      </c>
      <c r="BA44" s="667">
        <f t="shared" si="50"/>
        <v>6.1573711082019145E-4</v>
      </c>
      <c r="BB44" s="667">
        <f t="shared" si="50"/>
        <v>366.97918111988378</v>
      </c>
      <c r="BC44" s="667">
        <f t="shared" si="50"/>
        <v>4.5002958086115525E-4</v>
      </c>
      <c r="BD44" s="667">
        <f t="shared" si="50"/>
        <v>1.3531665817936214E-3</v>
      </c>
      <c r="BE44" s="667">
        <f t="shared" si="50"/>
        <v>464.97848751804651</v>
      </c>
      <c r="BF44" s="640"/>
      <c r="BG44"/>
      <c r="BH44"/>
      <c r="BI44"/>
      <c r="BJ44"/>
      <c r="BK44"/>
      <c r="BL44"/>
      <c r="BM44"/>
      <c r="BN44"/>
      <c r="BO44"/>
      <c r="BP44"/>
      <c r="BQ44"/>
      <c r="BR44"/>
      <c r="BS44"/>
      <c r="BT44"/>
      <c r="BU44"/>
      <c r="BV44"/>
      <c r="BW44"/>
      <c r="BX44"/>
      <c r="BY44"/>
      <c r="BZ44"/>
      <c r="CA44"/>
      <c r="CB44"/>
      <c r="CC44"/>
    </row>
    <row r="45" spans="12:81" ht="17" x14ac:dyDescent="0.15">
      <c r="L45" s="654" t="s">
        <v>504</v>
      </c>
      <c r="M45" s="667">
        <f t="shared" si="46"/>
        <v>519.26233708684867</v>
      </c>
      <c r="N45" s="667">
        <f t="shared" si="46"/>
        <v>0.5968508450914668</v>
      </c>
      <c r="O45" s="667">
        <f t="shared" si="46"/>
        <v>54.034606874150001</v>
      </c>
      <c r="P45" s="667">
        <f t="shared" si="46"/>
        <v>707.59458583140918</v>
      </c>
      <c r="Q45" s="667">
        <f t="shared" si="46"/>
        <v>6.7305236370884805E-6</v>
      </c>
      <c r="R45" s="667">
        <f t="shared" si="46"/>
        <v>1281.4883873680228</v>
      </c>
      <c r="S45" s="640"/>
      <c r="T45" s="759" t="s">
        <v>504</v>
      </c>
      <c r="U45" s="760">
        <f t="shared" si="47"/>
        <v>1.8145743524655662E-5</v>
      </c>
      <c r="V45" s="642"/>
      <c r="W45" s="654" t="s">
        <v>504</v>
      </c>
      <c r="X45" s="667">
        <f t="shared" si="48"/>
        <v>1.6827483350425586E-3</v>
      </c>
      <c r="Y45" s="667">
        <f t="shared" si="48"/>
        <v>2.2159187247279979</v>
      </c>
      <c r="Z45" s="667">
        <f t="shared" si="48"/>
        <v>22.565292394925489</v>
      </c>
      <c r="AA45" s="667">
        <f t="shared" si="48"/>
        <v>8.5503433774647367E-3</v>
      </c>
      <c r="AB45" s="667">
        <f t="shared" si="48"/>
        <v>2.0715771916002246E-4</v>
      </c>
      <c r="AC45" s="667">
        <f t="shared" si="48"/>
        <v>24.791651369085155</v>
      </c>
      <c r="AD45" s="640"/>
      <c r="AE45" s="654" t="s">
        <v>504</v>
      </c>
      <c r="AF45" s="667">
        <f t="shared" si="49"/>
        <v>1.7382743862981347E-3</v>
      </c>
      <c r="AG45" s="667">
        <f t="shared" si="49"/>
        <v>15.181528772397462</v>
      </c>
      <c r="AH45" s="667">
        <f t="shared" si="49"/>
        <v>3.8969196745711032E-2</v>
      </c>
      <c r="AI45" s="667">
        <f t="shared" si="49"/>
        <v>3.0904660789019532E-3</v>
      </c>
      <c r="AJ45" s="667">
        <f t="shared" si="49"/>
        <v>33.79557485447998</v>
      </c>
      <c r="AK45" s="667">
        <f t="shared" si="49"/>
        <v>5.2465790709138673</v>
      </c>
      <c r="AL45" s="667">
        <f t="shared" si="49"/>
        <v>20.727373795161817</v>
      </c>
      <c r="AM45" s="667">
        <f t="shared" si="49"/>
        <v>78.924140071234376</v>
      </c>
      <c r="AN45" s="667">
        <f t="shared" si="49"/>
        <v>5.6425051297992385E-9</v>
      </c>
      <c r="AO45" s="667">
        <f t="shared" si="49"/>
        <v>4.1036400943994431E-9</v>
      </c>
      <c r="AP45" s="667">
        <f t="shared" si="49"/>
        <v>2.0485981519413964E-2</v>
      </c>
      <c r="AQ45" s="667">
        <f t="shared" si="49"/>
        <v>8.4191469795769047E-6</v>
      </c>
      <c r="AR45" s="667">
        <f t="shared" si="49"/>
        <v>1.1666894024529005E-3</v>
      </c>
      <c r="AS45" s="667">
        <f t="shared" si="49"/>
        <v>9.0089718723902444E-3</v>
      </c>
      <c r="AT45" s="667">
        <f t="shared" si="49"/>
        <v>5.5267784155148538E-3</v>
      </c>
      <c r="AU45" s="667">
        <f t="shared" si="49"/>
        <v>2.9239914329082229E-4</v>
      </c>
      <c r="AV45" s="723">
        <f t="shared" si="51"/>
        <v>153.95548375064459</v>
      </c>
      <c r="AW45" s="640"/>
      <c r="AX45" s="654" t="s">
        <v>504</v>
      </c>
      <c r="AY45" s="667">
        <f t="shared" si="50"/>
        <v>21.877056697488086</v>
      </c>
      <c r="AZ45" s="667">
        <f t="shared" si="50"/>
        <v>395.5981403090762</v>
      </c>
      <c r="BA45" s="667">
        <f t="shared" si="50"/>
        <v>50.792831178658986</v>
      </c>
      <c r="BB45" s="667">
        <f t="shared" si="50"/>
        <v>1193.2822328382226</v>
      </c>
      <c r="BC45" s="667">
        <f t="shared" si="50"/>
        <v>0.12128928169022363</v>
      </c>
      <c r="BD45" s="667">
        <f t="shared" si="50"/>
        <v>1.8537556252340381E-2</v>
      </c>
      <c r="BE45" s="667">
        <f t="shared" si="50"/>
        <v>1661.6900878613883</v>
      </c>
      <c r="BF45" s="640"/>
      <c r="BG45"/>
      <c r="BH45"/>
      <c r="BI45"/>
      <c r="BJ45"/>
      <c r="BK45"/>
      <c r="BL45"/>
      <c r="BM45"/>
      <c r="BN45"/>
      <c r="BO45"/>
      <c r="BP45"/>
      <c r="BQ45"/>
      <c r="BR45"/>
      <c r="BS45"/>
      <c r="BT45"/>
      <c r="BU45"/>
      <c r="BV45"/>
      <c r="BW45"/>
      <c r="BX45"/>
      <c r="BY45"/>
      <c r="BZ45"/>
      <c r="CA45"/>
      <c r="CB45"/>
      <c r="CC45"/>
    </row>
    <row r="46" spans="12:81" ht="17" x14ac:dyDescent="0.15">
      <c r="L46" s="654" t="s">
        <v>505</v>
      </c>
      <c r="M46" s="667">
        <f t="shared" si="46"/>
        <v>174.91616208357519</v>
      </c>
      <c r="N46" s="667">
        <f t="shared" si="46"/>
        <v>0.10828157055857422</v>
      </c>
      <c r="O46" s="667">
        <f t="shared" si="46"/>
        <v>6.245038348912197</v>
      </c>
      <c r="P46" s="667">
        <f t="shared" si="46"/>
        <v>1260.1526598933301</v>
      </c>
      <c r="Q46" s="667">
        <f t="shared" si="46"/>
        <v>3.7534825241891584E-2</v>
      </c>
      <c r="R46" s="667">
        <f t="shared" si="46"/>
        <v>1441.4596767216181</v>
      </c>
      <c r="S46" s="640"/>
      <c r="T46" s="759" t="s">
        <v>505</v>
      </c>
      <c r="U46" s="760">
        <f t="shared" si="47"/>
        <v>1.1632659525275782E-3</v>
      </c>
      <c r="V46" s="642"/>
      <c r="W46" s="654" t="s">
        <v>505</v>
      </c>
      <c r="X46" s="667">
        <f t="shared" si="48"/>
        <v>2.1611505988521387</v>
      </c>
      <c r="Y46" s="667">
        <f t="shared" si="48"/>
        <v>17.759874764335059</v>
      </c>
      <c r="Z46" s="667">
        <f t="shared" si="48"/>
        <v>15.010021983495703</v>
      </c>
      <c r="AA46" s="667">
        <f t="shared" si="48"/>
        <v>9.7088033971885982E-3</v>
      </c>
      <c r="AB46" s="667">
        <f t="shared" si="48"/>
        <v>5.3669058797822756E-4</v>
      </c>
      <c r="AC46" s="667">
        <f t="shared" si="48"/>
        <v>34.941292840668069</v>
      </c>
      <c r="AD46" s="640"/>
      <c r="AE46" s="654" t="s">
        <v>505</v>
      </c>
      <c r="AF46" s="667">
        <f t="shared" si="49"/>
        <v>2.3052063561408397E-3</v>
      </c>
      <c r="AG46" s="667">
        <f t="shared" si="49"/>
        <v>3.2759973005822753</v>
      </c>
      <c r="AH46" s="667">
        <f t="shared" si="49"/>
        <v>0.72204752234028902</v>
      </c>
      <c r="AI46" s="667">
        <f t="shared" si="49"/>
        <v>0.16491734172723144</v>
      </c>
      <c r="AJ46" s="667">
        <f t="shared" si="49"/>
        <v>6.332411290843984</v>
      </c>
      <c r="AK46" s="667">
        <f t="shared" si="49"/>
        <v>2.893983453922373</v>
      </c>
      <c r="AL46" s="667">
        <f t="shared" si="49"/>
        <v>12.250954435994531</v>
      </c>
      <c r="AM46" s="667">
        <f t="shared" si="49"/>
        <v>9.888307199298632</v>
      </c>
      <c r="AN46" s="667">
        <f t="shared" si="49"/>
        <v>2.2486744364869042E-4</v>
      </c>
      <c r="AO46" s="667">
        <f t="shared" si="49"/>
        <v>2.8535464844026072E-4</v>
      </c>
      <c r="AP46" s="667">
        <f t="shared" si="49"/>
        <v>0.16526464618345899</v>
      </c>
      <c r="AQ46" s="667">
        <f t="shared" si="49"/>
        <v>2.0960269102943067E-4</v>
      </c>
      <c r="AR46" s="667">
        <f t="shared" si="49"/>
        <v>9.1255707957316109E-5</v>
      </c>
      <c r="AS46" s="667">
        <f t="shared" si="49"/>
        <v>3.1267758881076562</v>
      </c>
      <c r="AT46" s="667">
        <f t="shared" si="49"/>
        <v>2.8977804149690136E-3</v>
      </c>
      <c r="AU46" s="667">
        <f t="shared" si="49"/>
        <v>3.5659236800711326E-4</v>
      </c>
      <c r="AV46" s="723">
        <f t="shared" si="51"/>
        <v>38.827029738630628</v>
      </c>
      <c r="AW46" s="640"/>
      <c r="AX46" s="654" t="s">
        <v>505</v>
      </c>
      <c r="AY46" s="667">
        <f t="shared" si="50"/>
        <v>2.1175005287286619</v>
      </c>
      <c r="AZ46" s="667">
        <f t="shared" si="50"/>
        <v>117.66494521975</v>
      </c>
      <c r="BA46" s="667">
        <f t="shared" si="50"/>
        <v>0.70262669752082718</v>
      </c>
      <c r="BB46" s="667">
        <f t="shared" si="50"/>
        <v>792.97725463210747</v>
      </c>
      <c r="BC46" s="667">
        <f t="shared" si="50"/>
        <v>2.9348061855225684</v>
      </c>
      <c r="BD46" s="667">
        <f t="shared" si="50"/>
        <v>3.3372533640431259E-2</v>
      </c>
      <c r="BE46" s="667">
        <f t="shared" si="50"/>
        <v>916.43050579726992</v>
      </c>
      <c r="BF46" s="640"/>
      <c r="BG46"/>
      <c r="BH46"/>
      <c r="BI46"/>
      <c r="BJ46"/>
      <c r="BK46"/>
      <c r="BL46"/>
      <c r="BM46"/>
      <c r="BN46"/>
      <c r="BO46"/>
      <c r="BP46"/>
      <c r="BQ46"/>
      <c r="BR46"/>
      <c r="BS46"/>
      <c r="BT46"/>
      <c r="BU46"/>
      <c r="BV46"/>
      <c r="BW46"/>
      <c r="BX46"/>
      <c r="BY46"/>
      <c r="BZ46"/>
      <c r="CA46"/>
      <c r="CB46"/>
      <c r="CC46"/>
    </row>
    <row r="47" spans="12:81" ht="17" x14ac:dyDescent="0.15">
      <c r="L47" s="654" t="s">
        <v>506</v>
      </c>
      <c r="M47" s="667">
        <f t="shared" si="46"/>
        <v>0.46318429751227053</v>
      </c>
      <c r="N47" s="667">
        <f t="shared" si="46"/>
        <v>4.7361237620862015E-3</v>
      </c>
      <c r="O47" s="667">
        <f t="shared" si="46"/>
        <v>6.7171843274991205E-2</v>
      </c>
      <c r="P47" s="667">
        <f t="shared" si="46"/>
        <v>81.085606280362214</v>
      </c>
      <c r="Q47" s="667">
        <f t="shared" si="46"/>
        <v>0</v>
      </c>
      <c r="R47" s="667">
        <f t="shared" si="46"/>
        <v>81.620698544911562</v>
      </c>
      <c r="S47" s="640"/>
      <c r="T47" s="759" t="s">
        <v>506</v>
      </c>
      <c r="U47" s="760">
        <f t="shared" si="47"/>
        <v>2.4462497094646096E-7</v>
      </c>
      <c r="V47" s="642"/>
      <c r="W47" s="654" t="s">
        <v>506</v>
      </c>
      <c r="X47" s="667">
        <f t="shared" si="48"/>
        <v>6.5632188943709469E-4</v>
      </c>
      <c r="Y47" s="667">
        <f t="shared" si="48"/>
        <v>0.30756707828913865</v>
      </c>
      <c r="Z47" s="667">
        <f t="shared" si="48"/>
        <v>0.14071055135173047</v>
      </c>
      <c r="AA47" s="667">
        <f t="shared" si="48"/>
        <v>2.6507202055654393E-3</v>
      </c>
      <c r="AB47" s="667">
        <f t="shared" si="48"/>
        <v>0</v>
      </c>
      <c r="AC47" s="667">
        <f t="shared" si="48"/>
        <v>0.45158467173587169</v>
      </c>
      <c r="AD47" s="640"/>
      <c r="AE47" s="654" t="s">
        <v>506</v>
      </c>
      <c r="AF47" s="667">
        <f t="shared" si="49"/>
        <v>0</v>
      </c>
      <c r="AG47" s="667">
        <f t="shared" si="49"/>
        <v>0.54933821835857033</v>
      </c>
      <c r="AH47" s="667">
        <f t="shared" si="49"/>
        <v>0</v>
      </c>
      <c r="AI47" s="667">
        <f t="shared" si="49"/>
        <v>4.5798099881721975E-3</v>
      </c>
      <c r="AJ47" s="667">
        <f t="shared" si="49"/>
        <v>7.3299052219226663E-3</v>
      </c>
      <c r="AK47" s="667">
        <f t="shared" si="49"/>
        <v>0.31540860103632423</v>
      </c>
      <c r="AL47" s="667">
        <f t="shared" si="49"/>
        <v>52.25539129301152</v>
      </c>
      <c r="AM47" s="667">
        <f t="shared" si="49"/>
        <v>5.2562967886606149</v>
      </c>
      <c r="AN47" s="667">
        <f t="shared" si="49"/>
        <v>0</v>
      </c>
      <c r="AO47" s="667">
        <f t="shared" si="49"/>
        <v>0</v>
      </c>
      <c r="AP47" s="667">
        <f t="shared" si="49"/>
        <v>1.1498438470880468E-3</v>
      </c>
      <c r="AQ47" s="667">
        <f t="shared" si="49"/>
        <v>1.3541466614697071E-8</v>
      </c>
      <c r="AR47" s="667">
        <f t="shared" si="49"/>
        <v>0</v>
      </c>
      <c r="AS47" s="667">
        <f t="shared" si="49"/>
        <v>1.1453718689153809E-3</v>
      </c>
      <c r="AT47" s="667">
        <f t="shared" si="49"/>
        <v>0</v>
      </c>
      <c r="AU47" s="667">
        <f t="shared" si="49"/>
        <v>1.853829717219922E-4</v>
      </c>
      <c r="AV47" s="723">
        <f t="shared" si="51"/>
        <v>58.390825228506316</v>
      </c>
      <c r="AW47" s="640"/>
      <c r="AX47" s="654" t="s">
        <v>506</v>
      </c>
      <c r="AY47" s="667">
        <f t="shared" si="50"/>
        <v>2.0423617869600976</v>
      </c>
      <c r="AZ47" s="667">
        <f t="shared" si="50"/>
        <v>8.9678976893292184</v>
      </c>
      <c r="BA47" s="667">
        <f t="shared" si="50"/>
        <v>8.4489750697684871E-3</v>
      </c>
      <c r="BB47" s="667">
        <f t="shared" si="50"/>
        <v>84.078423553246381</v>
      </c>
      <c r="BC47" s="667">
        <f t="shared" si="50"/>
        <v>9.2299446322613179E-2</v>
      </c>
      <c r="BD47" s="667">
        <f t="shared" si="50"/>
        <v>3.6486679746303612E-3</v>
      </c>
      <c r="BE47" s="667">
        <f t="shared" si="50"/>
        <v>95.193080118902714</v>
      </c>
      <c r="BF47" s="640"/>
      <c r="BG47"/>
      <c r="BH47"/>
      <c r="BI47"/>
      <c r="BJ47"/>
      <c r="BK47"/>
      <c r="BL47"/>
      <c r="BM47"/>
      <c r="BN47"/>
      <c r="BO47"/>
      <c r="BP47"/>
      <c r="BQ47"/>
      <c r="BR47"/>
      <c r="BS47"/>
      <c r="BT47"/>
      <c r="BU47"/>
      <c r="BV47"/>
      <c r="BW47"/>
      <c r="BX47"/>
      <c r="BY47"/>
      <c r="BZ47"/>
      <c r="CA47"/>
      <c r="CB47"/>
      <c r="CC47"/>
    </row>
    <row r="48" spans="12:81" ht="17" x14ac:dyDescent="0.15">
      <c r="L48" s="654" t="s">
        <v>103</v>
      </c>
      <c r="M48" s="667">
        <f t="shared" si="46"/>
        <v>35.393012269269924</v>
      </c>
      <c r="N48" s="667">
        <f t="shared" si="46"/>
        <v>3.7262231398926755E-4</v>
      </c>
      <c r="O48" s="667">
        <f t="shared" si="46"/>
        <v>5.4678937070093456E-2</v>
      </c>
      <c r="P48" s="667">
        <f t="shared" si="46"/>
        <v>76.733019671450094</v>
      </c>
      <c r="Q48" s="667">
        <f t="shared" si="46"/>
        <v>8.9729875344346424E-4</v>
      </c>
      <c r="R48" s="667">
        <f t="shared" si="46"/>
        <v>112.18198079885755</v>
      </c>
      <c r="S48" s="640"/>
      <c r="T48" s="759" t="s">
        <v>103</v>
      </c>
      <c r="U48" s="760">
        <f t="shared" si="47"/>
        <v>0</v>
      </c>
      <c r="V48" s="642"/>
      <c r="W48" s="654" t="s">
        <v>103</v>
      </c>
      <c r="X48" s="667">
        <f t="shared" si="48"/>
        <v>6.8007167101313771E-5</v>
      </c>
      <c r="Y48" s="667">
        <f t="shared" si="48"/>
        <v>0.33589453890544924</v>
      </c>
      <c r="Z48" s="667">
        <f t="shared" si="48"/>
        <v>4.0612257103020896E-2</v>
      </c>
      <c r="AA48" s="667">
        <f t="shared" si="48"/>
        <v>5.0207560070702952E-4</v>
      </c>
      <c r="AB48" s="667">
        <f t="shared" si="48"/>
        <v>0</v>
      </c>
      <c r="AC48" s="667">
        <f t="shared" si="48"/>
        <v>0.37707687877627849</v>
      </c>
      <c r="AD48" s="640"/>
      <c r="AE48" s="654" t="s">
        <v>103</v>
      </c>
      <c r="AF48" s="667">
        <f t="shared" si="49"/>
        <v>9.4507381618313862E-5</v>
      </c>
      <c r="AG48" s="667">
        <f t="shared" si="49"/>
        <v>0.96587693936544339</v>
      </c>
      <c r="AH48" s="667">
        <f t="shared" si="49"/>
        <v>3.2279673969242088E-3</v>
      </c>
      <c r="AI48" s="667">
        <f t="shared" si="49"/>
        <v>7.144013616198203E-3</v>
      </c>
      <c r="AJ48" s="667">
        <f t="shared" si="49"/>
        <v>0.12724252266070801</v>
      </c>
      <c r="AK48" s="667">
        <f t="shared" si="49"/>
        <v>9.7350753408136328E-2</v>
      </c>
      <c r="AL48" s="667">
        <f t="shared" si="49"/>
        <v>7.1193157116522263</v>
      </c>
      <c r="AM48" s="667">
        <f t="shared" si="49"/>
        <v>5.0186180712726074</v>
      </c>
      <c r="AN48" s="667">
        <f t="shared" si="49"/>
        <v>4.9843034194054685E-3</v>
      </c>
      <c r="AO48" s="667">
        <f t="shared" si="49"/>
        <v>7.6768110284319824E-4</v>
      </c>
      <c r="AP48" s="667">
        <f t="shared" si="49"/>
        <v>2.5611853807276856E-3</v>
      </c>
      <c r="AQ48" s="667">
        <f t="shared" si="49"/>
        <v>6.6057485128112603E-5</v>
      </c>
      <c r="AR48" s="667">
        <f t="shared" si="49"/>
        <v>4.4258162233745605E-5</v>
      </c>
      <c r="AS48" s="667">
        <f t="shared" si="49"/>
        <v>1.2281465751584569E-3</v>
      </c>
      <c r="AT48" s="667">
        <f t="shared" si="49"/>
        <v>3.2542099252168555E-3</v>
      </c>
      <c r="AU48" s="667">
        <f t="shared" si="49"/>
        <v>9.3055341494618847E-5</v>
      </c>
      <c r="AV48" s="723">
        <f t="shared" si="51"/>
        <v>13.35186938414607</v>
      </c>
      <c r="AW48" s="640"/>
      <c r="AX48" s="654" t="s">
        <v>103</v>
      </c>
      <c r="AY48" s="667">
        <f t="shared" si="50"/>
        <v>3.5510956738426076</v>
      </c>
      <c r="AZ48" s="667">
        <f t="shared" si="50"/>
        <v>0.22703187846218456</v>
      </c>
      <c r="BA48" s="667">
        <f t="shared" si="50"/>
        <v>3.9416917970811422E-3</v>
      </c>
      <c r="BB48" s="667">
        <f t="shared" si="50"/>
        <v>13.267580102709863</v>
      </c>
      <c r="BC48" s="667">
        <f t="shared" si="50"/>
        <v>7.3081944265140919E-4</v>
      </c>
      <c r="BD48" s="667">
        <f t="shared" si="50"/>
        <v>1.0994156855303931E-4</v>
      </c>
      <c r="BE48" s="667">
        <f t="shared" si="50"/>
        <v>17.050490107822942</v>
      </c>
      <c r="BF48" s="640"/>
      <c r="BG48"/>
      <c r="BH48"/>
      <c r="BI48"/>
      <c r="BJ48"/>
      <c r="BK48"/>
      <c r="BL48"/>
      <c r="BM48"/>
      <c r="BN48"/>
      <c r="BO48"/>
      <c r="BP48"/>
      <c r="BQ48"/>
      <c r="BR48"/>
      <c r="BS48"/>
      <c r="BT48"/>
      <c r="BU48"/>
      <c r="BV48"/>
      <c r="BW48"/>
      <c r="BX48"/>
      <c r="BY48"/>
      <c r="BZ48"/>
      <c r="CA48"/>
      <c r="CB48"/>
      <c r="CC48"/>
    </row>
    <row r="49" spans="12:81" ht="17" x14ac:dyDescent="0.15">
      <c r="L49" s="654" t="s">
        <v>104</v>
      </c>
      <c r="M49" s="667">
        <f t="shared" si="46"/>
        <v>3.4748095185932423E-3</v>
      </c>
      <c r="N49" s="667">
        <f t="shared" si="46"/>
        <v>5.626819074677764E-6</v>
      </c>
      <c r="O49" s="667">
        <f t="shared" si="46"/>
        <v>0</v>
      </c>
      <c r="P49" s="667">
        <f t="shared" si="46"/>
        <v>0.25668443311315037</v>
      </c>
      <c r="Q49" s="667">
        <f t="shared" si="46"/>
        <v>1.9750368664972421E-6</v>
      </c>
      <c r="R49" s="667">
        <f t="shared" si="46"/>
        <v>0.26016684448768479</v>
      </c>
      <c r="S49" s="640"/>
      <c r="T49" s="759" t="s">
        <v>104</v>
      </c>
      <c r="U49" s="760">
        <f t="shared" si="47"/>
        <v>0</v>
      </c>
      <c r="V49" s="642"/>
      <c r="W49" s="654" t="s">
        <v>104</v>
      </c>
      <c r="X49" s="667">
        <f t="shared" si="48"/>
        <v>1.7191905499203125E-7</v>
      </c>
      <c r="Y49" s="667">
        <f t="shared" si="48"/>
        <v>2.1746932907262793E-4</v>
      </c>
      <c r="Z49" s="667">
        <f t="shared" si="48"/>
        <v>2.0305735106376172E-3</v>
      </c>
      <c r="AA49" s="667">
        <f t="shared" si="48"/>
        <v>3.9502992876805272E-8</v>
      </c>
      <c r="AB49" s="667">
        <f t="shared" si="48"/>
        <v>0</v>
      </c>
      <c r="AC49" s="667">
        <f t="shared" si="48"/>
        <v>2.2482542617581138E-3</v>
      </c>
      <c r="AD49" s="640"/>
      <c r="AE49" s="654" t="s">
        <v>104</v>
      </c>
      <c r="AF49" s="667">
        <f t="shared" si="49"/>
        <v>9.8328382591716797E-7</v>
      </c>
      <c r="AG49" s="667">
        <f t="shared" si="49"/>
        <v>3.5683262922248045E-4</v>
      </c>
      <c r="AH49" s="667">
        <f t="shared" si="49"/>
        <v>3.1277522793970995E-8</v>
      </c>
      <c r="AI49" s="667">
        <f t="shared" si="49"/>
        <v>5.3329926231526756E-5</v>
      </c>
      <c r="AJ49" s="667">
        <f t="shared" si="49"/>
        <v>2.9353454920055763E-5</v>
      </c>
      <c r="AK49" s="667">
        <f t="shared" si="49"/>
        <v>8.3199938671896183E-6</v>
      </c>
      <c r="AL49" s="667">
        <f t="shared" si="49"/>
        <v>6.2022427300689649E-6</v>
      </c>
      <c r="AM49" s="667">
        <f t="shared" si="49"/>
        <v>5.2962761310482132E-4</v>
      </c>
      <c r="AN49" s="667">
        <f t="shared" si="49"/>
        <v>1.3162944014766211E-6</v>
      </c>
      <c r="AO49" s="667">
        <f t="shared" si="49"/>
        <v>1.3406861398834667E-8</v>
      </c>
      <c r="AP49" s="667">
        <f t="shared" si="49"/>
        <v>1.5292102034436522E-5</v>
      </c>
      <c r="AQ49" s="667">
        <f t="shared" si="49"/>
        <v>1.0836265573743653E-7</v>
      </c>
      <c r="AR49" s="667">
        <f t="shared" si="49"/>
        <v>2.2825588530395117E-8</v>
      </c>
      <c r="AS49" s="667">
        <f t="shared" si="49"/>
        <v>4.7103872930165333E-5</v>
      </c>
      <c r="AT49" s="667">
        <f t="shared" si="49"/>
        <v>3.6018082028021972E-7</v>
      </c>
      <c r="AU49" s="667">
        <f t="shared" si="49"/>
        <v>1.5601144696120118E-6</v>
      </c>
      <c r="AV49" s="723">
        <f t="shared" si="51"/>
        <v>1.0504575811864916E-3</v>
      </c>
      <c r="AW49" s="640"/>
      <c r="AX49" s="654" t="s">
        <v>104</v>
      </c>
      <c r="AY49" s="667">
        <f t="shared" si="50"/>
        <v>2.2585578062717091E-4</v>
      </c>
      <c r="AZ49" s="667">
        <f t="shared" si="50"/>
        <v>1.0474500413692969</v>
      </c>
      <c r="BA49" s="667">
        <f t="shared" si="50"/>
        <v>0</v>
      </c>
      <c r="BB49" s="667">
        <f t="shared" si="50"/>
        <v>2.0862913017481249E-2</v>
      </c>
      <c r="BC49" s="667">
        <f t="shared" si="50"/>
        <v>0</v>
      </c>
      <c r="BD49" s="667">
        <f t="shared" si="50"/>
        <v>2.1413325157482158E-7</v>
      </c>
      <c r="BE49" s="667">
        <f t="shared" si="50"/>
        <v>1.0685390243006569</v>
      </c>
      <c r="BF49" s="640"/>
      <c r="BG49"/>
      <c r="BH49"/>
      <c r="BI49"/>
      <c r="BJ49"/>
      <c r="BK49"/>
      <c r="BL49"/>
      <c r="BM49"/>
      <c r="BN49"/>
      <c r="BO49"/>
      <c r="BP49"/>
      <c r="BQ49"/>
      <c r="BR49"/>
      <c r="BS49"/>
      <c r="BT49"/>
      <c r="BU49"/>
      <c r="BV49"/>
      <c r="BW49"/>
      <c r="BX49"/>
      <c r="BY49"/>
      <c r="BZ49"/>
      <c r="CA49"/>
      <c r="CB49"/>
      <c r="CC49"/>
    </row>
    <row r="50" spans="12:81" s="392" customFormat="1" ht="17" x14ac:dyDescent="0.15">
      <c r="L50" s="762" t="s">
        <v>55</v>
      </c>
      <c r="M50" s="776">
        <f t="shared" ref="M50:R50" si="52">SUM(M43:M49)</f>
        <v>1213.6755458809957</v>
      </c>
      <c r="N50" s="776">
        <f t="shared" si="52"/>
        <v>14.803764808791067</v>
      </c>
      <c r="O50" s="776">
        <f t="shared" si="52"/>
        <v>798.83074680295931</v>
      </c>
      <c r="P50" s="776">
        <f t="shared" si="52"/>
        <v>6053.0955802868084</v>
      </c>
      <c r="Q50" s="776">
        <f t="shared" si="52"/>
        <v>5.3491975239921788E-2</v>
      </c>
      <c r="R50" s="776">
        <f t="shared" si="52"/>
        <v>8080.459129754794</v>
      </c>
      <c r="S50" s="762"/>
      <c r="T50" s="763" t="s">
        <v>55</v>
      </c>
      <c r="U50" s="777">
        <f>SUM(U43:U49)</f>
        <v>1.3750073494520588E-3</v>
      </c>
      <c r="V50" s="765"/>
      <c r="W50" s="762" t="s">
        <v>55</v>
      </c>
      <c r="X50" s="778">
        <f>SUM(X43:X49)</f>
        <v>2.228685888894681</v>
      </c>
      <c r="Y50" s="778">
        <f>SUM(Y43:Y49)</f>
        <v>28.783130101402033</v>
      </c>
      <c r="Z50" s="778">
        <f>SUM(Z43:Z49)</f>
        <v>247.92663447316846</v>
      </c>
      <c r="AA50" s="778">
        <f t="shared" si="48"/>
        <v>3.5794650114439677E-2</v>
      </c>
      <c r="AB50" s="778">
        <f t="shared" si="48"/>
        <v>2.3921969732327813E-3</v>
      </c>
      <c r="AC50" s="667">
        <f t="shared" si="48"/>
        <v>278.97663731055286</v>
      </c>
      <c r="AD50" s="762"/>
      <c r="AE50" s="656" t="s">
        <v>55</v>
      </c>
      <c r="AF50" s="779">
        <f t="shared" ref="AF50:AU50" si="53">SUM(AF43:AF49)</f>
        <v>7.6039392060920181E-3</v>
      </c>
      <c r="AG50" s="779">
        <f t="shared" si="53"/>
        <v>89.135636751923656</v>
      </c>
      <c r="AH50" s="779">
        <f t="shared" si="53"/>
        <v>10.49840079544901</v>
      </c>
      <c r="AI50" s="779">
        <f t="shared" si="53"/>
        <v>2.758477895145913</v>
      </c>
      <c r="AJ50" s="779">
        <f t="shared" si="53"/>
        <v>767.99654779830166</v>
      </c>
      <c r="AK50" s="779">
        <f t="shared" si="53"/>
        <v>37.942894348147945</v>
      </c>
      <c r="AL50" s="779">
        <f t="shared" si="53"/>
        <v>197.74201322015904</v>
      </c>
      <c r="AM50" s="779">
        <f t="shared" si="53"/>
        <v>368.51348053009849</v>
      </c>
      <c r="AN50" s="779">
        <f t="shared" si="53"/>
        <v>0.59524670610880981</v>
      </c>
      <c r="AO50" s="779">
        <f t="shared" si="53"/>
        <v>0.82291557323696862</v>
      </c>
      <c r="AP50" s="779">
        <f t="shared" si="53"/>
        <v>0.85109687071690066</v>
      </c>
      <c r="AQ50" s="779">
        <f t="shared" si="53"/>
        <v>1.2416427443895362E-3</v>
      </c>
      <c r="AR50" s="779">
        <f t="shared" si="53"/>
        <v>2.3727198195047068E-3</v>
      </c>
      <c r="AS50" s="779">
        <f t="shared" si="53"/>
        <v>7.5006556423913828</v>
      </c>
      <c r="AT50" s="779">
        <f t="shared" si="53"/>
        <v>2.1778306955638961E-2</v>
      </c>
      <c r="AU50" s="779">
        <f t="shared" si="53"/>
        <v>2.3528353214714998E-2</v>
      </c>
      <c r="AV50" s="780">
        <f>AV61/1024</f>
        <v>1484.4138910936204</v>
      </c>
      <c r="AW50" s="762"/>
      <c r="AX50" s="762" t="s">
        <v>55</v>
      </c>
      <c r="AY50" s="778">
        <f>SUM(AY43:AY49)</f>
        <v>483.46922229240624</v>
      </c>
      <c r="AZ50" s="778">
        <f>SUM(AZ43:AZ49)</f>
        <v>1778.5329383304888</v>
      </c>
      <c r="BA50" s="778">
        <f>SUM(BA43:BA49)</f>
        <v>59.065340717307571</v>
      </c>
      <c r="BB50" s="778">
        <f>SUM(BB43:BB49)</f>
        <v>7721.6782509808181</v>
      </c>
      <c r="BC50" s="781">
        <f t="shared" si="50"/>
        <v>201.40638400881576</v>
      </c>
      <c r="BD50" s="781">
        <f t="shared" si="50"/>
        <v>5.7578253340579803E-2</v>
      </c>
      <c r="BE50" s="782">
        <f>SUM(BE43:BE49)</f>
        <v>10244.209714583176</v>
      </c>
      <c r="BF50" s="762"/>
      <c r="BG50"/>
      <c r="BH50"/>
      <c r="BI50"/>
      <c r="BJ50"/>
      <c r="BK50"/>
      <c r="BL50"/>
      <c r="BM50"/>
      <c r="BN50"/>
      <c r="BO50"/>
      <c r="BP50"/>
      <c r="BQ50"/>
      <c r="BR50"/>
      <c r="BS50"/>
      <c r="BT50"/>
      <c r="BU50"/>
      <c r="BV50"/>
      <c r="BW50"/>
      <c r="BX50"/>
      <c r="BY50"/>
      <c r="BZ50"/>
      <c r="CA50"/>
      <c r="CB50"/>
      <c r="CC50"/>
    </row>
    <row r="51" spans="12:81" ht="16" x14ac:dyDescent="0.15">
      <c r="L51" s="640"/>
      <c r="M51" s="640"/>
      <c r="N51" s="640"/>
      <c r="O51" s="640"/>
      <c r="P51" s="640"/>
      <c r="Q51" s="640"/>
      <c r="R51" s="640"/>
      <c r="S51" s="640"/>
      <c r="T51" s="642"/>
      <c r="U51" s="642"/>
      <c r="V51" s="642"/>
      <c r="W51" s="640"/>
      <c r="X51" s="640"/>
      <c r="Y51" s="640"/>
      <c r="Z51" s="640"/>
      <c r="AA51" s="640"/>
      <c r="AB51" s="640"/>
      <c r="AC51" s="640"/>
      <c r="AD51" s="640"/>
      <c r="AE51" s="640"/>
      <c r="AF51" s="640"/>
      <c r="AG51" s="640"/>
      <c r="AH51" s="640"/>
      <c r="AI51" s="640"/>
      <c r="AJ51" s="640"/>
      <c r="AK51" s="640"/>
      <c r="AL51" s="664"/>
      <c r="AM51" s="640"/>
      <c r="AN51" s="640"/>
      <c r="AO51" s="640"/>
      <c r="AP51" s="640"/>
      <c r="AQ51" s="640"/>
      <c r="AR51" s="640"/>
      <c r="AS51" s="640"/>
      <c r="AT51" s="640"/>
      <c r="AU51" s="640"/>
      <c r="AV51" s="640"/>
      <c r="AW51" s="640"/>
      <c r="AX51" s="640"/>
      <c r="AY51" s="640"/>
      <c r="AZ51" s="640"/>
      <c r="BA51" s="640"/>
      <c r="BB51" s="640"/>
      <c r="BC51" s="640"/>
      <c r="BD51" s="640"/>
      <c r="BE51" s="640"/>
      <c r="BF51" s="640"/>
      <c r="BG51"/>
      <c r="BH51"/>
      <c r="BI51"/>
      <c r="BJ51"/>
      <c r="BK51"/>
      <c r="BL51"/>
      <c r="BM51"/>
      <c r="BN51"/>
      <c r="BO51"/>
      <c r="BP51"/>
      <c r="BQ51"/>
      <c r="BR51"/>
      <c r="BS51"/>
      <c r="BT51"/>
      <c r="BU51"/>
      <c r="BV51"/>
      <c r="BW51"/>
      <c r="BX51"/>
      <c r="BY51"/>
      <c r="BZ51"/>
      <c r="CA51"/>
      <c r="CB51"/>
      <c r="CC51"/>
    </row>
    <row r="52" spans="12:81" x14ac:dyDescent="0.15">
      <c r="L52" s="643" t="s">
        <v>145</v>
      </c>
      <c r="M52" s="634"/>
      <c r="N52" s="634"/>
      <c r="O52" s="634"/>
      <c r="P52" s="634"/>
      <c r="Q52" s="634"/>
      <c r="R52" s="634"/>
      <c r="S52" s="634"/>
      <c r="T52" s="1000" t="s">
        <v>145</v>
      </c>
      <c r="U52" s="1000"/>
      <c r="V52" s="644"/>
      <c r="W52" s="643" t="s">
        <v>145</v>
      </c>
      <c r="X52" s="634"/>
      <c r="Y52" s="634"/>
      <c r="Z52" s="634"/>
      <c r="AA52" s="634"/>
      <c r="AB52" s="634"/>
      <c r="AC52" s="634"/>
      <c r="AD52" s="634"/>
      <c r="AE52" s="643" t="s">
        <v>145</v>
      </c>
      <c r="AF52" s="634"/>
      <c r="AG52" s="634"/>
      <c r="AH52" s="634"/>
      <c r="AI52" s="634"/>
      <c r="AJ52" s="634"/>
      <c r="AK52" s="634"/>
      <c r="AL52" s="634"/>
      <c r="AM52" s="634"/>
      <c r="AN52" s="634"/>
      <c r="AO52" s="634"/>
      <c r="AP52" s="634"/>
      <c r="AQ52" s="634"/>
      <c r="AR52" s="634"/>
      <c r="AS52" s="634"/>
      <c r="AT52" s="634"/>
      <c r="AU52" s="634"/>
      <c r="AV52" s="634"/>
      <c r="AW52" s="634"/>
      <c r="AX52" s="643" t="s">
        <v>145</v>
      </c>
      <c r="AY52" s="643"/>
      <c r="AZ52" s="634"/>
      <c r="BA52" s="634"/>
      <c r="BB52" s="634"/>
      <c r="BC52" s="634"/>
      <c r="BD52" s="634"/>
      <c r="BE52" s="634"/>
      <c r="BF52" s="634"/>
      <c r="BG52"/>
      <c r="BH52"/>
      <c r="BI52"/>
      <c r="BJ52"/>
      <c r="BK52"/>
      <c r="BL52"/>
      <c r="BM52"/>
      <c r="BN52"/>
      <c r="BO52"/>
      <c r="BP52"/>
      <c r="BQ52"/>
      <c r="BR52"/>
      <c r="BS52"/>
      <c r="BT52"/>
      <c r="BU52"/>
      <c r="BV52"/>
      <c r="BW52"/>
      <c r="BX52"/>
      <c r="BY52"/>
      <c r="BZ52"/>
      <c r="CA52"/>
      <c r="CB52"/>
      <c r="CC52"/>
    </row>
    <row r="53" spans="12:81" ht="34" x14ac:dyDescent="0.15">
      <c r="L53" s="646" t="s">
        <v>599</v>
      </c>
      <c r="M53" s="631" t="s">
        <v>146</v>
      </c>
      <c r="N53" s="647" t="s">
        <v>134</v>
      </c>
      <c r="O53" s="647" t="s">
        <v>135</v>
      </c>
      <c r="P53" s="647" t="s">
        <v>136</v>
      </c>
      <c r="Q53" s="647" t="s">
        <v>226</v>
      </c>
      <c r="R53" s="647" t="s">
        <v>55</v>
      </c>
      <c r="S53" s="662"/>
      <c r="T53" s="646" t="s">
        <v>599</v>
      </c>
      <c r="U53" s="648" t="s">
        <v>659</v>
      </c>
      <c r="V53" s="642"/>
      <c r="W53" s="646" t="s">
        <v>599</v>
      </c>
      <c r="X53" s="647" t="s">
        <v>140</v>
      </c>
      <c r="Y53" s="647" t="s">
        <v>141</v>
      </c>
      <c r="Z53" s="647" t="s">
        <v>142</v>
      </c>
      <c r="AA53" s="647" t="s">
        <v>226</v>
      </c>
      <c r="AB53" s="647" t="s">
        <v>143</v>
      </c>
      <c r="AC53" s="667" t="s">
        <v>55</v>
      </c>
      <c r="AD53" s="640"/>
      <c r="AE53" s="646" t="s">
        <v>599</v>
      </c>
      <c r="AF53" s="647" t="str">
        <f t="shared" ref="AF53:AU53" si="54">AF29</f>
        <v>AIRS</v>
      </c>
      <c r="AG53" s="647" t="str">
        <f t="shared" si="54"/>
        <v>AMSR-E</v>
      </c>
      <c r="AH53" s="647" t="str">
        <f t="shared" si="54"/>
        <v>AMSR2</v>
      </c>
      <c r="AI53" s="647" t="str">
        <f t="shared" si="54"/>
        <v>ATMS</v>
      </c>
      <c r="AJ53" s="647" t="str">
        <f t="shared" si="54"/>
        <v>DPR</v>
      </c>
      <c r="AK53" s="647" t="str">
        <f t="shared" si="54"/>
        <v>GMI</v>
      </c>
      <c r="AL53" s="647" t="str">
        <f t="shared" si="54"/>
        <v>GOES-8/10</v>
      </c>
      <c r="AM53" s="647" t="str">
        <f t="shared" si="54"/>
        <v>IMERG</v>
      </c>
      <c r="AN53" s="647" t="str">
        <f t="shared" si="54"/>
        <v>KAPR</v>
      </c>
      <c r="AO53" s="647" t="str">
        <f t="shared" si="54"/>
        <v>KUPR</v>
      </c>
      <c r="AP53" s="647" t="str">
        <f t="shared" si="54"/>
        <v>MHS</v>
      </c>
      <c r="AQ53" s="647" t="str">
        <f t="shared" si="54"/>
        <v>MT1</v>
      </c>
      <c r="AR53" s="647" t="str">
        <f t="shared" si="54"/>
        <v>SAPHIR</v>
      </c>
      <c r="AS53" s="647" t="str">
        <f t="shared" si="54"/>
        <v>SSM/I</v>
      </c>
      <c r="AT53" s="647" t="str">
        <f t="shared" si="54"/>
        <v>SSMIS</v>
      </c>
      <c r="AU53" s="647" t="str">
        <f t="shared" si="54"/>
        <v>TMI</v>
      </c>
      <c r="AV53" s="647" t="s">
        <v>55</v>
      </c>
      <c r="AW53" s="640"/>
      <c r="AX53" s="646" t="s">
        <v>599</v>
      </c>
      <c r="AY53" s="647" t="s">
        <v>137</v>
      </c>
      <c r="AZ53" s="647" t="s">
        <v>135</v>
      </c>
      <c r="BA53" s="647" t="s">
        <v>138</v>
      </c>
      <c r="BB53" s="647" t="s">
        <v>136</v>
      </c>
      <c r="BC53" s="647" t="s">
        <v>139</v>
      </c>
      <c r="BD53" s="647" t="s">
        <v>226</v>
      </c>
      <c r="BE53" s="667" t="s">
        <v>55</v>
      </c>
      <c r="BF53" s="640"/>
      <c r="BG53"/>
      <c r="BH53"/>
      <c r="BI53"/>
      <c r="BJ53"/>
      <c r="BK53"/>
      <c r="BL53"/>
      <c r="BM53"/>
      <c r="BN53"/>
      <c r="BO53"/>
      <c r="BP53"/>
      <c r="BQ53"/>
      <c r="BR53"/>
      <c r="BS53"/>
      <c r="BT53"/>
      <c r="BU53"/>
      <c r="BV53"/>
      <c r="BW53"/>
      <c r="BX53"/>
      <c r="BY53"/>
      <c r="BZ53"/>
      <c r="CA53"/>
      <c r="CB53"/>
      <c r="CC53"/>
    </row>
    <row r="54" spans="12:81" ht="17" x14ac:dyDescent="0.15">
      <c r="L54" s="654" t="s">
        <v>98</v>
      </c>
      <c r="M54" s="653">
        <v>491372.592894089</v>
      </c>
      <c r="N54" s="653">
        <v>13838.0184011943</v>
      </c>
      <c r="O54" s="653">
        <v>755415.60989555402</v>
      </c>
      <c r="P54" s="653">
        <v>3670936.9109199601</v>
      </c>
      <c r="Q54" s="653">
        <v>9.9404149446636314</v>
      </c>
      <c r="R54" s="653">
        <v>4931573.0725257415</v>
      </c>
      <c r="S54" s="640"/>
      <c r="T54" s="759" t="s">
        <v>98</v>
      </c>
      <c r="U54" s="783">
        <v>0.16773577686399199</v>
      </c>
      <c r="V54" s="642"/>
      <c r="W54" s="654" t="s">
        <v>98</v>
      </c>
      <c r="X54" s="720">
        <v>65.333608499728101</v>
      </c>
      <c r="Y54" s="720">
        <v>8003.3933530663999</v>
      </c>
      <c r="Z54" s="720">
        <v>213962.740169161</v>
      </c>
      <c r="AA54" s="720">
        <v>12.678566553629917</v>
      </c>
      <c r="AB54" s="720">
        <v>1.6879090340808001</v>
      </c>
      <c r="AC54" s="653">
        <f>SUM(X54:AB54)</f>
        <v>222045.83360631485</v>
      </c>
      <c r="AD54" s="640"/>
      <c r="AE54" s="654" t="s">
        <v>98</v>
      </c>
      <c r="AF54" s="670">
        <v>0.99558920692652397</v>
      </c>
      <c r="AG54" s="670">
        <v>65247.571878882998</v>
      </c>
      <c r="AH54" s="670">
        <v>9934.2395952548795</v>
      </c>
      <c r="AI54" s="670">
        <v>2139.8598972940799</v>
      </c>
      <c r="AJ54" s="670">
        <v>741659.94661000499</v>
      </c>
      <c r="AK54" s="670">
        <v>29914.015275034999</v>
      </c>
      <c r="AL54" s="670">
        <v>107859.65824041099</v>
      </c>
      <c r="AM54" s="670">
        <v>262228.24511060398</v>
      </c>
      <c r="AN54" s="670">
        <v>582.43031641468394</v>
      </c>
      <c r="AO54" s="670">
        <v>814.12527930736496</v>
      </c>
      <c r="AP54" s="670">
        <v>658.31487250514294</v>
      </c>
      <c r="AQ54" s="670">
        <v>6.1989125795662403E-2</v>
      </c>
      <c r="AR54" s="670">
        <v>0.38506456930190303</v>
      </c>
      <c r="AS54" s="670">
        <v>4427.0071434769698</v>
      </c>
      <c r="AT54" s="670">
        <v>2.6491111218929202</v>
      </c>
      <c r="AU54" s="670">
        <v>20.0871314005926</v>
      </c>
      <c r="AV54" s="670">
        <f t="shared" ref="AV54:AV60" si="55">SUM(AF54:AU54)</f>
        <v>1225489.5931046156</v>
      </c>
      <c r="AW54" s="668"/>
      <c r="AX54" s="653" t="s">
        <v>98</v>
      </c>
      <c r="AY54" s="653">
        <v>407093.608707882</v>
      </c>
      <c r="AZ54" s="653">
        <v>1242479.83638879</v>
      </c>
      <c r="BA54" s="653">
        <v>7738.2414716416897</v>
      </c>
      <c r="BB54" s="653">
        <v>5397578.4610013496</v>
      </c>
      <c r="BC54" s="653">
        <v>203014.971644167</v>
      </c>
      <c r="BD54" s="653">
        <v>0.56952134612947602</v>
      </c>
      <c r="BE54" s="653">
        <f>SUM(AY54:BD54)</f>
        <v>7257905.6887351768</v>
      </c>
      <c r="BF54" s="640"/>
      <c r="BG54"/>
      <c r="BH54"/>
      <c r="BI54"/>
      <c r="BJ54"/>
      <c r="BK54"/>
      <c r="BL54"/>
      <c r="BM54"/>
      <c r="BN54"/>
      <c r="BO54"/>
      <c r="BP54"/>
      <c r="BQ54"/>
      <c r="BR54"/>
      <c r="BS54"/>
      <c r="BT54"/>
      <c r="BU54"/>
      <c r="BV54"/>
      <c r="BW54"/>
      <c r="BX54"/>
      <c r="BY54"/>
      <c r="BZ54"/>
      <c r="CA54"/>
      <c r="CB54"/>
      <c r="CC54"/>
    </row>
    <row r="55" spans="12:81" ht="17" x14ac:dyDescent="0.15">
      <c r="L55" s="654" t="s">
        <v>99</v>
      </c>
      <c r="M55" s="653">
        <v>3872.0794482044798</v>
      </c>
      <c r="N55" s="653">
        <v>593.74405153747603</v>
      </c>
      <c r="O55" s="653">
        <v>735.94292318727798</v>
      </c>
      <c r="P55" s="653">
        <v>350590.66583743499</v>
      </c>
      <c r="Q55" s="653">
        <v>5.4719582358375183</v>
      </c>
      <c r="R55" s="653">
        <v>355797.90421860007</v>
      </c>
      <c r="S55" s="640"/>
      <c r="T55" s="759" t="s">
        <v>99</v>
      </c>
      <c r="U55" s="783">
        <v>3.0255676247179501E-2</v>
      </c>
      <c r="V55" s="642"/>
      <c r="W55" s="654" t="s">
        <v>99</v>
      </c>
      <c r="X55" s="720">
        <v>1.3575052097439699</v>
      </c>
      <c r="Y55" s="720">
        <v>356.19195336848401</v>
      </c>
      <c r="Z55" s="720">
        <v>1249.2577447276501</v>
      </c>
      <c r="AA55" s="720">
        <v>2.04928550962358</v>
      </c>
      <c r="AB55" s="720">
        <v>0</v>
      </c>
      <c r="AC55" s="653">
        <f t="shared" ref="AC55:AC60" si="56">SUM(X55:AB55)</f>
        <v>1608.8564888155017</v>
      </c>
      <c r="AD55" s="640"/>
      <c r="AE55" s="654" t="s">
        <v>99</v>
      </c>
      <c r="AF55" s="670">
        <v>2.5525378184392999</v>
      </c>
      <c r="AG55" s="670">
        <v>5574.8677382338701</v>
      </c>
      <c r="AH55" s="670">
        <v>33.5362282982096</v>
      </c>
      <c r="AI55" s="670">
        <v>500.72166692651803</v>
      </c>
      <c r="AJ55" s="670">
        <v>3539.6282985545599</v>
      </c>
      <c r="AK55" s="670">
        <v>180.89841341134101</v>
      </c>
      <c r="AL55" s="670">
        <v>58.6488644555211</v>
      </c>
      <c r="AM55" s="670">
        <v>13663.5577919436</v>
      </c>
      <c r="AN55" s="670">
        <v>21.766766013577499</v>
      </c>
      <c r="AO55" s="670">
        <v>27.461941147223101</v>
      </c>
      <c r="AP55" s="670">
        <v>19.183927299454801</v>
      </c>
      <c r="AQ55" s="670">
        <v>0.91843098774552301</v>
      </c>
      <c r="AR55" s="670">
        <v>0.71112100128084399</v>
      </c>
      <c r="AS55" s="670">
        <v>40.141820459626601</v>
      </c>
      <c r="AT55" s="670">
        <v>7.6924471696838701</v>
      </c>
      <c r="AU55" s="670">
        <v>3.0546165937557799</v>
      </c>
      <c r="AV55" s="670">
        <f t="shared" si="55"/>
        <v>23675.342610314408</v>
      </c>
      <c r="AW55" s="668"/>
      <c r="AX55" s="653" t="s">
        <v>99</v>
      </c>
      <c r="AY55" s="653">
        <v>57680.516603714699</v>
      </c>
      <c r="AZ55" s="653">
        <v>42668.296160331898</v>
      </c>
      <c r="BA55" s="653">
        <v>0.63051480147987604</v>
      </c>
      <c r="BB55" s="653">
        <v>375786.68146676099</v>
      </c>
      <c r="BC55" s="653">
        <v>0.46083029080182297</v>
      </c>
      <c r="BD55" s="653">
        <v>1.3856425797566683</v>
      </c>
      <c r="BE55" s="653">
        <f t="shared" ref="BE55:BE60" si="57">SUM(AY55:BD55)</f>
        <v>476137.97121847962</v>
      </c>
      <c r="BF55" s="640"/>
      <c r="BG55"/>
      <c r="BH55"/>
      <c r="BI55"/>
      <c r="BJ55"/>
      <c r="BK55"/>
      <c r="BL55"/>
      <c r="BM55"/>
      <c r="BN55"/>
      <c r="BO55"/>
      <c r="BP55"/>
      <c r="BQ55"/>
      <c r="BR55"/>
      <c r="BS55"/>
      <c r="BT55"/>
      <c r="BU55"/>
      <c r="BV55"/>
      <c r="BW55"/>
      <c r="BX55"/>
      <c r="BY55"/>
      <c r="BZ55"/>
      <c r="CA55"/>
      <c r="CB55"/>
      <c r="CC55"/>
    </row>
    <row r="56" spans="12:81" ht="17" x14ac:dyDescent="0.15">
      <c r="L56" s="654" t="s">
        <v>504</v>
      </c>
      <c r="M56" s="653">
        <v>531724.63317693304</v>
      </c>
      <c r="N56" s="653">
        <v>611.175265373662</v>
      </c>
      <c r="O56" s="653">
        <v>55331.437439129601</v>
      </c>
      <c r="P56" s="653">
        <v>724576.855891363</v>
      </c>
      <c r="Q56" s="653">
        <v>6.892056204378604E-3</v>
      </c>
      <c r="R56" s="653">
        <v>1312244.1086648554</v>
      </c>
      <c r="S56" s="640"/>
      <c r="T56" s="759" t="s">
        <v>504</v>
      </c>
      <c r="U56" s="783">
        <v>1.8581241369247398E-2</v>
      </c>
      <c r="V56" s="642"/>
      <c r="W56" s="654" t="s">
        <v>504</v>
      </c>
      <c r="X56" s="720">
        <v>1.72313429508358</v>
      </c>
      <c r="Y56" s="720">
        <v>2269.1007741214698</v>
      </c>
      <c r="Z56" s="720">
        <v>23106.859412403701</v>
      </c>
      <c r="AA56" s="720">
        <v>8.7555516185238904</v>
      </c>
      <c r="AB56" s="720">
        <v>0.212129504419863</v>
      </c>
      <c r="AC56" s="653">
        <f t="shared" si="56"/>
        <v>25386.651001943199</v>
      </c>
      <c r="AD56" s="640"/>
      <c r="AE56" s="654" t="s">
        <v>504</v>
      </c>
      <c r="AF56" s="670">
        <v>1.7799929715692899</v>
      </c>
      <c r="AG56" s="670">
        <v>15545.885462935001</v>
      </c>
      <c r="AH56" s="670">
        <v>39.904457467608097</v>
      </c>
      <c r="AI56" s="670">
        <v>3.1646372647956</v>
      </c>
      <c r="AJ56" s="670">
        <v>34606.6686509875</v>
      </c>
      <c r="AK56" s="670">
        <v>5372.4969686158001</v>
      </c>
      <c r="AL56" s="670">
        <v>21224.830766245701</v>
      </c>
      <c r="AM56" s="670">
        <v>80818.319432944001</v>
      </c>
      <c r="AN56" s="670">
        <v>5.7779252529144202E-6</v>
      </c>
      <c r="AO56" s="670">
        <v>4.2021274566650297E-6</v>
      </c>
      <c r="AP56" s="670">
        <v>20.977645075879899</v>
      </c>
      <c r="AQ56" s="670">
        <v>8.6212065070867504E-3</v>
      </c>
      <c r="AR56" s="670">
        <v>1.1946899481117701</v>
      </c>
      <c r="AS56" s="670">
        <v>9.2251871973276103</v>
      </c>
      <c r="AT56" s="670">
        <v>5.6594210974872103</v>
      </c>
      <c r="AU56" s="670">
        <v>0.29941672272980202</v>
      </c>
      <c r="AV56" s="670">
        <f t="shared" si="55"/>
        <v>157650.41536066006</v>
      </c>
      <c r="AW56" s="668"/>
      <c r="AX56" s="653" t="s">
        <v>504</v>
      </c>
      <c r="AY56" s="653">
        <v>22402.106058227801</v>
      </c>
      <c r="AZ56" s="653">
        <v>405092.49567649403</v>
      </c>
      <c r="BA56" s="653">
        <v>52011.859126946802</v>
      </c>
      <c r="BB56" s="653">
        <v>1221921.00642634</v>
      </c>
      <c r="BC56" s="653">
        <v>124.20022445078899</v>
      </c>
      <c r="BD56" s="653">
        <v>18.982457602396551</v>
      </c>
      <c r="BE56" s="653">
        <f t="shared" si="57"/>
        <v>1701570.6499700616</v>
      </c>
      <c r="BF56" s="640"/>
      <c r="BG56"/>
      <c r="BH56"/>
      <c r="BI56"/>
      <c r="BJ56"/>
      <c r="BK56"/>
      <c r="BL56"/>
      <c r="BM56"/>
      <c r="BN56"/>
      <c r="BO56"/>
      <c r="BP56"/>
      <c r="BQ56"/>
      <c r="BR56"/>
      <c r="BS56"/>
      <c r="BT56"/>
      <c r="BU56"/>
      <c r="BV56"/>
      <c r="BW56"/>
      <c r="BX56"/>
      <c r="BY56"/>
      <c r="BZ56"/>
      <c r="CA56"/>
      <c r="CB56"/>
      <c r="CC56"/>
    </row>
    <row r="57" spans="12:81" ht="17" x14ac:dyDescent="0.15">
      <c r="L57" s="654" t="s">
        <v>505</v>
      </c>
      <c r="M57" s="653">
        <v>179114.14997358099</v>
      </c>
      <c r="N57" s="653">
        <v>110.88032825198</v>
      </c>
      <c r="O57" s="653">
        <v>6394.9192692860897</v>
      </c>
      <c r="P57" s="653">
        <v>1290396.32373077</v>
      </c>
      <c r="Q57" s="653">
        <v>38.435661047696982</v>
      </c>
      <c r="R57" s="653">
        <v>1476054.7089629369</v>
      </c>
      <c r="S57" s="640"/>
      <c r="T57" s="759" t="s">
        <v>505</v>
      </c>
      <c r="U57" s="783">
        <v>1.1911843353882401</v>
      </c>
      <c r="V57" s="642"/>
      <c r="W57" s="654" t="s">
        <v>505</v>
      </c>
      <c r="X57" s="720">
        <v>2213.01821322459</v>
      </c>
      <c r="Y57" s="720">
        <v>18186.111758679101</v>
      </c>
      <c r="Z57" s="720">
        <v>15370.2625110996</v>
      </c>
      <c r="AA57" s="720">
        <v>9.9418146787211246</v>
      </c>
      <c r="AB57" s="720">
        <v>0.54957116208970502</v>
      </c>
      <c r="AC57" s="653">
        <f t="shared" si="56"/>
        <v>35779.883868844103</v>
      </c>
      <c r="AD57" s="640"/>
      <c r="AE57" s="654" t="s">
        <v>505</v>
      </c>
      <c r="AF57" s="670">
        <v>2.3605313086882198</v>
      </c>
      <c r="AG57" s="670">
        <v>3354.6212357962499</v>
      </c>
      <c r="AH57" s="670">
        <v>739.37666287645595</v>
      </c>
      <c r="AI57" s="670">
        <v>168.87535792868499</v>
      </c>
      <c r="AJ57" s="670">
        <v>6484.3891618242396</v>
      </c>
      <c r="AK57" s="670">
        <v>2963.4390568165099</v>
      </c>
      <c r="AL57" s="670">
        <v>12544.9773424584</v>
      </c>
      <c r="AM57" s="670">
        <v>10125.626572081799</v>
      </c>
      <c r="AN57" s="670">
        <v>0.23026426229625899</v>
      </c>
      <c r="AO57" s="670">
        <v>0.29220316000282698</v>
      </c>
      <c r="AP57" s="670">
        <v>169.230997691862</v>
      </c>
      <c r="AQ57" s="670">
        <v>0.21463315561413701</v>
      </c>
      <c r="AR57" s="670">
        <v>9.3445844948291695E-2</v>
      </c>
      <c r="AS57" s="670">
        <v>3201.8185094222399</v>
      </c>
      <c r="AT57" s="670">
        <v>2.9673271449282699</v>
      </c>
      <c r="AU57" s="670">
        <v>0.36515058483928398</v>
      </c>
      <c r="AV57" s="670">
        <f t="shared" si="55"/>
        <v>39758.878452357763</v>
      </c>
      <c r="AW57" s="668"/>
      <c r="AX57" s="653" t="s">
        <v>505</v>
      </c>
      <c r="AY57" s="653">
        <v>2168.3205414181498</v>
      </c>
      <c r="AZ57" s="653">
        <v>120488.903905024</v>
      </c>
      <c r="BA57" s="653">
        <v>719.48973826132703</v>
      </c>
      <c r="BB57" s="653">
        <v>812008.70874327805</v>
      </c>
      <c r="BC57" s="653">
        <v>3005.2415339751101</v>
      </c>
      <c r="BD57" s="653">
        <v>34.17347444780161</v>
      </c>
      <c r="BE57" s="653">
        <f t="shared" si="57"/>
        <v>938424.83793640439</v>
      </c>
      <c r="BF57" s="640"/>
      <c r="BG57"/>
      <c r="BH57"/>
      <c r="BI57"/>
      <c r="BJ57"/>
      <c r="BK57"/>
      <c r="BL57"/>
      <c r="BM57"/>
      <c r="BN57"/>
      <c r="BO57"/>
      <c r="BP57"/>
      <c r="BQ57"/>
      <c r="BR57"/>
      <c r="BS57"/>
      <c r="BT57"/>
      <c r="BU57"/>
      <c r="BV57"/>
      <c r="BW57"/>
      <c r="BX57"/>
      <c r="BY57"/>
      <c r="BZ57"/>
      <c r="CA57"/>
      <c r="CB57"/>
      <c r="CC57"/>
    </row>
    <row r="58" spans="12:81" ht="17" x14ac:dyDescent="0.15">
      <c r="L58" s="654" t="s">
        <v>506</v>
      </c>
      <c r="M58" s="653">
        <v>474.30072065256502</v>
      </c>
      <c r="N58" s="653">
        <v>4.8497907323762703</v>
      </c>
      <c r="O58" s="653">
        <v>68.783967513590994</v>
      </c>
      <c r="P58" s="653">
        <v>83031.660831090907</v>
      </c>
      <c r="Q58" s="653"/>
      <c r="R58" s="653">
        <v>83579.59530998944</v>
      </c>
      <c r="S58" s="640"/>
      <c r="T58" s="759" t="s">
        <v>506</v>
      </c>
      <c r="U58" s="783">
        <v>2.5049597024917603E-4</v>
      </c>
      <c r="V58" s="642"/>
      <c r="W58" s="654" t="s">
        <v>506</v>
      </c>
      <c r="X58" s="720">
        <v>0.67207361478358496</v>
      </c>
      <c r="Y58" s="720">
        <v>314.94868816807798</v>
      </c>
      <c r="Z58" s="720">
        <v>144.087604584172</v>
      </c>
      <c r="AA58" s="720">
        <v>2.7143374904990099</v>
      </c>
      <c r="AB58" s="720">
        <v>0</v>
      </c>
      <c r="AC58" s="653">
        <f t="shared" si="56"/>
        <v>462.42270385753261</v>
      </c>
      <c r="AD58" s="640"/>
      <c r="AE58" s="654" t="s">
        <v>506</v>
      </c>
      <c r="AF58" s="670">
        <v>0</v>
      </c>
      <c r="AG58" s="670">
        <v>562.52233559917602</v>
      </c>
      <c r="AH58" s="670">
        <v>0</v>
      </c>
      <c r="AI58" s="670">
        <v>4.6897254278883302</v>
      </c>
      <c r="AJ58" s="670">
        <v>7.5058229472488103</v>
      </c>
      <c r="AK58" s="670">
        <v>322.97840746119601</v>
      </c>
      <c r="AL58" s="670">
        <v>53509.520684043797</v>
      </c>
      <c r="AM58" s="670">
        <v>5382.4479115884697</v>
      </c>
      <c r="AN58" s="670">
        <v>0</v>
      </c>
      <c r="AO58" s="670">
        <v>0</v>
      </c>
      <c r="AP58" s="670">
        <v>1.17744009941816</v>
      </c>
      <c r="AQ58" s="670">
        <v>1.38664618134498E-5</v>
      </c>
      <c r="AR58" s="670">
        <v>0</v>
      </c>
      <c r="AS58" s="670">
        <v>1.17286079376935</v>
      </c>
      <c r="AT58" s="670">
        <v>0</v>
      </c>
      <c r="AU58" s="670">
        <v>0.18983216304332001</v>
      </c>
      <c r="AV58" s="670">
        <f t="shared" si="55"/>
        <v>59792.205033990467</v>
      </c>
      <c r="AW58" s="668"/>
      <c r="AX58" s="653" t="s">
        <v>506</v>
      </c>
      <c r="AY58" s="653">
        <v>2091.37846984714</v>
      </c>
      <c r="AZ58" s="653">
        <v>9183.1272338731196</v>
      </c>
      <c r="BA58" s="653">
        <v>8.6517504714429307</v>
      </c>
      <c r="BB58" s="653">
        <v>86096.305718524294</v>
      </c>
      <c r="BC58" s="653">
        <v>94.514633034355896</v>
      </c>
      <c r="BD58" s="653">
        <v>3.7362360060214899</v>
      </c>
      <c r="BE58" s="653">
        <f t="shared" si="57"/>
        <v>97477.714041756379</v>
      </c>
      <c r="BF58" s="640"/>
      <c r="BG58"/>
      <c r="BH58"/>
      <c r="BI58"/>
      <c r="BJ58"/>
      <c r="BK58"/>
      <c r="BL58"/>
      <c r="BM58"/>
      <c r="BN58"/>
      <c r="BO58"/>
      <c r="BP58"/>
      <c r="BQ58"/>
      <c r="BR58"/>
      <c r="BS58"/>
      <c r="BT58"/>
      <c r="BU58"/>
      <c r="BV58"/>
      <c r="BW58"/>
      <c r="BX58"/>
      <c r="BY58"/>
      <c r="BZ58"/>
      <c r="CA58"/>
      <c r="CB58"/>
      <c r="CC58"/>
    </row>
    <row r="59" spans="12:81" ht="17" x14ac:dyDescent="0.15">
      <c r="L59" s="654" t="s">
        <v>103</v>
      </c>
      <c r="M59" s="653">
        <v>36242.444563732402</v>
      </c>
      <c r="N59" s="653">
        <v>0.38156524952500998</v>
      </c>
      <c r="O59" s="653">
        <v>55.991231559775699</v>
      </c>
      <c r="P59" s="653">
        <v>78574.612143564897</v>
      </c>
      <c r="Q59" s="653">
        <v>0.91883392352610738</v>
      </c>
      <c r="R59" s="653">
        <v>114874.34833803013</v>
      </c>
      <c r="S59" s="640"/>
      <c r="T59" s="759" t="s">
        <v>103</v>
      </c>
      <c r="U59" s="783">
        <v>0</v>
      </c>
      <c r="V59" s="642"/>
      <c r="W59" s="654" t="s">
        <v>103</v>
      </c>
      <c r="X59" s="720">
        <v>6.9639339111745302E-2</v>
      </c>
      <c r="Y59" s="720">
        <v>343.95600783918002</v>
      </c>
      <c r="Z59" s="720">
        <v>41.586951273493398</v>
      </c>
      <c r="AA59" s="720">
        <v>0.51412541512399823</v>
      </c>
      <c r="AB59" s="720">
        <v>0</v>
      </c>
      <c r="AC59" s="653">
        <f t="shared" si="56"/>
        <v>386.12672386690917</v>
      </c>
      <c r="AD59" s="640"/>
      <c r="AE59" s="654" t="s">
        <v>103</v>
      </c>
      <c r="AF59" s="670">
        <v>9.6775558777153395E-2</v>
      </c>
      <c r="AG59" s="670">
        <v>989.05798591021403</v>
      </c>
      <c r="AH59" s="670">
        <v>3.3054386144503898</v>
      </c>
      <c r="AI59" s="670">
        <v>7.3154699429869599</v>
      </c>
      <c r="AJ59" s="670">
        <v>130.29634320456501</v>
      </c>
      <c r="AK59" s="670">
        <v>99.6871714899316</v>
      </c>
      <c r="AL59" s="670">
        <v>7290.1792887318798</v>
      </c>
      <c r="AM59" s="670">
        <v>5139.06490498315</v>
      </c>
      <c r="AN59" s="670">
        <v>5.1039267014711998</v>
      </c>
      <c r="AO59" s="670">
        <v>0.786105449311435</v>
      </c>
      <c r="AP59" s="670">
        <v>2.6226538298651501</v>
      </c>
      <c r="AQ59" s="670">
        <v>6.7642864771187305E-2</v>
      </c>
      <c r="AR59" s="670">
        <v>4.5320358127355499E-2</v>
      </c>
      <c r="AS59" s="670">
        <v>1.2576220929622599</v>
      </c>
      <c r="AT59" s="670">
        <v>3.33231096342206</v>
      </c>
      <c r="AU59" s="670">
        <v>9.52886696904897E-2</v>
      </c>
      <c r="AV59" s="670">
        <f t="shared" si="55"/>
        <v>13672.314249365576</v>
      </c>
      <c r="AW59" s="668"/>
      <c r="AX59" s="653" t="s">
        <v>103</v>
      </c>
      <c r="AY59" s="653">
        <v>3636.3219700148302</v>
      </c>
      <c r="AZ59" s="653">
        <v>232.48064354527699</v>
      </c>
      <c r="BA59" s="653">
        <v>4.0362924002110896</v>
      </c>
      <c r="BB59" s="653">
        <v>13586.002025174899</v>
      </c>
      <c r="BC59" s="653">
        <v>0.74835910927504301</v>
      </c>
      <c r="BD59" s="653">
        <v>0.11258016619831225</v>
      </c>
      <c r="BE59" s="653">
        <f t="shared" si="57"/>
        <v>17459.701870410692</v>
      </c>
      <c r="BF59" s="640"/>
      <c r="BG59"/>
      <c r="BH59"/>
      <c r="BI59"/>
      <c r="BJ59"/>
      <c r="BK59"/>
      <c r="BL59"/>
      <c r="BM59"/>
      <c r="BN59"/>
      <c r="BO59"/>
      <c r="BP59"/>
      <c r="BQ59"/>
      <c r="BR59"/>
      <c r="BS59"/>
      <c r="BT59"/>
      <c r="BU59"/>
      <c r="BV59"/>
      <c r="BW59"/>
      <c r="BX59"/>
      <c r="BY59"/>
      <c r="BZ59"/>
      <c r="CA59"/>
      <c r="CB59"/>
      <c r="CC59"/>
    </row>
    <row r="60" spans="12:81" ht="17" x14ac:dyDescent="0.15">
      <c r="L60" s="654" t="s">
        <v>104</v>
      </c>
      <c r="M60" s="653">
        <v>3.5582049470394801</v>
      </c>
      <c r="N60" s="653">
        <v>5.7618627324700303E-3</v>
      </c>
      <c r="O60" s="653"/>
      <c r="P60" s="653">
        <v>262.84485950786598</v>
      </c>
      <c r="Q60" s="653">
        <v>2.0224377512931759E-3</v>
      </c>
      <c r="R60" s="653">
        <v>266.41084875538922</v>
      </c>
      <c r="S60" s="664"/>
      <c r="T60" s="759" t="s">
        <v>104</v>
      </c>
      <c r="U60" s="783">
        <v>0</v>
      </c>
      <c r="V60" s="642"/>
      <c r="W60" s="654" t="s">
        <v>104</v>
      </c>
      <c r="X60" s="720">
        <v>1.7604511231184E-4</v>
      </c>
      <c r="Y60" s="720">
        <v>0.222688592970371</v>
      </c>
      <c r="Z60" s="720">
        <v>2.07930727489292</v>
      </c>
      <c r="AA60" s="720">
        <v>4.0451064705848599E-5</v>
      </c>
      <c r="AB60" s="720"/>
      <c r="AC60" s="653">
        <f t="shared" si="56"/>
        <v>2.3022123640403085</v>
      </c>
      <c r="AD60" s="640"/>
      <c r="AE60" s="654" t="s">
        <v>104</v>
      </c>
      <c r="AF60" s="670">
        <v>1.00688263773918E-3</v>
      </c>
      <c r="AG60" s="670">
        <v>0.36539661232381998</v>
      </c>
      <c r="AH60" s="670">
        <v>3.2028183341026299E-5</v>
      </c>
      <c r="AI60" s="670">
        <v>5.4609844461083398E-2</v>
      </c>
      <c r="AJ60" s="670">
        <v>3.0057937838137101E-2</v>
      </c>
      <c r="AK60" s="670">
        <v>8.5196737200021692E-3</v>
      </c>
      <c r="AL60" s="670">
        <v>6.35109655559062E-3</v>
      </c>
      <c r="AM60" s="670">
        <v>0.54233867581933703</v>
      </c>
      <c r="AN60" s="670">
        <v>1.34788546711206E-3</v>
      </c>
      <c r="AO60" s="670">
        <v>1.3728626072406699E-5</v>
      </c>
      <c r="AP60" s="670">
        <v>1.5659112483262998E-2</v>
      </c>
      <c r="AQ60" s="670">
        <v>1.10963359475135E-4</v>
      </c>
      <c r="AR60" s="670">
        <v>2.33734026551246E-5</v>
      </c>
      <c r="AS60" s="670">
        <v>4.8234365880489301E-2</v>
      </c>
      <c r="AT60" s="670">
        <v>3.68825159966945E-4</v>
      </c>
      <c r="AU60" s="670">
        <v>1.5975572168827001E-3</v>
      </c>
      <c r="AV60" s="670">
        <f t="shared" si="55"/>
        <v>1.0756685631349674</v>
      </c>
      <c r="AW60" s="668"/>
      <c r="AX60" s="653" t="s">
        <v>104</v>
      </c>
      <c r="AY60" s="653">
        <v>0.23127631936222301</v>
      </c>
      <c r="AZ60" s="653">
        <v>1072.58884236216</v>
      </c>
      <c r="BA60" s="653"/>
      <c r="BB60" s="653">
        <v>21.363622929900799</v>
      </c>
      <c r="BC60" s="653"/>
      <c r="BD60" s="653">
        <v>2.192724496126173E-4</v>
      </c>
      <c r="BE60" s="653">
        <f t="shared" si="57"/>
        <v>1094.1839608838727</v>
      </c>
      <c r="BF60" s="640"/>
      <c r="BG60"/>
      <c r="BH60"/>
      <c r="BI60"/>
      <c r="BJ60"/>
      <c r="BK60"/>
      <c r="BL60"/>
      <c r="BM60"/>
      <c r="BN60"/>
      <c r="BO60"/>
      <c r="BP60"/>
      <c r="BQ60"/>
      <c r="BR60"/>
      <c r="BS60"/>
      <c r="BT60"/>
      <c r="BU60"/>
      <c r="BV60"/>
      <c r="BW60"/>
      <c r="BX60"/>
      <c r="BY60"/>
      <c r="BZ60"/>
      <c r="CA60"/>
      <c r="CB60"/>
      <c r="CC60"/>
    </row>
    <row r="61" spans="12:81" s="392" customFormat="1" ht="17" x14ac:dyDescent="0.15">
      <c r="L61" s="762" t="s">
        <v>55</v>
      </c>
      <c r="M61" s="784">
        <f t="shared" ref="M61:R61" si="58">SUM(M54:M60)</f>
        <v>1242803.7589821396</v>
      </c>
      <c r="N61" s="784">
        <f t="shared" si="58"/>
        <v>15159.055164202053</v>
      </c>
      <c r="O61" s="784">
        <f t="shared" si="58"/>
        <v>818002.68472623033</v>
      </c>
      <c r="P61" s="784">
        <f t="shared" si="58"/>
        <v>6198369.8742136918</v>
      </c>
      <c r="Q61" s="784">
        <f t="shared" si="58"/>
        <v>54.775782645679911</v>
      </c>
      <c r="R61" s="784">
        <f t="shared" si="58"/>
        <v>8274390.1488689091</v>
      </c>
      <c r="S61" s="762"/>
      <c r="T61" s="763" t="s">
        <v>55</v>
      </c>
      <c r="U61" s="785">
        <f>SUM(U54:U60)</f>
        <v>1.4080075258389082</v>
      </c>
      <c r="V61" s="765"/>
      <c r="W61" s="762" t="s">
        <v>55</v>
      </c>
      <c r="X61" s="786">
        <f t="shared" ref="X61:AC61" si="59">SUM(X54:X60)</f>
        <v>2282.1743502281533</v>
      </c>
      <c r="Y61" s="786">
        <f t="shared" si="59"/>
        <v>29473.925223835682</v>
      </c>
      <c r="Z61" s="786">
        <f t="shared" si="59"/>
        <v>253876.87370052451</v>
      </c>
      <c r="AA61" s="786">
        <f t="shared" si="59"/>
        <v>36.65372171718623</v>
      </c>
      <c r="AB61" s="786">
        <f t="shared" si="59"/>
        <v>2.4496097005903681</v>
      </c>
      <c r="AC61" s="786">
        <f t="shared" si="59"/>
        <v>285672.07660600613</v>
      </c>
      <c r="AD61" s="762"/>
      <c r="AE61" s="656" t="s">
        <v>55</v>
      </c>
      <c r="AF61" s="787">
        <f>SUM(AF54:AF60)</f>
        <v>7.7864337470382265</v>
      </c>
      <c r="AG61" s="787">
        <f t="shared" ref="AG61:AV61" si="60">SUM(AG54:AG60)</f>
        <v>91274.892033969823</v>
      </c>
      <c r="AH61" s="787">
        <f t="shared" si="60"/>
        <v>10750.362414539786</v>
      </c>
      <c r="AI61" s="787">
        <f t="shared" si="60"/>
        <v>2824.6813646294149</v>
      </c>
      <c r="AJ61" s="787">
        <f t="shared" si="60"/>
        <v>786428.4649454609</v>
      </c>
      <c r="AK61" s="787">
        <f t="shared" si="60"/>
        <v>38853.523812503496</v>
      </c>
      <c r="AL61" s="787">
        <f t="shared" si="60"/>
        <v>202487.82153744285</v>
      </c>
      <c r="AM61" s="787">
        <f t="shared" si="60"/>
        <v>377357.80406282085</v>
      </c>
      <c r="AN61" s="787">
        <f t="shared" si="60"/>
        <v>609.53262705542124</v>
      </c>
      <c r="AO61" s="787">
        <f t="shared" si="60"/>
        <v>842.66554699465587</v>
      </c>
      <c r="AP61" s="787">
        <f t="shared" si="60"/>
        <v>871.52319561410627</v>
      </c>
      <c r="AQ61" s="787">
        <f t="shared" si="60"/>
        <v>1.271442170254885</v>
      </c>
      <c r="AR61" s="787">
        <f t="shared" si="60"/>
        <v>2.4296650951728198</v>
      </c>
      <c r="AS61" s="787">
        <f t="shared" si="60"/>
        <v>7680.671377808776</v>
      </c>
      <c r="AT61" s="787">
        <f t="shared" si="60"/>
        <v>22.300986322574296</v>
      </c>
      <c r="AU61" s="787">
        <f t="shared" si="60"/>
        <v>24.093033691868158</v>
      </c>
      <c r="AV61" s="787">
        <f t="shared" si="60"/>
        <v>1520039.8244798672</v>
      </c>
      <c r="AW61" s="784"/>
      <c r="AX61" s="784" t="s">
        <v>55</v>
      </c>
      <c r="AY61" s="786">
        <f t="shared" ref="AY61:BD61" si="61">SUM(AY54:AY60)</f>
        <v>495072.48362742399</v>
      </c>
      <c r="AZ61" s="786">
        <f t="shared" si="61"/>
        <v>1821217.7288504206</v>
      </c>
      <c r="BA61" s="786">
        <f t="shared" si="61"/>
        <v>60482.908894522952</v>
      </c>
      <c r="BB61" s="786">
        <f t="shared" si="61"/>
        <v>7906998.5290043578</v>
      </c>
      <c r="BC61" s="786">
        <f t="shared" si="61"/>
        <v>206240.13722502734</v>
      </c>
      <c r="BD61" s="786">
        <f t="shared" si="61"/>
        <v>58.960131420753719</v>
      </c>
      <c r="BE61" s="786">
        <f>SUM(BE54:BE60)</f>
        <v>10490070.747733172</v>
      </c>
      <c r="BF61" s="762"/>
      <c r="BG61" s="389"/>
      <c r="BH61"/>
      <c r="BI61"/>
      <c r="BJ61"/>
      <c r="BK61"/>
      <c r="BL61"/>
      <c r="BM61"/>
      <c r="BN61"/>
      <c r="BO61"/>
      <c r="BP61"/>
      <c r="BQ61"/>
      <c r="BR61"/>
      <c r="BS61"/>
      <c r="BT61"/>
      <c r="BU61"/>
      <c r="BV61"/>
      <c r="BW61"/>
      <c r="BX61"/>
      <c r="BY61"/>
      <c r="BZ61"/>
      <c r="CA61"/>
      <c r="CB61"/>
      <c r="CC61"/>
    </row>
    <row r="62" spans="12:81" ht="16" x14ac:dyDescent="0.15">
      <c r="L62" s="640"/>
      <c r="M62" s="660"/>
      <c r="N62" s="660"/>
      <c r="O62" s="660"/>
      <c r="P62" s="660"/>
      <c r="Q62" s="660"/>
      <c r="R62" s="660"/>
      <c r="S62" s="640"/>
      <c r="T62" s="642"/>
      <c r="U62" s="642"/>
      <c r="V62" s="642"/>
      <c r="W62" s="640"/>
      <c r="X62" s="660"/>
      <c r="Y62" s="660"/>
      <c r="Z62" s="660"/>
      <c r="AA62" s="660"/>
      <c r="AB62" s="660"/>
      <c r="AC62" s="660"/>
      <c r="AD62" s="640"/>
      <c r="AE62" s="640"/>
      <c r="AF62" s="640"/>
      <c r="AG62" s="640"/>
      <c r="AH62" s="640"/>
      <c r="AI62" s="640"/>
      <c r="AJ62" s="640"/>
      <c r="AK62" s="640"/>
      <c r="AL62" s="640"/>
      <c r="AM62" s="640"/>
      <c r="AN62" s="640"/>
      <c r="AO62" s="640"/>
      <c r="AP62" s="640"/>
      <c r="AQ62" s="640"/>
      <c r="AR62" s="640"/>
      <c r="AS62" s="640"/>
      <c r="AT62" s="640"/>
      <c r="AU62" s="640"/>
      <c r="AV62" s="640"/>
      <c r="AW62" s="640"/>
      <c r="AX62" s="640"/>
      <c r="AY62" s="660"/>
      <c r="AZ62" s="660"/>
      <c r="BA62" s="660"/>
      <c r="BB62" s="660"/>
      <c r="BC62" s="660"/>
      <c r="BD62" s="660"/>
      <c r="BE62" s="660"/>
      <c r="BF62" s="640"/>
      <c r="BG62"/>
      <c r="BH62"/>
      <c r="BI62"/>
      <c r="BJ62"/>
      <c r="BK62"/>
      <c r="BL62"/>
      <c r="BM62"/>
      <c r="BN62"/>
      <c r="BO62"/>
      <c r="BP62"/>
      <c r="BQ62"/>
      <c r="BR62"/>
      <c r="BS62"/>
      <c r="BT62"/>
      <c r="BU62"/>
      <c r="BV62"/>
      <c r="BW62"/>
      <c r="BX62"/>
      <c r="BY62"/>
      <c r="BZ62"/>
      <c r="CA62"/>
      <c r="CB62"/>
      <c r="CC62"/>
    </row>
    <row r="63" spans="12:81" ht="16" x14ac:dyDescent="0.15">
      <c r="L63" s="640"/>
      <c r="M63" s="660"/>
      <c r="N63" s="660"/>
      <c r="O63" s="660"/>
      <c r="P63" s="660"/>
      <c r="Q63" s="660"/>
      <c r="R63" s="660"/>
      <c r="S63" s="640"/>
      <c r="T63" s="642"/>
      <c r="U63" s="642"/>
      <c r="V63" s="642"/>
      <c r="W63" s="640"/>
      <c r="X63" s="660"/>
      <c r="Y63" s="660"/>
      <c r="Z63" s="660"/>
      <c r="AA63" s="660"/>
      <c r="AB63" s="660"/>
      <c r="AC63" s="660"/>
      <c r="AD63" s="640"/>
      <c r="AE63" s="640"/>
      <c r="AF63" s="640"/>
      <c r="AG63" s="640"/>
      <c r="AH63" s="640"/>
      <c r="AI63" s="640"/>
      <c r="AJ63" s="640"/>
      <c r="AK63" s="640"/>
      <c r="AL63" s="640"/>
      <c r="AM63" s="640"/>
      <c r="AN63" s="640"/>
      <c r="AO63" s="640"/>
      <c r="AP63" s="640"/>
      <c r="AQ63" s="640"/>
      <c r="AR63" s="640"/>
      <c r="AS63" s="640"/>
      <c r="AT63" s="640"/>
      <c r="AU63" s="640"/>
      <c r="AV63" s="640"/>
      <c r="AW63" s="640"/>
      <c r="AX63" s="640"/>
      <c r="AY63" s="660"/>
      <c r="AZ63" s="660"/>
      <c r="BA63" s="660"/>
      <c r="BB63" s="660"/>
      <c r="BC63" s="660"/>
      <c r="BD63" s="660"/>
      <c r="BE63" s="660"/>
      <c r="BF63" s="640"/>
      <c r="BG63"/>
      <c r="BH63"/>
      <c r="BI63"/>
      <c r="BJ63"/>
      <c r="BK63"/>
      <c r="BL63"/>
      <c r="BM63"/>
      <c r="BN63"/>
      <c r="BO63"/>
      <c r="BP63"/>
      <c r="BQ63"/>
      <c r="BR63"/>
      <c r="BS63"/>
      <c r="BT63"/>
      <c r="BU63"/>
      <c r="BV63"/>
      <c r="BW63"/>
      <c r="BX63"/>
      <c r="BY63"/>
      <c r="BZ63"/>
      <c r="CA63"/>
      <c r="CB63"/>
      <c r="CC63"/>
    </row>
    <row r="64" spans="12:81" ht="17" x14ac:dyDescent="0.15">
      <c r="L64" s="639" t="s">
        <v>116</v>
      </c>
      <c r="M64" s="640"/>
      <c r="N64" s="640"/>
      <c r="O64" s="640"/>
      <c r="P64" s="640"/>
      <c r="Q64" s="640"/>
      <c r="R64" s="640"/>
      <c r="S64" s="640"/>
      <c r="T64" s="641" t="s">
        <v>659</v>
      </c>
      <c r="U64" s="640"/>
      <c r="V64" s="642"/>
      <c r="W64" s="639" t="s">
        <v>118</v>
      </c>
      <c r="X64" s="640"/>
      <c r="Y64" s="640"/>
      <c r="Z64" s="640"/>
      <c r="AA64" s="640"/>
      <c r="AB64" s="640"/>
      <c r="AC64" s="640"/>
      <c r="AD64" s="640"/>
      <c r="AE64" s="639" t="s">
        <v>647</v>
      </c>
      <c r="AF64" s="640"/>
      <c r="AG64" s="640"/>
      <c r="AH64" s="640"/>
      <c r="AI64" s="640"/>
      <c r="AJ64" s="640"/>
      <c r="AK64" s="640"/>
      <c r="AL64" s="640"/>
      <c r="AM64" s="640"/>
      <c r="AN64" s="640"/>
      <c r="AO64" s="640"/>
      <c r="AP64" s="640"/>
      <c r="AQ64" s="640"/>
      <c r="AR64" s="640"/>
      <c r="AS64" s="640"/>
      <c r="AT64" s="640"/>
      <c r="AU64" s="640"/>
      <c r="AV64" s="640"/>
      <c r="AW64" s="640"/>
      <c r="AX64" s="639" t="s">
        <v>117</v>
      </c>
      <c r="AY64" s="640"/>
      <c r="AZ64" s="640"/>
      <c r="BA64" s="640"/>
      <c r="BB64" s="640"/>
      <c r="BC64" s="640"/>
      <c r="BD64" s="640"/>
      <c r="BE64" s="640"/>
      <c r="BF64" s="640"/>
      <c r="BG64"/>
      <c r="BH64"/>
      <c r="BI64"/>
      <c r="BJ64"/>
      <c r="BK64"/>
      <c r="BL64"/>
      <c r="BM64"/>
      <c r="BN64"/>
      <c r="BO64"/>
      <c r="BP64"/>
      <c r="BQ64"/>
      <c r="BR64"/>
      <c r="BS64"/>
      <c r="BT64"/>
      <c r="BU64"/>
      <c r="BV64"/>
      <c r="BW64"/>
      <c r="BX64"/>
      <c r="BY64"/>
      <c r="BZ64"/>
      <c r="CA64"/>
      <c r="CB64"/>
      <c r="CC64"/>
    </row>
    <row r="65" spans="12:81" ht="14" x14ac:dyDescent="0.15">
      <c r="L65" s="643" t="s">
        <v>147</v>
      </c>
      <c r="M65" s="634"/>
      <c r="N65" s="634"/>
      <c r="O65" s="634"/>
      <c r="P65" s="634"/>
      <c r="Q65" s="634"/>
      <c r="R65" s="634"/>
      <c r="S65" s="634"/>
      <c r="T65" s="788" t="s">
        <v>722</v>
      </c>
      <c r="U65" s="789"/>
      <c r="V65" s="644"/>
      <c r="W65" s="643" t="s">
        <v>147</v>
      </c>
      <c r="X65" s="634"/>
      <c r="Y65" s="634"/>
      <c r="Z65" s="634"/>
      <c r="AA65" s="634"/>
      <c r="AB65" s="634"/>
      <c r="AC65" s="634"/>
      <c r="AD65" s="634"/>
      <c r="AE65" s="643" t="s">
        <v>147</v>
      </c>
      <c r="AF65" s="644"/>
      <c r="AG65" s="644"/>
      <c r="AH65" s="644"/>
      <c r="AI65" s="634"/>
      <c r="AJ65" s="634"/>
      <c r="AK65" s="634"/>
      <c r="AL65" s="634"/>
      <c r="AM65" s="634"/>
      <c r="AN65" s="634"/>
      <c r="AO65" s="634"/>
      <c r="AP65" s="634"/>
      <c r="AQ65" s="634"/>
      <c r="AR65" s="634"/>
      <c r="AS65" s="634"/>
      <c r="AT65" s="634"/>
      <c r="AU65" s="634"/>
      <c r="AV65" s="634"/>
      <c r="AW65" s="634"/>
      <c r="AX65" s="643" t="s">
        <v>147</v>
      </c>
      <c r="AY65" s="643"/>
      <c r="AZ65" s="634"/>
      <c r="BA65" s="634"/>
      <c r="BB65" s="634"/>
      <c r="BC65" s="634"/>
      <c r="BD65" s="634"/>
      <c r="BE65" s="634"/>
      <c r="BF65" s="634"/>
      <c r="BG65"/>
      <c r="BH65"/>
      <c r="BI65"/>
      <c r="BJ65"/>
      <c r="BK65"/>
      <c r="BL65"/>
      <c r="BM65"/>
      <c r="BN65"/>
      <c r="BO65"/>
      <c r="BP65"/>
      <c r="BQ65"/>
      <c r="BR65"/>
      <c r="BS65"/>
      <c r="BT65"/>
      <c r="BU65"/>
      <c r="BV65"/>
      <c r="BW65"/>
      <c r="BX65"/>
      <c r="BY65"/>
      <c r="BZ65"/>
      <c r="CA65"/>
      <c r="CB65"/>
      <c r="CC65"/>
    </row>
    <row r="66" spans="12:81" ht="17" x14ac:dyDescent="0.15">
      <c r="L66" s="646" t="s">
        <v>600</v>
      </c>
      <c r="M66" s="631" t="s">
        <v>146</v>
      </c>
      <c r="N66" s="647" t="s">
        <v>134</v>
      </c>
      <c r="O66" s="647" t="s">
        <v>135</v>
      </c>
      <c r="P66" s="647" t="s">
        <v>136</v>
      </c>
      <c r="Q66" s="647" t="s">
        <v>226</v>
      </c>
      <c r="R66" s="647" t="s">
        <v>55</v>
      </c>
      <c r="S66" s="640"/>
      <c r="T66" s="646" t="s">
        <v>600</v>
      </c>
      <c r="U66" s="648" t="s">
        <v>659</v>
      </c>
      <c r="V66" s="642"/>
      <c r="W66" s="646" t="s">
        <v>600</v>
      </c>
      <c r="X66" s="647" t="s">
        <v>140</v>
      </c>
      <c r="Y66" s="647" t="s">
        <v>141</v>
      </c>
      <c r="Z66" s="647" t="s">
        <v>142</v>
      </c>
      <c r="AA66" s="647" t="s">
        <v>226</v>
      </c>
      <c r="AB66" s="647" t="s">
        <v>143</v>
      </c>
      <c r="AC66" s="647" t="s">
        <v>55</v>
      </c>
      <c r="AD66" s="640"/>
      <c r="AE66" s="646" t="s">
        <v>600</v>
      </c>
      <c r="AF66" s="647" t="str">
        <f>AF53</f>
        <v>AIRS</v>
      </c>
      <c r="AG66" s="647" t="str">
        <f t="shared" ref="AG66:AU66" si="62">AG53</f>
        <v>AMSR-E</v>
      </c>
      <c r="AH66" s="647" t="str">
        <f t="shared" si="62"/>
        <v>AMSR2</v>
      </c>
      <c r="AI66" s="647" t="str">
        <f t="shared" si="62"/>
        <v>ATMS</v>
      </c>
      <c r="AJ66" s="647" t="str">
        <f t="shared" si="62"/>
        <v>DPR</v>
      </c>
      <c r="AK66" s="647" t="str">
        <f t="shared" si="62"/>
        <v>GMI</v>
      </c>
      <c r="AL66" s="647" t="str">
        <f t="shared" si="62"/>
        <v>GOES-8/10</v>
      </c>
      <c r="AM66" s="647" t="str">
        <f t="shared" si="62"/>
        <v>IMERG</v>
      </c>
      <c r="AN66" s="647" t="str">
        <f t="shared" si="62"/>
        <v>KAPR</v>
      </c>
      <c r="AO66" s="647" t="str">
        <f t="shared" si="62"/>
        <v>KUPR</v>
      </c>
      <c r="AP66" s="647" t="str">
        <f t="shared" si="62"/>
        <v>MHS</v>
      </c>
      <c r="AQ66" s="647" t="str">
        <f t="shared" si="62"/>
        <v>MT1</v>
      </c>
      <c r="AR66" s="647" t="str">
        <f t="shared" si="62"/>
        <v>SAPHIR</v>
      </c>
      <c r="AS66" s="647" t="str">
        <f t="shared" si="62"/>
        <v>SSM/I</v>
      </c>
      <c r="AT66" s="647" t="str">
        <f t="shared" si="62"/>
        <v>SSMIS</v>
      </c>
      <c r="AU66" s="647" t="str">
        <f t="shared" si="62"/>
        <v>TMI</v>
      </c>
      <c r="AV66" s="647" t="s">
        <v>55</v>
      </c>
      <c r="AW66" s="640"/>
      <c r="AX66" s="646" t="s">
        <v>578</v>
      </c>
      <c r="AY66" s="647" t="s">
        <v>137</v>
      </c>
      <c r="AZ66" s="647" t="s">
        <v>135</v>
      </c>
      <c r="BA66" s="647" t="s">
        <v>138</v>
      </c>
      <c r="BB66" s="647" t="s">
        <v>136</v>
      </c>
      <c r="BC66" s="647" t="s">
        <v>139</v>
      </c>
      <c r="BD66" s="647" t="s">
        <v>226</v>
      </c>
      <c r="BE66" s="647" t="s">
        <v>55</v>
      </c>
      <c r="BF66" s="640"/>
      <c r="BG66"/>
      <c r="BH66"/>
      <c r="BI66"/>
      <c r="BJ66"/>
      <c r="BK66"/>
      <c r="BL66"/>
      <c r="BM66"/>
      <c r="BN66"/>
      <c r="BO66"/>
      <c r="BP66"/>
      <c r="BQ66"/>
      <c r="BR66"/>
      <c r="BS66"/>
      <c r="BT66"/>
      <c r="BU66"/>
      <c r="BV66"/>
      <c r="BW66"/>
      <c r="BX66"/>
      <c r="BY66"/>
      <c r="BZ66"/>
      <c r="CA66"/>
      <c r="CB66"/>
      <c r="CC66"/>
    </row>
    <row r="67" spans="12:81" ht="17" x14ac:dyDescent="0.15">
      <c r="L67" s="654" t="s">
        <v>98</v>
      </c>
      <c r="M67" s="654">
        <v>546288</v>
      </c>
      <c r="N67" s="654">
        <v>26955</v>
      </c>
      <c r="O67" s="654">
        <v>260</v>
      </c>
      <c r="P67" s="654">
        <v>645473</v>
      </c>
      <c r="Q67" s="654">
        <v>4671</v>
      </c>
      <c r="R67" s="654">
        <f>SUM(M67:Q67)</f>
        <v>1223647</v>
      </c>
      <c r="S67" s="640"/>
      <c r="T67" s="759" t="s">
        <v>98</v>
      </c>
      <c r="U67" s="790">
        <v>27</v>
      </c>
      <c r="V67" s="642"/>
      <c r="W67" s="654" t="s">
        <v>98</v>
      </c>
      <c r="X67" s="747">
        <v>543</v>
      </c>
      <c r="Y67" s="747">
        <v>114627</v>
      </c>
      <c r="Z67" s="747">
        <v>457239</v>
      </c>
      <c r="AA67" s="747">
        <v>3487</v>
      </c>
      <c r="AB67" s="747">
        <v>15</v>
      </c>
      <c r="AC67" s="747">
        <f>SUM(X67:AB67)</f>
        <v>575911</v>
      </c>
      <c r="AD67" s="640"/>
      <c r="AE67" s="654" t="s">
        <v>98</v>
      </c>
      <c r="AF67" s="747">
        <v>1496</v>
      </c>
      <c r="AG67" s="747">
        <v>11385</v>
      </c>
      <c r="AH67" s="747">
        <v>770</v>
      </c>
      <c r="AI67" s="747">
        <v>26825</v>
      </c>
      <c r="AJ67" s="747">
        <v>3624</v>
      </c>
      <c r="AK67" s="747">
        <v>3852</v>
      </c>
      <c r="AL67" s="747">
        <v>32548</v>
      </c>
      <c r="AM67" s="747">
        <v>76315</v>
      </c>
      <c r="AN67" s="747">
        <v>370</v>
      </c>
      <c r="AO67" s="747">
        <v>808</v>
      </c>
      <c r="AP67" s="747">
        <v>9466</v>
      </c>
      <c r="AQ67" s="747">
        <v>1158</v>
      </c>
      <c r="AR67" s="747">
        <v>424</v>
      </c>
      <c r="AS67" s="747">
        <v>21737</v>
      </c>
      <c r="AT67" s="747">
        <v>3058</v>
      </c>
      <c r="AU67" s="747">
        <v>3180</v>
      </c>
      <c r="AV67" s="747">
        <f>SUM(AF67:AU67)</f>
        <v>197016</v>
      </c>
      <c r="AW67" s="640"/>
      <c r="AX67" s="654" t="s">
        <v>98</v>
      </c>
      <c r="AY67" s="654">
        <v>40873</v>
      </c>
      <c r="AZ67" s="654">
        <v>793</v>
      </c>
      <c r="BA67" s="654">
        <v>333</v>
      </c>
      <c r="BB67" s="654">
        <v>53502</v>
      </c>
      <c r="BC67" s="654">
        <v>153</v>
      </c>
      <c r="BD67" s="654">
        <v>9782</v>
      </c>
      <c r="BE67" s="654">
        <f>SUM(AY67:BD67)</f>
        <v>105436</v>
      </c>
      <c r="BF67" s="640"/>
      <c r="BG67"/>
      <c r="BH67"/>
      <c r="BI67"/>
      <c r="BJ67"/>
      <c r="BK67"/>
      <c r="BL67"/>
      <c r="BM67"/>
      <c r="BN67"/>
      <c r="BO67"/>
      <c r="BP67"/>
      <c r="BQ67"/>
      <c r="BR67"/>
      <c r="BS67"/>
      <c r="BT67"/>
      <c r="BU67"/>
      <c r="BV67"/>
      <c r="BW67"/>
      <c r="BX67"/>
      <c r="BY67"/>
      <c r="BZ67"/>
      <c r="CA67"/>
      <c r="CB67"/>
      <c r="CC67"/>
    </row>
    <row r="68" spans="12:81" ht="17" x14ac:dyDescent="0.15">
      <c r="L68" s="654" t="s">
        <v>99</v>
      </c>
      <c r="M68" s="654">
        <v>203508</v>
      </c>
      <c r="N68" s="654">
        <v>5541</v>
      </c>
      <c r="O68" s="654">
        <v>6</v>
      </c>
      <c r="P68" s="654">
        <v>338734</v>
      </c>
      <c r="Q68" s="654">
        <v>1062</v>
      </c>
      <c r="R68" s="654">
        <f t="shared" ref="R68:R73" si="63">SUM(M68:Q68)</f>
        <v>548851</v>
      </c>
      <c r="S68" s="640"/>
      <c r="T68" s="759" t="s">
        <v>99</v>
      </c>
      <c r="U68" s="790">
        <v>2</v>
      </c>
      <c r="V68" s="642"/>
      <c r="W68" s="654" t="s">
        <v>99</v>
      </c>
      <c r="X68" s="747">
        <v>1346</v>
      </c>
      <c r="Y68" s="747">
        <v>29437</v>
      </c>
      <c r="Z68" s="747">
        <v>225277</v>
      </c>
      <c r="AA68" s="747">
        <v>409</v>
      </c>
      <c r="AB68" s="747">
        <v>0</v>
      </c>
      <c r="AC68" s="747">
        <f t="shared" ref="AC68:AC73" si="64">SUM(X68:AB68)</f>
        <v>256469</v>
      </c>
      <c r="AD68" s="640"/>
      <c r="AE68" s="654" t="s">
        <v>99</v>
      </c>
      <c r="AF68" s="747">
        <v>360</v>
      </c>
      <c r="AG68" s="747">
        <v>3343</v>
      </c>
      <c r="AH68" s="747">
        <v>117</v>
      </c>
      <c r="AI68" s="747">
        <v>11450</v>
      </c>
      <c r="AJ68" s="747">
        <v>550</v>
      </c>
      <c r="AK68" s="747">
        <v>641</v>
      </c>
      <c r="AL68" s="747">
        <v>9321</v>
      </c>
      <c r="AM68" s="747">
        <v>29346</v>
      </c>
      <c r="AN68" s="747">
        <v>171</v>
      </c>
      <c r="AO68" s="747">
        <v>52</v>
      </c>
      <c r="AP68" s="747">
        <v>3015</v>
      </c>
      <c r="AQ68" s="747">
        <v>1218</v>
      </c>
      <c r="AR68" s="747">
        <v>687</v>
      </c>
      <c r="AS68" s="747">
        <v>5760</v>
      </c>
      <c r="AT68" s="747">
        <v>490</v>
      </c>
      <c r="AU68" s="747">
        <v>1726</v>
      </c>
      <c r="AV68" s="747">
        <f t="shared" ref="AV68:AV73" si="65">SUM(AF68:AU68)</f>
        <v>68247</v>
      </c>
      <c r="AW68" s="640"/>
      <c r="AX68" s="654" t="s">
        <v>99</v>
      </c>
      <c r="AY68" s="654">
        <v>7862</v>
      </c>
      <c r="AZ68" s="654">
        <v>22</v>
      </c>
      <c r="BA68" s="654">
        <v>3</v>
      </c>
      <c r="BB68" s="654">
        <v>12210</v>
      </c>
      <c r="BC68" s="654">
        <v>2</v>
      </c>
      <c r="BD68" s="654">
        <v>1794</v>
      </c>
      <c r="BE68" s="654">
        <f t="shared" ref="BE68:BE73" si="66">SUM(AY68:BD68)</f>
        <v>21893</v>
      </c>
      <c r="BF68" s="640"/>
      <c r="BG68"/>
      <c r="BH68"/>
      <c r="BI68"/>
      <c r="BJ68"/>
      <c r="BK68"/>
      <c r="BL68"/>
      <c r="BM68"/>
      <c r="BN68"/>
      <c r="BO68"/>
      <c r="BP68"/>
      <c r="BQ68"/>
      <c r="BR68"/>
      <c r="BS68"/>
      <c r="BT68"/>
      <c r="BU68"/>
      <c r="BV68"/>
      <c r="BW68"/>
      <c r="BX68"/>
      <c r="BY68"/>
      <c r="BZ68"/>
      <c r="CA68"/>
      <c r="CB68"/>
      <c r="CC68"/>
    </row>
    <row r="69" spans="12:81" ht="17" x14ac:dyDescent="0.15">
      <c r="L69" s="654" t="s">
        <v>504</v>
      </c>
      <c r="M69" s="654">
        <v>996</v>
      </c>
      <c r="N69" s="654">
        <v>72</v>
      </c>
      <c r="O69" s="654">
        <v>79</v>
      </c>
      <c r="P69" s="654">
        <v>3732</v>
      </c>
      <c r="Q69" s="654">
        <v>6</v>
      </c>
      <c r="R69" s="654">
        <f t="shared" si="63"/>
        <v>4885</v>
      </c>
      <c r="S69" s="640"/>
      <c r="T69" s="759" t="s">
        <v>504</v>
      </c>
      <c r="U69" s="790">
        <v>10</v>
      </c>
      <c r="V69" s="642"/>
      <c r="W69" s="654" t="s">
        <v>504</v>
      </c>
      <c r="X69" s="747">
        <v>4</v>
      </c>
      <c r="Y69" s="747">
        <v>123</v>
      </c>
      <c r="Z69" s="747">
        <v>511</v>
      </c>
      <c r="AA69" s="747">
        <v>3</v>
      </c>
      <c r="AB69" s="747">
        <v>3</v>
      </c>
      <c r="AC69" s="747">
        <f t="shared" si="64"/>
        <v>644</v>
      </c>
      <c r="AD69" s="640"/>
      <c r="AE69" s="654" t="s">
        <v>504</v>
      </c>
      <c r="AF69" s="747">
        <v>4</v>
      </c>
      <c r="AG69" s="747">
        <v>336</v>
      </c>
      <c r="AH69" s="747">
        <v>10</v>
      </c>
      <c r="AI69" s="747">
        <v>10</v>
      </c>
      <c r="AJ69" s="747">
        <v>120</v>
      </c>
      <c r="AK69" s="747">
        <v>63</v>
      </c>
      <c r="AL69" s="747">
        <v>56</v>
      </c>
      <c r="AM69" s="747">
        <v>493</v>
      </c>
      <c r="AN69" s="747">
        <v>2</v>
      </c>
      <c r="AO69" s="747">
        <v>2</v>
      </c>
      <c r="AP69" s="747">
        <v>7</v>
      </c>
      <c r="AQ69" s="747">
        <v>2</v>
      </c>
      <c r="AR69" s="747">
        <v>3</v>
      </c>
      <c r="AS69" s="747">
        <v>12</v>
      </c>
      <c r="AT69" s="747">
        <v>5</v>
      </c>
      <c r="AU69" s="747">
        <v>7</v>
      </c>
      <c r="AV69" s="747">
        <f t="shared" si="65"/>
        <v>1132</v>
      </c>
      <c r="AW69" s="640"/>
      <c r="AX69" s="654" t="s">
        <v>504</v>
      </c>
      <c r="AY69" s="654">
        <v>1299</v>
      </c>
      <c r="AZ69" s="654">
        <v>287</v>
      </c>
      <c r="BA69" s="654">
        <v>59</v>
      </c>
      <c r="BB69" s="654">
        <v>3349</v>
      </c>
      <c r="BC69" s="654">
        <v>48</v>
      </c>
      <c r="BD69" s="654">
        <v>8</v>
      </c>
      <c r="BE69" s="654">
        <f t="shared" si="66"/>
        <v>5050</v>
      </c>
      <c r="BF69" s="640"/>
      <c r="BG69"/>
      <c r="BH69"/>
      <c r="BI69"/>
      <c r="BJ69"/>
      <c r="BK69"/>
      <c r="BL69"/>
      <c r="BM69"/>
      <c r="BN69"/>
      <c r="BO69"/>
      <c r="BP69"/>
      <c r="BQ69"/>
      <c r="BR69"/>
      <c r="BS69"/>
      <c r="BT69"/>
      <c r="BU69"/>
      <c r="BV69"/>
      <c r="BW69"/>
      <c r="BX69"/>
      <c r="BY69"/>
      <c r="BZ69"/>
      <c r="CA69"/>
      <c r="CB69"/>
      <c r="CC69"/>
    </row>
    <row r="70" spans="12:81" ht="17" x14ac:dyDescent="0.15">
      <c r="L70" s="654" t="s">
        <v>505</v>
      </c>
      <c r="M70" s="654">
        <v>511</v>
      </c>
      <c r="N70" s="654">
        <v>40</v>
      </c>
      <c r="O70" s="654">
        <v>42</v>
      </c>
      <c r="P70" s="654">
        <v>1063</v>
      </c>
      <c r="Q70" s="654">
        <v>14</v>
      </c>
      <c r="R70" s="654">
        <f t="shared" si="63"/>
        <v>1670</v>
      </c>
      <c r="S70" s="640"/>
      <c r="T70" s="759" t="s">
        <v>505</v>
      </c>
      <c r="U70" s="790">
        <v>7</v>
      </c>
      <c r="V70" s="642"/>
      <c r="W70" s="654" t="s">
        <v>505</v>
      </c>
      <c r="X70" s="747">
        <v>17</v>
      </c>
      <c r="Y70" s="747">
        <v>107</v>
      </c>
      <c r="Z70" s="747">
        <v>309</v>
      </c>
      <c r="AA70" s="747">
        <v>4</v>
      </c>
      <c r="AB70" s="747">
        <v>4</v>
      </c>
      <c r="AC70" s="747">
        <f t="shared" si="64"/>
        <v>441</v>
      </c>
      <c r="AD70" s="640"/>
      <c r="AE70" s="654" t="s">
        <v>505</v>
      </c>
      <c r="AF70" s="747">
        <v>16</v>
      </c>
      <c r="AG70" s="747">
        <v>89</v>
      </c>
      <c r="AH70" s="747">
        <v>15</v>
      </c>
      <c r="AI70" s="747">
        <v>17</v>
      </c>
      <c r="AJ70" s="747">
        <v>47</v>
      </c>
      <c r="AK70" s="747">
        <v>37</v>
      </c>
      <c r="AL70" s="747">
        <v>30</v>
      </c>
      <c r="AM70" s="747">
        <v>165</v>
      </c>
      <c r="AN70" s="747">
        <v>11</v>
      </c>
      <c r="AO70" s="747">
        <v>11</v>
      </c>
      <c r="AP70" s="747">
        <v>17</v>
      </c>
      <c r="AQ70" s="747">
        <v>11</v>
      </c>
      <c r="AR70" s="747">
        <v>11</v>
      </c>
      <c r="AS70" s="747">
        <v>21</v>
      </c>
      <c r="AT70" s="747">
        <v>12</v>
      </c>
      <c r="AU70" s="747">
        <v>14</v>
      </c>
      <c r="AV70" s="747">
        <f t="shared" si="65"/>
        <v>524</v>
      </c>
      <c r="AW70" s="640"/>
      <c r="AX70" s="654" t="s">
        <v>505</v>
      </c>
      <c r="AY70" s="654">
        <v>227</v>
      </c>
      <c r="AZ70" s="654">
        <v>158</v>
      </c>
      <c r="BA70" s="654">
        <v>42</v>
      </c>
      <c r="BB70" s="654">
        <v>682</v>
      </c>
      <c r="BC70" s="654">
        <v>17</v>
      </c>
      <c r="BD70" s="654">
        <v>12</v>
      </c>
      <c r="BE70" s="654">
        <f t="shared" si="66"/>
        <v>1138</v>
      </c>
      <c r="BF70" s="640"/>
      <c r="BG70"/>
      <c r="BH70"/>
      <c r="BI70"/>
      <c r="BJ70"/>
      <c r="BK70"/>
      <c r="BL70"/>
      <c r="BM70"/>
      <c r="BN70"/>
      <c r="BO70"/>
      <c r="BP70"/>
      <c r="BQ70"/>
      <c r="BR70"/>
      <c r="BS70"/>
      <c r="BT70"/>
      <c r="BU70"/>
      <c r="BV70"/>
      <c r="BW70"/>
      <c r="BX70"/>
      <c r="BY70"/>
      <c r="BZ70"/>
      <c r="CA70"/>
      <c r="CB70"/>
      <c r="CC70"/>
    </row>
    <row r="71" spans="12:81" ht="17" x14ac:dyDescent="0.15">
      <c r="L71" s="654" t="s">
        <v>506</v>
      </c>
      <c r="M71" s="654">
        <v>175</v>
      </c>
      <c r="N71" s="654">
        <v>15</v>
      </c>
      <c r="O71" s="654">
        <v>2</v>
      </c>
      <c r="P71" s="654">
        <v>467</v>
      </c>
      <c r="Q71" s="654">
        <v>0</v>
      </c>
      <c r="R71" s="654">
        <f t="shared" si="63"/>
        <v>659</v>
      </c>
      <c r="S71" s="640"/>
      <c r="T71" s="759" t="s">
        <v>506</v>
      </c>
      <c r="U71" s="790">
        <v>1</v>
      </c>
      <c r="V71" s="642"/>
      <c r="W71" s="654" t="s">
        <v>506</v>
      </c>
      <c r="X71" s="747">
        <v>2</v>
      </c>
      <c r="Y71" s="747">
        <v>31</v>
      </c>
      <c r="Z71" s="747">
        <v>111</v>
      </c>
      <c r="AA71" s="747">
        <v>1</v>
      </c>
      <c r="AB71" s="747">
        <v>0</v>
      </c>
      <c r="AC71" s="747">
        <f t="shared" si="64"/>
        <v>145</v>
      </c>
      <c r="AD71" s="640"/>
      <c r="AE71" s="654" t="s">
        <v>506</v>
      </c>
      <c r="AF71" s="747">
        <v>0</v>
      </c>
      <c r="AG71" s="747">
        <v>19</v>
      </c>
      <c r="AH71" s="747">
        <v>0</v>
      </c>
      <c r="AI71" s="747">
        <v>7</v>
      </c>
      <c r="AJ71" s="747">
        <v>12</v>
      </c>
      <c r="AK71" s="747">
        <v>5</v>
      </c>
      <c r="AL71" s="747">
        <v>18</v>
      </c>
      <c r="AM71" s="747">
        <v>47</v>
      </c>
      <c r="AN71" s="747">
        <v>0</v>
      </c>
      <c r="AO71" s="747">
        <v>0</v>
      </c>
      <c r="AP71" s="747">
        <v>4</v>
      </c>
      <c r="AQ71" s="747">
        <v>1</v>
      </c>
      <c r="AR71" s="747">
        <v>0</v>
      </c>
      <c r="AS71" s="747">
        <v>3</v>
      </c>
      <c r="AT71" s="747">
        <v>0</v>
      </c>
      <c r="AU71" s="747">
        <v>2</v>
      </c>
      <c r="AV71" s="747">
        <f t="shared" si="65"/>
        <v>118</v>
      </c>
      <c r="AW71" s="640"/>
      <c r="AX71" s="654" t="s">
        <v>506</v>
      </c>
      <c r="AY71" s="654">
        <v>135</v>
      </c>
      <c r="AZ71" s="654">
        <v>19</v>
      </c>
      <c r="BA71" s="654">
        <v>5</v>
      </c>
      <c r="BB71" s="654">
        <v>240</v>
      </c>
      <c r="BC71" s="654">
        <v>2</v>
      </c>
      <c r="BD71" s="654">
        <v>2</v>
      </c>
      <c r="BE71" s="654">
        <f t="shared" si="66"/>
        <v>403</v>
      </c>
      <c r="BF71" s="640"/>
      <c r="BG71"/>
      <c r="BH71"/>
      <c r="BI71"/>
      <c r="BJ71"/>
      <c r="BK71"/>
      <c r="BL71"/>
      <c r="BM71"/>
      <c r="BN71"/>
      <c r="BO71"/>
      <c r="BP71"/>
      <c r="BQ71"/>
      <c r="BR71"/>
      <c r="BS71"/>
      <c r="BT71"/>
      <c r="BU71"/>
      <c r="BV71"/>
      <c r="BW71"/>
      <c r="BX71"/>
      <c r="BY71"/>
      <c r="BZ71"/>
      <c r="CA71"/>
      <c r="CB71"/>
      <c r="CC71"/>
    </row>
    <row r="72" spans="12:81" ht="17" x14ac:dyDescent="0.15">
      <c r="L72" s="654" t="s">
        <v>103</v>
      </c>
      <c r="M72" s="654">
        <v>33364</v>
      </c>
      <c r="N72" s="654">
        <v>1188</v>
      </c>
      <c r="O72" s="654">
        <v>3</v>
      </c>
      <c r="P72" s="654">
        <v>195226</v>
      </c>
      <c r="Q72" s="654">
        <v>555</v>
      </c>
      <c r="R72" s="654">
        <f t="shared" si="63"/>
        <v>230336</v>
      </c>
      <c r="S72" s="640"/>
      <c r="T72" s="759" t="s">
        <v>103</v>
      </c>
      <c r="U72" s="790">
        <v>0</v>
      </c>
      <c r="V72" s="642"/>
      <c r="W72" s="654" t="s">
        <v>103</v>
      </c>
      <c r="X72" s="747">
        <v>126</v>
      </c>
      <c r="Y72" s="747">
        <v>4777</v>
      </c>
      <c r="Z72" s="747">
        <v>27210</v>
      </c>
      <c r="AA72" s="747">
        <v>557</v>
      </c>
      <c r="AB72" s="747">
        <v>0</v>
      </c>
      <c r="AC72" s="747">
        <f t="shared" si="64"/>
        <v>32670</v>
      </c>
      <c r="AD72" s="640"/>
      <c r="AE72" s="654" t="s">
        <v>103</v>
      </c>
      <c r="AF72" s="747">
        <v>226</v>
      </c>
      <c r="AG72" s="747">
        <v>2200</v>
      </c>
      <c r="AH72" s="747">
        <v>528</v>
      </c>
      <c r="AI72" s="747">
        <v>1529</v>
      </c>
      <c r="AJ72" s="747">
        <v>629</v>
      </c>
      <c r="AK72" s="747">
        <v>773</v>
      </c>
      <c r="AL72" s="747">
        <v>1549</v>
      </c>
      <c r="AM72" s="747">
        <v>4097</v>
      </c>
      <c r="AN72" s="747">
        <v>298</v>
      </c>
      <c r="AO72" s="747">
        <v>568</v>
      </c>
      <c r="AP72" s="747">
        <v>801</v>
      </c>
      <c r="AQ72" s="747">
        <v>136</v>
      </c>
      <c r="AR72" s="747">
        <v>96</v>
      </c>
      <c r="AS72" s="747">
        <v>904</v>
      </c>
      <c r="AT72" s="747">
        <v>694</v>
      </c>
      <c r="AU72" s="747">
        <v>221</v>
      </c>
      <c r="AV72" s="747">
        <f t="shared" si="65"/>
        <v>15249</v>
      </c>
      <c r="AW72" s="640"/>
      <c r="AX72" s="654" t="s">
        <v>103</v>
      </c>
      <c r="AY72" s="654">
        <v>3841</v>
      </c>
      <c r="AZ72" s="654">
        <v>9</v>
      </c>
      <c r="BA72" s="654">
        <v>5</v>
      </c>
      <c r="BB72" s="654">
        <v>9057</v>
      </c>
      <c r="BC72" s="654">
        <v>5</v>
      </c>
      <c r="BD72" s="654">
        <v>697</v>
      </c>
      <c r="BE72" s="654">
        <f t="shared" si="66"/>
        <v>13614</v>
      </c>
      <c r="BF72" s="640"/>
      <c r="BG72"/>
      <c r="BH72"/>
      <c r="BI72"/>
      <c r="BJ72"/>
      <c r="BK72"/>
      <c r="BL72"/>
      <c r="BM72"/>
      <c r="BN72"/>
      <c r="BO72"/>
      <c r="BP72"/>
      <c r="BQ72"/>
      <c r="BR72"/>
      <c r="BS72"/>
      <c r="BT72"/>
      <c r="BU72"/>
      <c r="BV72"/>
      <c r="BW72"/>
      <c r="BX72"/>
      <c r="BY72"/>
      <c r="BZ72"/>
      <c r="CA72"/>
      <c r="CB72"/>
      <c r="CC72"/>
    </row>
    <row r="73" spans="12:81" ht="17" x14ac:dyDescent="0.15">
      <c r="L73" s="654" t="s">
        <v>104</v>
      </c>
      <c r="M73" s="654">
        <v>3378</v>
      </c>
      <c r="N73" s="654">
        <v>98</v>
      </c>
      <c r="O73" s="654"/>
      <c r="P73" s="654">
        <v>2844</v>
      </c>
      <c r="Q73" s="654">
        <v>19</v>
      </c>
      <c r="R73" s="654">
        <f t="shared" si="63"/>
        <v>6339</v>
      </c>
      <c r="S73" s="640"/>
      <c r="T73" s="759" t="s">
        <v>104</v>
      </c>
      <c r="U73" s="790">
        <v>0</v>
      </c>
      <c r="V73" s="642"/>
      <c r="W73" s="654" t="s">
        <v>104</v>
      </c>
      <c r="X73" s="747">
        <v>17</v>
      </c>
      <c r="Y73" s="747">
        <v>687</v>
      </c>
      <c r="Z73" s="747">
        <v>4824</v>
      </c>
      <c r="AA73" s="747">
        <v>3</v>
      </c>
      <c r="AB73" s="747">
        <v>0</v>
      </c>
      <c r="AC73" s="747">
        <f t="shared" si="64"/>
        <v>5531</v>
      </c>
      <c r="AD73" s="640"/>
      <c r="AE73" s="654" t="s">
        <v>104</v>
      </c>
      <c r="AF73" s="747">
        <v>46</v>
      </c>
      <c r="AG73" s="747">
        <v>632</v>
      </c>
      <c r="AH73" s="747">
        <v>1</v>
      </c>
      <c r="AI73" s="747">
        <v>897</v>
      </c>
      <c r="AJ73" s="747">
        <v>55</v>
      </c>
      <c r="AK73" s="747">
        <v>90</v>
      </c>
      <c r="AL73" s="747">
        <v>227</v>
      </c>
      <c r="AM73" s="747">
        <v>2474</v>
      </c>
      <c r="AN73" s="747">
        <v>1</v>
      </c>
      <c r="AO73" s="747">
        <v>1</v>
      </c>
      <c r="AP73" s="747">
        <v>60</v>
      </c>
      <c r="AQ73" s="747">
        <v>7</v>
      </c>
      <c r="AR73" s="747">
        <v>5</v>
      </c>
      <c r="AS73" s="747">
        <v>380</v>
      </c>
      <c r="AT73" s="747">
        <v>6</v>
      </c>
      <c r="AU73" s="747">
        <v>37</v>
      </c>
      <c r="AV73" s="747">
        <f t="shared" si="65"/>
        <v>4919</v>
      </c>
      <c r="AW73" s="640"/>
      <c r="AX73" s="654" t="s">
        <v>104</v>
      </c>
      <c r="AY73" s="654">
        <v>61</v>
      </c>
      <c r="AZ73" s="654">
        <v>8</v>
      </c>
      <c r="BA73" s="654"/>
      <c r="BB73" s="654">
        <v>849</v>
      </c>
      <c r="BC73" s="654"/>
      <c r="BD73" s="654">
        <v>22</v>
      </c>
      <c r="BE73" s="654">
        <f t="shared" si="66"/>
        <v>940</v>
      </c>
      <c r="BF73" s="640"/>
      <c r="BG73"/>
      <c r="BH73"/>
      <c r="BI73"/>
      <c r="BJ73"/>
      <c r="BK73"/>
      <c r="BL73"/>
      <c r="BM73"/>
      <c r="BN73"/>
      <c r="BO73"/>
      <c r="BP73"/>
      <c r="BQ73"/>
      <c r="BR73"/>
      <c r="BS73"/>
      <c r="BT73"/>
      <c r="BU73"/>
      <c r="BV73"/>
      <c r="BW73"/>
      <c r="BX73"/>
      <c r="BY73"/>
      <c r="BZ73"/>
      <c r="CA73"/>
      <c r="CB73"/>
      <c r="CC73"/>
    </row>
    <row r="74" spans="12:81" ht="17" x14ac:dyDescent="0.15">
      <c r="L74" s="640" t="s">
        <v>55</v>
      </c>
      <c r="M74" s="663">
        <f t="shared" ref="M74:R74" si="67">SUM(M67:M73)</f>
        <v>788220</v>
      </c>
      <c r="N74" s="663">
        <f t="shared" si="67"/>
        <v>33909</v>
      </c>
      <c r="O74" s="663">
        <f t="shared" si="67"/>
        <v>392</v>
      </c>
      <c r="P74" s="663">
        <f t="shared" si="67"/>
        <v>1187539</v>
      </c>
      <c r="Q74" s="663">
        <f t="shared" si="67"/>
        <v>6327</v>
      </c>
      <c r="R74" s="663">
        <f t="shared" si="67"/>
        <v>2016387</v>
      </c>
      <c r="S74" s="640"/>
      <c r="T74" s="642" t="s">
        <v>55</v>
      </c>
      <c r="U74" s="791">
        <f>SUM(U67:U73)</f>
        <v>47</v>
      </c>
      <c r="V74" s="642"/>
      <c r="W74" s="640" t="s">
        <v>55</v>
      </c>
      <c r="X74" s="714">
        <f t="shared" ref="X74:AC74" si="68">SUM(X67:X73)</f>
        <v>2055</v>
      </c>
      <c r="Y74" s="714">
        <f t="shared" si="68"/>
        <v>149789</v>
      </c>
      <c r="Z74" s="714">
        <f t="shared" si="68"/>
        <v>715481</v>
      </c>
      <c r="AA74" s="714">
        <f t="shared" si="68"/>
        <v>4464</v>
      </c>
      <c r="AB74" s="714">
        <f t="shared" si="68"/>
        <v>22</v>
      </c>
      <c r="AC74" s="714">
        <f t="shared" si="68"/>
        <v>871811</v>
      </c>
      <c r="AD74" s="640"/>
      <c r="AE74" s="640" t="s">
        <v>55</v>
      </c>
      <c r="AF74" s="714">
        <f t="shared" ref="AF74:AU74" si="69">SUM(AF67:AF73)</f>
        <v>2148</v>
      </c>
      <c r="AG74" s="714">
        <f t="shared" si="69"/>
        <v>18004</v>
      </c>
      <c r="AH74" s="714">
        <f t="shared" si="69"/>
        <v>1441</v>
      </c>
      <c r="AI74" s="714">
        <f t="shared" si="69"/>
        <v>40735</v>
      </c>
      <c r="AJ74" s="714">
        <f t="shared" si="69"/>
        <v>5037</v>
      </c>
      <c r="AK74" s="714">
        <f t="shared" si="69"/>
        <v>5461</v>
      </c>
      <c r="AL74" s="714">
        <f t="shared" si="69"/>
        <v>43749</v>
      </c>
      <c r="AM74" s="714">
        <f t="shared" si="69"/>
        <v>112937</v>
      </c>
      <c r="AN74" s="714">
        <f t="shared" si="69"/>
        <v>853</v>
      </c>
      <c r="AO74" s="714">
        <f t="shared" si="69"/>
        <v>1442</v>
      </c>
      <c r="AP74" s="714">
        <f t="shared" si="69"/>
        <v>13370</v>
      </c>
      <c r="AQ74" s="714">
        <f t="shared" si="69"/>
        <v>2533</v>
      </c>
      <c r="AR74" s="714">
        <f t="shared" si="69"/>
        <v>1226</v>
      </c>
      <c r="AS74" s="714">
        <f t="shared" si="69"/>
        <v>28817</v>
      </c>
      <c r="AT74" s="714">
        <f t="shared" si="69"/>
        <v>4265</v>
      </c>
      <c r="AU74" s="714">
        <f t="shared" si="69"/>
        <v>5187</v>
      </c>
      <c r="AV74" s="714">
        <f>SUM(AV67:AV73)</f>
        <v>287205</v>
      </c>
      <c r="AW74" s="640"/>
      <c r="AX74" s="640" t="s">
        <v>55</v>
      </c>
      <c r="AY74" s="663">
        <f t="shared" ref="AY74:BD74" si="70">SUM(AY67:AY73)</f>
        <v>54298</v>
      </c>
      <c r="AZ74" s="663">
        <f t="shared" si="70"/>
        <v>1296</v>
      </c>
      <c r="BA74" s="663">
        <f t="shared" si="70"/>
        <v>447</v>
      </c>
      <c r="BB74" s="663">
        <f t="shared" si="70"/>
        <v>79889</v>
      </c>
      <c r="BC74" s="663">
        <f t="shared" si="70"/>
        <v>227</v>
      </c>
      <c r="BD74" s="663">
        <f t="shared" si="70"/>
        <v>12317</v>
      </c>
      <c r="BE74" s="663">
        <f>SUM(BE67:BE73)</f>
        <v>148474</v>
      </c>
      <c r="BF74" s="640"/>
      <c r="BG74"/>
      <c r="BH74"/>
      <c r="BI74"/>
      <c r="BJ74"/>
      <c r="BK74"/>
      <c r="BL74"/>
      <c r="BM74"/>
      <c r="BN74"/>
      <c r="BO74"/>
      <c r="BP74"/>
      <c r="BQ74"/>
      <c r="BR74"/>
      <c r="BS74"/>
      <c r="BT74"/>
      <c r="BU74"/>
      <c r="BV74"/>
      <c r="BW74"/>
      <c r="BX74"/>
      <c r="BY74"/>
      <c r="BZ74"/>
      <c r="CA74"/>
      <c r="CB74"/>
      <c r="CC74"/>
    </row>
    <row r="75" spans="12:81" ht="16" x14ac:dyDescent="0.15">
      <c r="L75" s="640"/>
      <c r="M75" s="640"/>
      <c r="N75" s="640"/>
      <c r="O75" s="640"/>
      <c r="P75" s="640"/>
      <c r="Q75" s="640"/>
      <c r="R75" s="640"/>
      <c r="S75" s="640"/>
      <c r="T75" s="713"/>
      <c r="U75" s="713"/>
      <c r="V75" s="713"/>
      <c r="W75" s="714"/>
      <c r="X75" s="714"/>
      <c r="Y75" s="714"/>
      <c r="Z75" s="714"/>
      <c r="AA75" s="714"/>
      <c r="AB75" s="714"/>
      <c r="AC75" s="714"/>
      <c r="AD75" s="714"/>
      <c r="AE75" s="714"/>
      <c r="AF75" s="714"/>
      <c r="AG75" s="640"/>
      <c r="AH75" s="640"/>
      <c r="AI75" s="640"/>
      <c r="AJ75" s="640"/>
      <c r="AK75" s="640"/>
      <c r="AL75" s="640"/>
      <c r="AM75" s="640"/>
      <c r="AN75" s="640"/>
      <c r="AO75" s="640"/>
      <c r="AP75" s="640"/>
      <c r="AQ75" s="640"/>
      <c r="AR75" s="640"/>
      <c r="AS75" s="640"/>
      <c r="AT75" s="640"/>
      <c r="AU75" s="640"/>
      <c r="AV75" s="640"/>
      <c r="AW75" s="640"/>
      <c r="AX75" s="640"/>
      <c r="AY75" s="640"/>
      <c r="AZ75" s="640"/>
      <c r="BA75" s="640"/>
      <c r="BB75" s="640"/>
      <c r="BC75" s="640"/>
      <c r="BD75" s="640"/>
      <c r="BE75" s="640"/>
      <c r="BF75" s="640"/>
    </row>
    <row r="76" spans="12:81" ht="16" x14ac:dyDescent="0.15">
      <c r="L76" s="640"/>
      <c r="M76" s="640"/>
      <c r="N76" s="640"/>
      <c r="O76" s="640"/>
      <c r="P76" s="640"/>
      <c r="Q76" s="640"/>
      <c r="R76" s="640"/>
      <c r="S76" s="640"/>
      <c r="T76" s="713"/>
      <c r="U76" s="713"/>
      <c r="V76" s="713"/>
      <c r="W76" s="714"/>
      <c r="X76" s="714"/>
      <c r="Y76" s="714"/>
      <c r="Z76" s="714"/>
      <c r="AA76" s="714"/>
      <c r="AB76" s="714"/>
      <c r="AC76" s="714"/>
      <c r="AD76" s="714"/>
      <c r="AE76" s="714"/>
      <c r="AF76" s="714"/>
      <c r="AG76" s="640"/>
      <c r="AH76" s="640"/>
      <c r="AI76" s="640"/>
      <c r="AJ76" s="640"/>
      <c r="AK76" s="640"/>
      <c r="AL76" s="640"/>
      <c r="AM76" s="640"/>
      <c r="AN76" s="640"/>
      <c r="AO76" s="640"/>
      <c r="AP76" s="640"/>
      <c r="AQ76" s="640"/>
      <c r="AR76" s="640"/>
      <c r="AS76" s="640"/>
      <c r="AT76" s="640"/>
      <c r="AU76" s="640"/>
      <c r="AV76" s="640"/>
      <c r="AW76" s="640"/>
      <c r="AX76" s="640"/>
      <c r="AY76" s="640"/>
      <c r="AZ76" s="640"/>
      <c r="BA76" s="640"/>
      <c r="BB76" s="640"/>
      <c r="BC76" s="640"/>
      <c r="BD76" s="640"/>
      <c r="BE76" s="640"/>
      <c r="BF76" s="640"/>
    </row>
    <row r="77" spans="12:81" ht="16" x14ac:dyDescent="0.15">
      <c r="L77" s="640"/>
      <c r="M77" s="640"/>
      <c r="N77" s="640"/>
      <c r="O77" s="640"/>
      <c r="P77" s="640"/>
      <c r="Q77" s="640"/>
      <c r="R77" s="640"/>
      <c r="S77" s="640"/>
      <c r="T77" s="713"/>
      <c r="U77" s="713"/>
      <c r="V77" s="713"/>
      <c r="W77" s="714"/>
      <c r="X77" s="714"/>
      <c r="Y77" s="714"/>
      <c r="Z77" s="714"/>
      <c r="AA77" s="714"/>
      <c r="AB77" s="714"/>
      <c r="AC77" s="714"/>
      <c r="AD77" s="714"/>
      <c r="AE77" s="714"/>
      <c r="AF77" s="714"/>
      <c r="AG77" s="640"/>
      <c r="AH77" s="640"/>
      <c r="AI77" s="640"/>
      <c r="AJ77" s="640"/>
      <c r="AK77" s="640"/>
      <c r="AL77" s="640"/>
      <c r="AM77" s="640"/>
      <c r="AN77" s="640"/>
      <c r="AO77" s="640"/>
      <c r="AP77" s="640"/>
      <c r="AQ77" s="640"/>
      <c r="AR77" s="640"/>
      <c r="AS77" s="640"/>
      <c r="AT77" s="640"/>
      <c r="AU77" s="640"/>
      <c r="AV77" s="640"/>
      <c r="AW77" s="640"/>
      <c r="AX77" s="640"/>
      <c r="AY77" s="640"/>
      <c r="AZ77" s="640"/>
      <c r="BA77" s="640"/>
      <c r="BB77" s="640"/>
      <c r="BC77" s="640"/>
      <c r="BD77" s="640"/>
      <c r="BE77" s="640"/>
      <c r="BF77" s="640"/>
    </row>
    <row r="78" spans="12:81" ht="16" x14ac:dyDescent="0.15">
      <c r="L78" s="715" t="s">
        <v>851</v>
      </c>
      <c r="M78" s="640"/>
      <c r="N78" s="640"/>
      <c r="O78" s="715" t="s">
        <v>868</v>
      </c>
      <c r="P78" s="640"/>
      <c r="Q78" s="640"/>
      <c r="R78" s="715" t="s">
        <v>852</v>
      </c>
      <c r="S78" s="640"/>
      <c r="T78" s="715"/>
      <c r="U78" s="640"/>
      <c r="V78" s="640"/>
      <c r="W78" s="715" t="s">
        <v>853</v>
      </c>
      <c r="X78" s="662"/>
      <c r="Y78" s="640"/>
      <c r="Z78" s="715" t="s">
        <v>876</v>
      </c>
      <c r="AA78" s="640"/>
      <c r="AB78" s="640"/>
      <c r="AC78" s="640"/>
      <c r="AD78" s="640"/>
      <c r="AE78" s="640"/>
      <c r="AF78" s="640"/>
      <c r="AG78" s="640"/>
      <c r="AH78" s="640"/>
      <c r="AI78" s="640"/>
      <c r="AJ78" s="640"/>
      <c r="AK78" s="640"/>
      <c r="AL78" s="640"/>
      <c r="AM78" s="640"/>
      <c r="AN78" s="640"/>
      <c r="AO78" s="640"/>
      <c r="AP78" s="640"/>
      <c r="AQ78" s="640"/>
      <c r="AR78" s="640"/>
      <c r="AS78" s="640"/>
      <c r="AT78" s="640"/>
      <c r="AU78" s="640"/>
      <c r="AV78" s="640"/>
      <c r="AW78" s="640"/>
      <c r="AX78" s="640"/>
      <c r="AY78" s="640"/>
      <c r="AZ78" s="640"/>
      <c r="BA78" s="640"/>
      <c r="BB78" s="640"/>
      <c r="BC78" s="640"/>
      <c r="BD78" s="640"/>
      <c r="BE78" s="640"/>
      <c r="BF78" s="640"/>
    </row>
    <row r="79" spans="12:81" x14ac:dyDescent="0.15">
      <c r="L79" s="1000" t="s">
        <v>119</v>
      </c>
      <c r="M79" s="1000"/>
      <c r="N79" s="716"/>
      <c r="O79" s="1000" t="s">
        <v>119</v>
      </c>
      <c r="P79" s="1000"/>
      <c r="Q79" s="717"/>
      <c r="R79" s="1001" t="s">
        <v>119</v>
      </c>
      <c r="S79" s="1001"/>
      <c r="T79" s="1001"/>
      <c r="U79" s="717"/>
      <c r="V79" s="717"/>
      <c r="W79" s="1000" t="s">
        <v>119</v>
      </c>
      <c r="X79" s="1000"/>
      <c r="Y79" s="717"/>
      <c r="Z79" s="716" t="s">
        <v>119</v>
      </c>
      <c r="AA79" s="717"/>
      <c r="AB79" s="717"/>
      <c r="AC79" s="717"/>
      <c r="AD79" s="717"/>
      <c r="AE79" s="717"/>
      <c r="AF79" s="717"/>
      <c r="AG79" s="717"/>
      <c r="AH79" s="717"/>
      <c r="AI79" s="717"/>
      <c r="AJ79" s="717"/>
      <c r="AK79" s="717"/>
      <c r="AL79" s="717"/>
      <c r="AM79" s="717"/>
      <c r="AN79" s="717"/>
      <c r="AO79" s="717"/>
      <c r="AP79" s="717"/>
      <c r="AQ79" s="717"/>
      <c r="AR79" s="717"/>
      <c r="AS79" s="717"/>
      <c r="AT79" s="717"/>
      <c r="AU79" s="717"/>
      <c r="AV79" s="717"/>
      <c r="AW79" s="717"/>
      <c r="AX79" s="717"/>
      <c r="AY79" s="717"/>
      <c r="AZ79" s="717"/>
      <c r="BA79" s="717"/>
      <c r="BB79" s="717"/>
      <c r="BC79" s="717"/>
      <c r="BD79" s="717"/>
      <c r="BE79" s="717"/>
      <c r="BF79" s="717"/>
    </row>
    <row r="80" spans="12:81" ht="51" x14ac:dyDescent="0.15">
      <c r="L80" s="646" t="s">
        <v>600</v>
      </c>
      <c r="M80" s="691" t="s">
        <v>848</v>
      </c>
      <c r="N80" s="662"/>
      <c r="O80" s="646" t="s">
        <v>600</v>
      </c>
      <c r="P80" s="691" t="s">
        <v>869</v>
      </c>
      <c r="Q80" s="640"/>
      <c r="R80" s="646" t="s">
        <v>600</v>
      </c>
      <c r="S80" s="691" t="s">
        <v>849</v>
      </c>
      <c r="T80" s="691" t="s">
        <v>850</v>
      </c>
      <c r="U80" s="691" t="s">
        <v>55</v>
      </c>
      <c r="V80" s="662"/>
      <c r="W80" s="646" t="s">
        <v>600</v>
      </c>
      <c r="X80" s="691" t="s">
        <v>854</v>
      </c>
      <c r="Y80" s="640"/>
      <c r="Z80" s="719" t="s">
        <v>600</v>
      </c>
      <c r="AA80" s="646" t="s">
        <v>871</v>
      </c>
      <c r="AB80" s="646" t="s">
        <v>872</v>
      </c>
      <c r="AC80" s="646" t="s">
        <v>873</v>
      </c>
      <c r="AD80" s="646" t="s">
        <v>874</v>
      </c>
      <c r="AE80" s="646" t="s">
        <v>986</v>
      </c>
      <c r="AF80" s="646" t="s">
        <v>877</v>
      </c>
      <c r="AG80" s="646" t="s">
        <v>878</v>
      </c>
      <c r="AH80" s="646" t="s">
        <v>55</v>
      </c>
      <c r="AI80" s="640"/>
      <c r="AJ80" s="640"/>
      <c r="AK80" s="640"/>
      <c r="AL80" s="640"/>
      <c r="AM80" s="640"/>
      <c r="AN80" s="640"/>
      <c r="AO80" s="640"/>
      <c r="AP80" s="640"/>
      <c r="AQ80" s="640"/>
      <c r="AR80" s="640"/>
      <c r="AS80" s="640"/>
      <c r="AT80" s="640"/>
      <c r="AU80" s="640"/>
      <c r="AV80" s="640"/>
      <c r="AW80" s="640"/>
      <c r="AX80" s="640"/>
      <c r="AY80" s="640"/>
      <c r="AZ80" s="640"/>
      <c r="BA80" s="640"/>
      <c r="BB80" s="640"/>
      <c r="BC80" s="640"/>
      <c r="BD80" s="640"/>
      <c r="BE80" s="640"/>
      <c r="BF80" s="640"/>
    </row>
    <row r="81" spans="12:58" ht="16" x14ac:dyDescent="0.15">
      <c r="L81" s="654" t="s">
        <v>735</v>
      </c>
      <c r="M81" s="720">
        <f>M92/1000000</f>
        <v>25.178719999999998</v>
      </c>
      <c r="N81" s="693"/>
      <c r="O81" s="654" t="s">
        <v>98</v>
      </c>
      <c r="P81" s="720">
        <f>P92/1000000</f>
        <v>388.22333700000001</v>
      </c>
      <c r="Q81" s="640"/>
      <c r="R81" s="654" t="s">
        <v>98</v>
      </c>
      <c r="S81" s="720">
        <f t="shared" ref="S81:U88" si="71">S92/1000000</f>
        <v>3.3336209999999999</v>
      </c>
      <c r="T81" s="720">
        <f t="shared" si="71"/>
        <v>0.60485599999999995</v>
      </c>
      <c r="U81" s="720">
        <f>U92/1000000</f>
        <v>3.9384769999999998</v>
      </c>
      <c r="V81" s="693"/>
      <c r="W81" s="654" t="s">
        <v>98</v>
      </c>
      <c r="X81" s="720">
        <f t="shared" ref="X81:X87" si="72">X92/1000000</f>
        <v>7.4432729999999996</v>
      </c>
      <c r="Y81" s="640"/>
      <c r="Z81" s="792" t="s">
        <v>735</v>
      </c>
      <c r="AA81" s="653">
        <f>AA92/1000000</f>
        <v>1.6517E-2</v>
      </c>
      <c r="AB81" s="653">
        <f t="shared" ref="AB81:AG81" si="73">AB92/1000000</f>
        <v>0</v>
      </c>
      <c r="AC81" s="653">
        <f t="shared" si="73"/>
        <v>1.0399999999999999E-4</v>
      </c>
      <c r="AD81" s="653">
        <f t="shared" si="73"/>
        <v>2.2395999999999999E-2</v>
      </c>
      <c r="AE81" s="653">
        <f t="shared" si="73"/>
        <v>0.261407</v>
      </c>
      <c r="AF81" s="653">
        <f t="shared" si="73"/>
        <v>0.38708599999999999</v>
      </c>
      <c r="AG81" s="653">
        <f t="shared" si="73"/>
        <v>0</v>
      </c>
      <c r="AH81" s="653">
        <f>AH92/1000000</f>
        <v>0.68750999999999995</v>
      </c>
      <c r="AI81" s="640"/>
      <c r="AJ81" s="640"/>
      <c r="AK81" s="640"/>
      <c r="AL81" s="640"/>
      <c r="AM81" s="640"/>
      <c r="AN81" s="640"/>
      <c r="AO81" s="640"/>
      <c r="AP81" s="640"/>
      <c r="AQ81" s="640"/>
      <c r="AR81" s="640"/>
      <c r="AS81" s="640"/>
      <c r="AT81" s="640"/>
      <c r="AU81" s="640"/>
      <c r="AV81" s="640"/>
      <c r="AW81" s="640"/>
      <c r="AX81" s="640"/>
      <c r="AY81" s="640"/>
      <c r="AZ81" s="640"/>
      <c r="BA81" s="640"/>
      <c r="BB81" s="640"/>
      <c r="BC81" s="640"/>
      <c r="BD81" s="640"/>
      <c r="BE81" s="640"/>
      <c r="BF81" s="640"/>
    </row>
    <row r="82" spans="12:58" ht="16" x14ac:dyDescent="0.15">
      <c r="L82" s="654" t="s">
        <v>99</v>
      </c>
      <c r="M82" s="720">
        <f t="shared" ref="M82:M87" si="74">M93/1000000</f>
        <v>1.80298</v>
      </c>
      <c r="N82" s="693"/>
      <c r="O82" s="654" t="s">
        <v>99</v>
      </c>
      <c r="P82" s="720">
        <f t="shared" ref="P82:P87" si="75">P93/1000000</f>
        <v>119.83142599999999</v>
      </c>
      <c r="Q82" s="640"/>
      <c r="R82" s="654" t="s">
        <v>99</v>
      </c>
      <c r="S82" s="720">
        <f t="shared" si="71"/>
        <v>0.100743</v>
      </c>
      <c r="T82" s="720">
        <f t="shared" si="71"/>
        <v>1.3159999999999999E-3</v>
      </c>
      <c r="U82" s="720">
        <f t="shared" si="71"/>
        <v>0.102059</v>
      </c>
      <c r="V82" s="693"/>
      <c r="W82" s="654" t="s">
        <v>99</v>
      </c>
      <c r="X82" s="720">
        <f t="shared" si="72"/>
        <v>0.12329</v>
      </c>
      <c r="Y82" s="640"/>
      <c r="Z82" s="792" t="s">
        <v>99</v>
      </c>
      <c r="AA82" s="653">
        <f t="shared" ref="AA82:AH88" si="76">AA93/1000000</f>
        <v>5.1400000000000003E-4</v>
      </c>
      <c r="AB82" s="653">
        <f t="shared" si="76"/>
        <v>0</v>
      </c>
      <c r="AC82" s="653">
        <f t="shared" si="76"/>
        <v>9.9999999999999995E-7</v>
      </c>
      <c r="AD82" s="653">
        <f t="shared" si="76"/>
        <v>9.9999999999999995E-7</v>
      </c>
      <c r="AE82" s="653">
        <f t="shared" si="76"/>
        <v>4.6318999999999999E-2</v>
      </c>
      <c r="AF82" s="653">
        <f t="shared" si="76"/>
        <v>2.1523E-2</v>
      </c>
      <c r="AG82" s="653">
        <f t="shared" si="76"/>
        <v>0</v>
      </c>
      <c r="AH82" s="653">
        <f t="shared" si="76"/>
        <v>6.8358000000000002E-2</v>
      </c>
      <c r="AI82" s="640"/>
      <c r="AJ82" s="640"/>
      <c r="AK82" s="640"/>
      <c r="AL82" s="640"/>
      <c r="AM82" s="640"/>
      <c r="AN82" s="640"/>
      <c r="AO82" s="640"/>
      <c r="AP82" s="640"/>
      <c r="AQ82" s="640"/>
      <c r="AR82" s="640"/>
      <c r="AS82" s="640"/>
      <c r="AT82" s="640"/>
      <c r="AU82" s="640"/>
      <c r="AV82" s="640"/>
      <c r="AW82" s="640"/>
      <c r="AX82" s="640"/>
      <c r="AY82" s="640"/>
      <c r="AZ82" s="640"/>
      <c r="BA82" s="640"/>
      <c r="BB82" s="640"/>
      <c r="BC82" s="640"/>
      <c r="BD82" s="640"/>
      <c r="BE82" s="640"/>
      <c r="BF82" s="640"/>
    </row>
    <row r="83" spans="12:58" ht="16" x14ac:dyDescent="0.15">
      <c r="L83" s="654" t="s">
        <v>504</v>
      </c>
      <c r="M83" s="720">
        <f t="shared" si="74"/>
        <v>13.207392</v>
      </c>
      <c r="N83" s="693"/>
      <c r="O83" s="654" t="s">
        <v>504</v>
      </c>
      <c r="P83" s="720">
        <f t="shared" si="75"/>
        <v>176.39174600000001</v>
      </c>
      <c r="Q83" s="640"/>
      <c r="R83" s="654" t="s">
        <v>504</v>
      </c>
      <c r="S83" s="720">
        <f t="shared" si="71"/>
        <v>5.6436E-2</v>
      </c>
      <c r="T83" s="720">
        <f t="shared" si="71"/>
        <v>4.6E-5</v>
      </c>
      <c r="U83" s="720">
        <f t="shared" si="71"/>
        <v>5.6481999999999997E-2</v>
      </c>
      <c r="V83" s="693"/>
      <c r="W83" s="654" t="s">
        <v>504</v>
      </c>
      <c r="X83" s="720">
        <f t="shared" si="72"/>
        <v>2.0952350000000002</v>
      </c>
      <c r="Y83" s="640"/>
      <c r="Z83" s="792" t="s">
        <v>504</v>
      </c>
      <c r="AA83" s="653">
        <f t="shared" si="76"/>
        <v>6.0210000000000003E-3</v>
      </c>
      <c r="AB83" s="653">
        <f t="shared" si="76"/>
        <v>1.8630000000000001E-3</v>
      </c>
      <c r="AC83" s="653">
        <f t="shared" si="76"/>
        <v>6.7749999999999998E-3</v>
      </c>
      <c r="AD83" s="653">
        <f t="shared" si="76"/>
        <v>5.6420000000000003E-3</v>
      </c>
      <c r="AE83" s="653">
        <f t="shared" si="76"/>
        <v>9.0209999999999995E-3</v>
      </c>
      <c r="AF83" s="653">
        <f t="shared" si="76"/>
        <v>1.4926E-2</v>
      </c>
      <c r="AG83" s="653">
        <f t="shared" si="76"/>
        <v>0</v>
      </c>
      <c r="AH83" s="653">
        <f t="shared" si="76"/>
        <v>4.4248000000000003E-2</v>
      </c>
      <c r="AI83" s="640"/>
      <c r="AJ83" s="640"/>
      <c r="AK83" s="640"/>
      <c r="AL83" s="640"/>
      <c r="AM83" s="640"/>
      <c r="AN83" s="640"/>
      <c r="AO83" s="640"/>
      <c r="AP83" s="640"/>
      <c r="AQ83" s="640"/>
      <c r="AR83" s="640"/>
      <c r="AS83" s="640"/>
      <c r="AT83" s="640"/>
      <c r="AU83" s="640"/>
      <c r="AV83" s="640"/>
      <c r="AW83" s="640"/>
      <c r="AX83" s="640"/>
      <c r="AY83" s="640"/>
      <c r="AZ83" s="640"/>
      <c r="BA83" s="640"/>
      <c r="BB83" s="640"/>
      <c r="BC83" s="640"/>
      <c r="BD83" s="640"/>
      <c r="BE83" s="640"/>
      <c r="BF83" s="640"/>
    </row>
    <row r="84" spans="12:58" ht="16" x14ac:dyDescent="0.15">
      <c r="L84" s="654" t="s">
        <v>505</v>
      </c>
      <c r="M84" s="720">
        <f t="shared" si="74"/>
        <v>14.262765999999999</v>
      </c>
      <c r="N84" s="693"/>
      <c r="O84" s="654" t="s">
        <v>505</v>
      </c>
      <c r="P84" s="720">
        <f t="shared" si="75"/>
        <v>99.471627999999995</v>
      </c>
      <c r="Q84" s="640"/>
      <c r="R84" s="654" t="s">
        <v>505</v>
      </c>
      <c r="S84" s="720">
        <f t="shared" si="71"/>
        <v>0.30590200000000001</v>
      </c>
      <c r="T84" s="720">
        <f t="shared" si="71"/>
        <v>2.0000000000000002E-5</v>
      </c>
      <c r="U84" s="720">
        <f t="shared" si="71"/>
        <v>0.30592200000000003</v>
      </c>
      <c r="V84" s="693"/>
      <c r="W84" s="654" t="s">
        <v>505</v>
      </c>
      <c r="X84" s="720">
        <f t="shared" si="72"/>
        <v>0.88746899999999995</v>
      </c>
      <c r="Y84" s="640"/>
      <c r="Z84" s="792" t="s">
        <v>505</v>
      </c>
      <c r="AA84" s="653">
        <f t="shared" si="76"/>
        <v>1.3756729999999999</v>
      </c>
      <c r="AB84" s="653">
        <f t="shared" si="76"/>
        <v>9.9999999999999995E-7</v>
      </c>
      <c r="AC84" s="653">
        <f t="shared" si="76"/>
        <v>7.9999999999999996E-6</v>
      </c>
      <c r="AD84" s="653">
        <f t="shared" si="76"/>
        <v>9.9999999999999995E-7</v>
      </c>
      <c r="AE84" s="653">
        <f t="shared" si="76"/>
        <v>9.5686999999999994E-2</v>
      </c>
      <c r="AF84" s="653">
        <f t="shared" si="76"/>
        <v>0.87243300000000001</v>
      </c>
      <c r="AG84" s="653">
        <f t="shared" si="76"/>
        <v>0</v>
      </c>
      <c r="AH84" s="653">
        <f t="shared" si="76"/>
        <v>2.3438029999999999</v>
      </c>
      <c r="AI84" s="640"/>
      <c r="AJ84" s="640"/>
      <c r="AK84" s="640"/>
      <c r="AL84" s="640"/>
      <c r="AM84" s="640"/>
      <c r="AN84" s="640"/>
      <c r="AO84" s="640"/>
      <c r="AP84" s="640"/>
      <c r="AQ84" s="640"/>
      <c r="AR84" s="640"/>
      <c r="AS84" s="640"/>
      <c r="AT84" s="640"/>
      <c r="AU84" s="640"/>
      <c r="AV84" s="640"/>
      <c r="AW84" s="640"/>
      <c r="AX84" s="640"/>
      <c r="AY84" s="640"/>
      <c r="AZ84" s="640"/>
      <c r="BA84" s="640"/>
      <c r="BB84" s="640"/>
      <c r="BC84" s="640"/>
      <c r="BD84" s="640"/>
      <c r="BE84" s="640"/>
      <c r="BF84" s="640"/>
    </row>
    <row r="85" spans="12:58" ht="16" x14ac:dyDescent="0.15">
      <c r="L85" s="654" t="s">
        <v>506</v>
      </c>
      <c r="M85" s="720">
        <f t="shared" si="74"/>
        <v>3.2163999999999998E-2</v>
      </c>
      <c r="N85" s="693"/>
      <c r="O85" s="654" t="s">
        <v>506</v>
      </c>
      <c r="P85" s="720">
        <f t="shared" si="75"/>
        <v>12.666007</v>
      </c>
      <c r="Q85" s="640"/>
      <c r="R85" s="654" t="s">
        <v>506</v>
      </c>
      <c r="S85" s="720">
        <f t="shared" si="71"/>
        <v>2.3314000000000001E-2</v>
      </c>
      <c r="T85" s="720">
        <f t="shared" si="71"/>
        <v>5.0000000000000004E-6</v>
      </c>
      <c r="U85" s="720">
        <f t="shared" si="71"/>
        <v>2.3318999999999999E-2</v>
      </c>
      <c r="V85" s="693"/>
      <c r="W85" s="654" t="s">
        <v>506</v>
      </c>
      <c r="X85" s="720">
        <f t="shared" si="72"/>
        <v>8.0542000000000002E-2</v>
      </c>
      <c r="Y85" s="640"/>
      <c r="Z85" s="792" t="s">
        <v>506</v>
      </c>
      <c r="AA85" s="653">
        <f t="shared" si="76"/>
        <v>1.9999999999999999E-6</v>
      </c>
      <c r="AB85" s="653">
        <f t="shared" si="76"/>
        <v>0</v>
      </c>
      <c r="AC85" s="653">
        <f t="shared" si="76"/>
        <v>2.9789999999999999E-3</v>
      </c>
      <c r="AD85" s="653">
        <f t="shared" si="76"/>
        <v>3.9999999999999998E-6</v>
      </c>
      <c r="AE85" s="653">
        <f t="shared" si="76"/>
        <v>9.0000000000000002E-6</v>
      </c>
      <c r="AF85" s="653">
        <f t="shared" si="76"/>
        <v>4.4499999999999997E-4</v>
      </c>
      <c r="AG85" s="653">
        <f t="shared" si="76"/>
        <v>0</v>
      </c>
      <c r="AH85" s="653">
        <f t="shared" si="76"/>
        <v>3.4390000000000002E-3</v>
      </c>
      <c r="AI85" s="640"/>
      <c r="AJ85" s="640"/>
      <c r="AK85" s="640"/>
      <c r="AL85" s="640"/>
      <c r="AM85" s="640"/>
      <c r="AN85" s="640"/>
      <c r="AO85" s="640"/>
      <c r="AP85" s="640"/>
      <c r="AQ85" s="640"/>
      <c r="AR85" s="640"/>
      <c r="AS85" s="640"/>
      <c r="AT85" s="640"/>
      <c r="AU85" s="640"/>
      <c r="AV85" s="640"/>
      <c r="AW85" s="640"/>
      <c r="AX85" s="640"/>
      <c r="AY85" s="640"/>
      <c r="AZ85" s="640"/>
      <c r="BA85" s="640"/>
      <c r="BB85" s="640"/>
      <c r="BC85" s="640"/>
      <c r="BD85" s="640"/>
      <c r="BE85" s="640"/>
      <c r="BF85" s="640"/>
    </row>
    <row r="86" spans="12:58" ht="16" x14ac:dyDescent="0.15">
      <c r="L86" s="654" t="s">
        <v>736</v>
      </c>
      <c r="M86" s="720">
        <f t="shared" si="74"/>
        <v>0.31832700000000003</v>
      </c>
      <c r="N86" s="693"/>
      <c r="O86" s="654" t="s">
        <v>103</v>
      </c>
      <c r="P86" s="720">
        <f t="shared" si="75"/>
        <v>1.282122</v>
      </c>
      <c r="Q86" s="640"/>
      <c r="R86" s="654" t="s">
        <v>103</v>
      </c>
      <c r="S86" s="720">
        <f t="shared" si="71"/>
        <v>2.7158999999999999E-2</v>
      </c>
      <c r="T86" s="720">
        <f t="shared" si="71"/>
        <v>9.2299999999999999E-4</v>
      </c>
      <c r="U86" s="720">
        <f t="shared" si="71"/>
        <v>2.8081999999999999E-2</v>
      </c>
      <c r="V86" s="693"/>
      <c r="W86" s="654" t="s">
        <v>103</v>
      </c>
      <c r="X86" s="720">
        <f t="shared" si="72"/>
        <v>7.0057999999999995E-2</v>
      </c>
      <c r="Y86" s="640"/>
      <c r="Z86" s="792" t="s">
        <v>736</v>
      </c>
      <c r="AA86" s="653">
        <f t="shared" si="76"/>
        <v>0</v>
      </c>
      <c r="AB86" s="653">
        <f t="shared" si="76"/>
        <v>0</v>
      </c>
      <c r="AC86" s="653">
        <f t="shared" si="76"/>
        <v>1.9999999999999999E-6</v>
      </c>
      <c r="AD86" s="653">
        <f t="shared" si="76"/>
        <v>0</v>
      </c>
      <c r="AE86" s="653">
        <f t="shared" si="76"/>
        <v>0</v>
      </c>
      <c r="AF86" s="653">
        <f t="shared" si="76"/>
        <v>0</v>
      </c>
      <c r="AG86" s="653">
        <f t="shared" si="76"/>
        <v>9.9999999999999995E-7</v>
      </c>
      <c r="AH86" s="653">
        <f t="shared" si="76"/>
        <v>3.0000000000000001E-6</v>
      </c>
      <c r="AI86" s="640"/>
      <c r="AJ86" s="640"/>
      <c r="AK86" s="640"/>
      <c r="AL86" s="640"/>
      <c r="AM86" s="640"/>
      <c r="AN86" s="640"/>
      <c r="AO86" s="640"/>
      <c r="AP86" s="640"/>
      <c r="AQ86" s="640"/>
      <c r="AR86" s="640"/>
      <c r="AS86" s="640"/>
      <c r="AT86" s="640"/>
      <c r="AU86" s="640"/>
      <c r="AV86" s="640"/>
      <c r="AW86" s="640"/>
      <c r="AX86" s="640"/>
      <c r="AY86" s="640"/>
      <c r="AZ86" s="640"/>
      <c r="BA86" s="640"/>
      <c r="BB86" s="640"/>
      <c r="BC86" s="640"/>
      <c r="BD86" s="640"/>
      <c r="BE86" s="640"/>
      <c r="BF86" s="640"/>
    </row>
    <row r="87" spans="12:58" ht="16" x14ac:dyDescent="0.15">
      <c r="L87" s="654" t="s">
        <v>104</v>
      </c>
      <c r="M87" s="720">
        <f t="shared" si="74"/>
        <v>3.8857999999999997E-2</v>
      </c>
      <c r="N87" s="693"/>
      <c r="O87" s="654" t="s">
        <v>104</v>
      </c>
      <c r="P87" s="720">
        <f t="shared" si="75"/>
        <v>12.964433</v>
      </c>
      <c r="Q87" s="640"/>
      <c r="R87" s="654" t="s">
        <v>104</v>
      </c>
      <c r="S87" s="720">
        <f t="shared" si="71"/>
        <v>6.7000000000000002E-5</v>
      </c>
      <c r="T87" s="720">
        <f t="shared" si="71"/>
        <v>3.1000000000000001E-5</v>
      </c>
      <c r="U87" s="720">
        <f t="shared" si="71"/>
        <v>9.7999999999999997E-5</v>
      </c>
      <c r="V87" s="693"/>
      <c r="W87" s="654" t="s">
        <v>104</v>
      </c>
      <c r="X87" s="720">
        <f t="shared" si="72"/>
        <v>1.9000000000000001E-5</v>
      </c>
      <c r="Y87" s="640"/>
      <c r="Z87" s="792" t="s">
        <v>104</v>
      </c>
      <c r="AA87" s="653">
        <f t="shared" si="76"/>
        <v>0</v>
      </c>
      <c r="AB87" s="653">
        <f t="shared" si="76"/>
        <v>0</v>
      </c>
      <c r="AC87" s="653">
        <f t="shared" si="76"/>
        <v>0</v>
      </c>
      <c r="AD87" s="653">
        <f t="shared" si="76"/>
        <v>0</v>
      </c>
      <c r="AE87" s="653">
        <f t="shared" si="76"/>
        <v>0</v>
      </c>
      <c r="AF87" s="653">
        <f t="shared" si="76"/>
        <v>0</v>
      </c>
      <c r="AG87" s="653">
        <f t="shared" si="76"/>
        <v>0</v>
      </c>
      <c r="AH87" s="653">
        <f t="shared" si="76"/>
        <v>0</v>
      </c>
      <c r="AI87" s="640"/>
      <c r="AJ87" s="640"/>
      <c r="AK87" s="640"/>
      <c r="AL87" s="640"/>
      <c r="AM87" s="640"/>
      <c r="AN87" s="640"/>
      <c r="AO87" s="640"/>
      <c r="AP87" s="640"/>
      <c r="AQ87" s="640"/>
      <c r="AR87" s="640"/>
      <c r="AS87" s="640"/>
      <c r="AT87" s="640"/>
      <c r="AU87" s="640"/>
      <c r="AV87" s="640"/>
      <c r="AW87" s="640"/>
      <c r="AX87" s="640"/>
      <c r="AY87" s="640"/>
      <c r="AZ87" s="640"/>
      <c r="BA87" s="640"/>
      <c r="BB87" s="640"/>
      <c r="BC87" s="640"/>
      <c r="BD87" s="640"/>
      <c r="BE87" s="640"/>
      <c r="BF87" s="640"/>
    </row>
    <row r="88" spans="12:58" s="392" customFormat="1" ht="16" x14ac:dyDescent="0.15">
      <c r="L88" s="762" t="s">
        <v>55</v>
      </c>
      <c r="M88" s="793">
        <f>SUM(M81:M87)</f>
        <v>54.841207000000004</v>
      </c>
      <c r="N88" s="762"/>
      <c r="O88" s="762" t="s">
        <v>55</v>
      </c>
      <c r="P88" s="793">
        <f>SUM(P81:P87)</f>
        <v>810.83069899999998</v>
      </c>
      <c r="Q88" s="762"/>
      <c r="R88" s="762" t="s">
        <v>55</v>
      </c>
      <c r="S88" s="794">
        <f t="shared" si="71"/>
        <v>3.8472420000000001</v>
      </c>
      <c r="T88" s="793">
        <f>SUM(T81:T87)</f>
        <v>0.60719699999999999</v>
      </c>
      <c r="U88" s="793">
        <f>SUM(U81:U87)</f>
        <v>4.4544389999999998</v>
      </c>
      <c r="V88" s="762"/>
      <c r="W88" s="762" t="s">
        <v>55</v>
      </c>
      <c r="X88" s="793">
        <f>SUM(X81:X87)</f>
        <v>10.699885999999998</v>
      </c>
      <c r="Y88" s="762"/>
      <c r="Z88" s="762" t="s">
        <v>55</v>
      </c>
      <c r="AA88" s="784">
        <f t="shared" si="76"/>
        <v>1.3987270000000001</v>
      </c>
      <c r="AB88" s="784">
        <f t="shared" si="76"/>
        <v>1.864E-3</v>
      </c>
      <c r="AC88" s="784">
        <f t="shared" si="76"/>
        <v>9.8689999999999993E-3</v>
      </c>
      <c r="AD88" s="784">
        <f t="shared" si="76"/>
        <v>2.8043999999999999E-2</v>
      </c>
      <c r="AE88" s="784">
        <f t="shared" si="76"/>
        <v>0.412443</v>
      </c>
      <c r="AF88" s="784">
        <f t="shared" si="76"/>
        <v>1.296413</v>
      </c>
      <c r="AG88" s="784">
        <f t="shared" si="76"/>
        <v>9.9999999999999995E-7</v>
      </c>
      <c r="AH88" s="784">
        <f t="shared" si="76"/>
        <v>3.1473610000000001</v>
      </c>
      <c r="AI88" s="762"/>
      <c r="AJ88" s="762"/>
      <c r="AK88" s="762"/>
      <c r="AL88" s="762"/>
      <c r="AM88" s="762"/>
      <c r="AN88" s="762"/>
      <c r="AO88" s="762"/>
      <c r="AP88" s="762"/>
      <c r="AQ88" s="762"/>
      <c r="AR88" s="762"/>
      <c r="AS88" s="762"/>
      <c r="AT88" s="762"/>
      <c r="AU88" s="762"/>
      <c r="AV88" s="762"/>
      <c r="AW88" s="762"/>
      <c r="AX88" s="762"/>
      <c r="AY88" s="762"/>
      <c r="AZ88" s="762"/>
      <c r="BA88" s="762"/>
      <c r="BB88" s="762"/>
      <c r="BC88" s="762"/>
      <c r="BD88" s="762"/>
      <c r="BE88" s="762"/>
      <c r="BF88" s="762"/>
    </row>
    <row r="89" spans="12:58" ht="16" x14ac:dyDescent="0.15">
      <c r="L89" s="640"/>
      <c r="M89" s="640"/>
      <c r="N89" s="640"/>
      <c r="O89" s="640"/>
      <c r="P89" s="640"/>
      <c r="Q89" s="640"/>
      <c r="R89" s="640"/>
      <c r="S89" s="640"/>
      <c r="T89" s="640"/>
      <c r="U89" s="640"/>
      <c r="V89" s="640"/>
      <c r="W89" s="640"/>
      <c r="X89" s="640"/>
      <c r="Y89" s="640"/>
      <c r="Z89" s="640"/>
      <c r="AA89" s="640"/>
      <c r="AB89" s="640"/>
      <c r="AC89" s="640"/>
      <c r="AD89" s="640"/>
      <c r="AE89" s="640"/>
      <c r="AF89" s="640"/>
      <c r="AG89" s="640"/>
      <c r="AH89" s="640"/>
      <c r="AI89" s="640"/>
      <c r="AJ89" s="640"/>
      <c r="AK89" s="640"/>
      <c r="AL89" s="640"/>
      <c r="AM89" s="640"/>
      <c r="AN89" s="640"/>
      <c r="AO89" s="640"/>
      <c r="AP89" s="640"/>
      <c r="AQ89" s="640"/>
      <c r="AR89" s="640"/>
      <c r="AS89" s="640"/>
      <c r="AT89" s="640"/>
      <c r="AU89" s="640"/>
      <c r="AV89" s="640"/>
      <c r="AW89" s="640"/>
      <c r="AX89" s="640"/>
      <c r="AY89" s="640"/>
      <c r="AZ89" s="640"/>
      <c r="BA89" s="640"/>
      <c r="BB89" s="640"/>
      <c r="BC89" s="640"/>
      <c r="BD89" s="640"/>
      <c r="BE89" s="640"/>
      <c r="BF89" s="640"/>
    </row>
    <row r="90" spans="12:58" x14ac:dyDescent="0.15">
      <c r="L90" s="1000" t="s">
        <v>133</v>
      </c>
      <c r="M90" s="1000"/>
      <c r="N90" s="643"/>
      <c r="O90" s="643" t="s">
        <v>133</v>
      </c>
      <c r="P90" s="634"/>
      <c r="Q90" s="634"/>
      <c r="R90" s="643" t="s">
        <v>133</v>
      </c>
      <c r="S90" s="634"/>
      <c r="T90" s="722"/>
      <c r="U90" s="722"/>
      <c r="V90" s="722"/>
      <c r="W90" s="643" t="s">
        <v>133</v>
      </c>
      <c r="X90" s="634"/>
      <c r="Y90" s="634"/>
      <c r="Z90" s="643" t="s">
        <v>133</v>
      </c>
      <c r="AA90" s="634"/>
      <c r="AB90" s="634"/>
      <c r="AC90" s="634"/>
      <c r="AD90" s="634"/>
      <c r="AE90" s="634"/>
      <c r="AF90" s="634"/>
      <c r="AG90" s="634"/>
      <c r="AH90" s="634"/>
      <c r="AI90" s="634"/>
      <c r="AJ90" s="634"/>
      <c r="AK90" s="634"/>
      <c r="AL90" s="634"/>
      <c r="AM90" s="634"/>
      <c r="AN90" s="634"/>
      <c r="AO90" s="634"/>
      <c r="AP90" s="634"/>
      <c r="AQ90" s="634"/>
      <c r="AR90" s="634"/>
      <c r="AS90" s="634"/>
      <c r="AT90" s="634"/>
      <c r="AU90" s="634"/>
      <c r="AV90" s="634"/>
      <c r="AW90" s="634"/>
      <c r="AX90" s="634"/>
      <c r="AY90" s="634"/>
      <c r="AZ90" s="634"/>
      <c r="BA90" s="634"/>
      <c r="BB90" s="634"/>
      <c r="BC90" s="634"/>
      <c r="BD90" s="634"/>
      <c r="BE90" s="634"/>
      <c r="BF90" s="634"/>
    </row>
    <row r="91" spans="12:58" ht="51" x14ac:dyDescent="0.15">
      <c r="L91" s="646" t="s">
        <v>600</v>
      </c>
      <c r="M91" s="691" t="s">
        <v>848</v>
      </c>
      <c r="N91" s="662"/>
      <c r="O91" s="646" t="s">
        <v>600</v>
      </c>
      <c r="P91" s="691" t="s">
        <v>869</v>
      </c>
      <c r="Q91" s="640"/>
      <c r="R91" s="646" t="s">
        <v>600</v>
      </c>
      <c r="S91" s="691" t="s">
        <v>849</v>
      </c>
      <c r="T91" s="691" t="s">
        <v>850</v>
      </c>
      <c r="U91" s="691" t="s">
        <v>55</v>
      </c>
      <c r="V91" s="662"/>
      <c r="W91" s="646" t="s">
        <v>600</v>
      </c>
      <c r="X91" s="691" t="s">
        <v>854</v>
      </c>
      <c r="Y91" s="640"/>
      <c r="Z91" s="646" t="s">
        <v>600</v>
      </c>
      <c r="AA91" s="646" t="s">
        <v>871</v>
      </c>
      <c r="AB91" s="646" t="s">
        <v>872</v>
      </c>
      <c r="AC91" s="646" t="s">
        <v>873</v>
      </c>
      <c r="AD91" s="646" t="s">
        <v>874</v>
      </c>
      <c r="AE91" s="646" t="s">
        <v>986</v>
      </c>
      <c r="AF91" s="646" t="s">
        <v>877</v>
      </c>
      <c r="AG91" s="646" t="s">
        <v>878</v>
      </c>
      <c r="AH91" s="691" t="s">
        <v>55</v>
      </c>
      <c r="AI91" s="640"/>
      <c r="AJ91" s="640"/>
      <c r="AK91" s="640"/>
      <c r="AL91" s="640"/>
      <c r="AM91" s="640"/>
      <c r="AN91" s="640"/>
      <c r="AO91" s="640"/>
      <c r="AP91" s="640"/>
      <c r="AQ91" s="640"/>
      <c r="AR91" s="640"/>
      <c r="AS91" s="640"/>
      <c r="AT91" s="640"/>
      <c r="AU91" s="640"/>
      <c r="AV91" s="640"/>
      <c r="AW91" s="640"/>
      <c r="AX91" s="640"/>
      <c r="AY91" s="640"/>
      <c r="AZ91" s="640"/>
      <c r="BA91" s="640"/>
      <c r="BB91" s="640"/>
      <c r="BC91" s="640"/>
      <c r="BD91" s="640"/>
      <c r="BE91" s="640"/>
      <c r="BF91" s="640"/>
    </row>
    <row r="92" spans="12:58" ht="16" x14ac:dyDescent="0.15">
      <c r="L92" s="654" t="s">
        <v>735</v>
      </c>
      <c r="M92" s="692">
        <v>25178720</v>
      </c>
      <c r="N92" s="693"/>
      <c r="O92" s="654" t="s">
        <v>98</v>
      </c>
      <c r="P92" s="692">
        <v>388223337</v>
      </c>
      <c r="Q92" s="640"/>
      <c r="R92" s="654" t="s">
        <v>98</v>
      </c>
      <c r="S92" s="692">
        <v>3333621</v>
      </c>
      <c r="T92" s="692">
        <v>604856</v>
      </c>
      <c r="U92" s="692">
        <v>3938477</v>
      </c>
      <c r="V92" s="693"/>
      <c r="W92" s="654" t="s">
        <v>98</v>
      </c>
      <c r="X92" s="692">
        <v>7443273</v>
      </c>
      <c r="Y92" s="640"/>
      <c r="Z92" s="792" t="s">
        <v>735</v>
      </c>
      <c r="AA92" s="747">
        <v>16517</v>
      </c>
      <c r="AB92" s="747">
        <v>0</v>
      </c>
      <c r="AC92" s="747">
        <v>104</v>
      </c>
      <c r="AD92" s="747">
        <v>22396</v>
      </c>
      <c r="AE92" s="747">
        <v>261407</v>
      </c>
      <c r="AF92" s="747">
        <v>387086</v>
      </c>
      <c r="AG92" s="747">
        <v>0</v>
      </c>
      <c r="AH92" s="747">
        <v>687510</v>
      </c>
      <c r="AI92" s="640"/>
      <c r="AJ92" s="640"/>
      <c r="AK92" s="640"/>
      <c r="AL92" s="640"/>
      <c r="AM92" s="640"/>
      <c r="AN92" s="640"/>
      <c r="AO92" s="640"/>
      <c r="AP92" s="640"/>
      <c r="AQ92" s="640"/>
      <c r="AR92" s="640"/>
      <c r="AS92" s="640"/>
      <c r="AT92" s="640"/>
      <c r="AU92" s="640"/>
      <c r="AV92" s="640"/>
      <c r="AW92" s="640"/>
      <c r="AX92" s="640"/>
      <c r="AY92" s="640"/>
      <c r="AZ92" s="640"/>
      <c r="BA92" s="640"/>
      <c r="BB92" s="640"/>
      <c r="BC92" s="640"/>
      <c r="BD92" s="640"/>
      <c r="BE92" s="640"/>
      <c r="BF92" s="640"/>
    </row>
    <row r="93" spans="12:58" ht="16" x14ac:dyDescent="0.15">
      <c r="L93" s="654" t="s">
        <v>99</v>
      </c>
      <c r="M93" s="692">
        <v>1802980</v>
      </c>
      <c r="N93" s="693"/>
      <c r="O93" s="654" t="s">
        <v>99</v>
      </c>
      <c r="P93" s="692">
        <v>119831426</v>
      </c>
      <c r="Q93" s="640"/>
      <c r="R93" s="654" t="s">
        <v>99</v>
      </c>
      <c r="S93" s="692">
        <v>100743</v>
      </c>
      <c r="T93" s="692">
        <v>1316</v>
      </c>
      <c r="U93" s="692">
        <v>102059</v>
      </c>
      <c r="V93" s="693"/>
      <c r="W93" s="654" t="s">
        <v>99</v>
      </c>
      <c r="X93" s="692">
        <v>123290</v>
      </c>
      <c r="Y93" s="640"/>
      <c r="Z93" s="792" t="s">
        <v>99</v>
      </c>
      <c r="AA93" s="747">
        <v>514</v>
      </c>
      <c r="AB93" s="747">
        <v>0</v>
      </c>
      <c r="AC93" s="747">
        <v>1</v>
      </c>
      <c r="AD93" s="747">
        <v>1</v>
      </c>
      <c r="AE93" s="747">
        <v>46319</v>
      </c>
      <c r="AF93" s="747">
        <v>21523</v>
      </c>
      <c r="AG93" s="747">
        <v>0</v>
      </c>
      <c r="AH93" s="747">
        <v>68358</v>
      </c>
      <c r="AI93" s="640"/>
      <c r="AJ93" s="640"/>
      <c r="AK93" s="640"/>
      <c r="AL93" s="640"/>
      <c r="AM93" s="640"/>
      <c r="AN93" s="640"/>
      <c r="AO93" s="640"/>
      <c r="AP93" s="640"/>
      <c r="AQ93" s="640"/>
      <c r="AR93" s="640"/>
      <c r="AS93" s="640"/>
      <c r="AT93" s="640"/>
      <c r="AU93" s="640"/>
      <c r="AV93" s="640"/>
      <c r="AW93" s="640"/>
      <c r="AX93" s="640"/>
      <c r="AY93" s="640"/>
      <c r="AZ93" s="640"/>
      <c r="BA93" s="640"/>
      <c r="BB93" s="640"/>
      <c r="BC93" s="640"/>
      <c r="BD93" s="640"/>
      <c r="BE93" s="640"/>
      <c r="BF93" s="640"/>
    </row>
    <row r="94" spans="12:58" ht="16" x14ac:dyDescent="0.15">
      <c r="L94" s="654" t="s">
        <v>504</v>
      </c>
      <c r="M94" s="692">
        <v>13207392</v>
      </c>
      <c r="N94" s="693"/>
      <c r="O94" s="654" t="s">
        <v>504</v>
      </c>
      <c r="P94" s="692">
        <v>176391746</v>
      </c>
      <c r="Q94" s="640"/>
      <c r="R94" s="654" t="s">
        <v>504</v>
      </c>
      <c r="S94" s="692">
        <v>56436</v>
      </c>
      <c r="T94" s="692">
        <v>46</v>
      </c>
      <c r="U94" s="692">
        <v>56482</v>
      </c>
      <c r="V94" s="693"/>
      <c r="W94" s="654" t="s">
        <v>504</v>
      </c>
      <c r="X94" s="692">
        <v>2095235</v>
      </c>
      <c r="Y94" s="640"/>
      <c r="Z94" s="792" t="s">
        <v>504</v>
      </c>
      <c r="AA94" s="747">
        <v>6021</v>
      </c>
      <c r="AB94" s="747">
        <v>1863</v>
      </c>
      <c r="AC94" s="747">
        <v>6775</v>
      </c>
      <c r="AD94" s="747">
        <v>5642</v>
      </c>
      <c r="AE94" s="747">
        <v>9021</v>
      </c>
      <c r="AF94" s="747">
        <v>14926</v>
      </c>
      <c r="AG94" s="747">
        <v>0</v>
      </c>
      <c r="AH94" s="747">
        <v>44248</v>
      </c>
      <c r="AI94" s="640"/>
      <c r="AJ94" s="640"/>
      <c r="AK94" s="640"/>
      <c r="AL94" s="640"/>
      <c r="AM94" s="640"/>
      <c r="AN94" s="640"/>
      <c r="AO94" s="640"/>
      <c r="AP94" s="640"/>
      <c r="AQ94" s="640"/>
      <c r="AR94" s="640"/>
      <c r="AS94" s="640"/>
      <c r="AT94" s="640"/>
      <c r="AU94" s="640"/>
      <c r="AV94" s="640"/>
      <c r="AW94" s="640"/>
      <c r="AX94" s="640"/>
      <c r="AY94" s="640"/>
      <c r="AZ94" s="640"/>
      <c r="BA94" s="640"/>
      <c r="BB94" s="640"/>
      <c r="BC94" s="640"/>
      <c r="BD94" s="640"/>
      <c r="BE94" s="640"/>
      <c r="BF94" s="640"/>
    </row>
    <row r="95" spans="12:58" ht="16" x14ac:dyDescent="0.15">
      <c r="L95" s="654" t="s">
        <v>505</v>
      </c>
      <c r="M95" s="692">
        <v>14262766</v>
      </c>
      <c r="N95" s="693"/>
      <c r="O95" s="654" t="s">
        <v>505</v>
      </c>
      <c r="P95" s="692">
        <v>99471628</v>
      </c>
      <c r="Q95" s="640"/>
      <c r="R95" s="654" t="s">
        <v>505</v>
      </c>
      <c r="S95" s="692">
        <v>305902</v>
      </c>
      <c r="T95" s="692">
        <v>20</v>
      </c>
      <c r="U95" s="692">
        <v>305922</v>
      </c>
      <c r="V95" s="693"/>
      <c r="W95" s="654" t="s">
        <v>505</v>
      </c>
      <c r="X95" s="692">
        <v>887469</v>
      </c>
      <c r="Y95" s="640"/>
      <c r="Z95" s="792" t="s">
        <v>505</v>
      </c>
      <c r="AA95" s="747">
        <v>1375673</v>
      </c>
      <c r="AB95" s="747">
        <v>1</v>
      </c>
      <c r="AC95" s="747">
        <v>8</v>
      </c>
      <c r="AD95" s="747">
        <v>1</v>
      </c>
      <c r="AE95" s="747">
        <v>95687</v>
      </c>
      <c r="AF95" s="747">
        <v>872433</v>
      </c>
      <c r="AG95" s="747">
        <v>0</v>
      </c>
      <c r="AH95" s="747">
        <v>2343803</v>
      </c>
      <c r="AI95" s="640"/>
      <c r="AJ95" s="640"/>
      <c r="AK95" s="640"/>
      <c r="AL95" s="640"/>
      <c r="AM95" s="640"/>
      <c r="AN95" s="640"/>
      <c r="AO95" s="640"/>
      <c r="AP95" s="640"/>
      <c r="AQ95" s="640"/>
      <c r="AR95" s="640"/>
      <c r="AS95" s="640"/>
      <c r="AT95" s="640"/>
      <c r="AU95" s="640"/>
      <c r="AV95" s="640"/>
      <c r="AW95" s="640"/>
      <c r="AX95" s="640"/>
      <c r="AY95" s="640"/>
      <c r="AZ95" s="640"/>
      <c r="BA95" s="640"/>
      <c r="BB95" s="640"/>
      <c r="BC95" s="640"/>
      <c r="BD95" s="640"/>
      <c r="BE95" s="640"/>
      <c r="BF95" s="640"/>
    </row>
    <row r="96" spans="12:58" ht="16" x14ac:dyDescent="0.15">
      <c r="L96" s="654" t="s">
        <v>506</v>
      </c>
      <c r="M96" s="692">
        <v>32164</v>
      </c>
      <c r="N96" s="693"/>
      <c r="O96" s="654" t="s">
        <v>506</v>
      </c>
      <c r="P96" s="692">
        <v>12666007</v>
      </c>
      <c r="Q96" s="640"/>
      <c r="R96" s="654" t="s">
        <v>506</v>
      </c>
      <c r="S96" s="692">
        <v>23314</v>
      </c>
      <c r="T96" s="692">
        <v>5</v>
      </c>
      <c r="U96" s="692">
        <v>23319</v>
      </c>
      <c r="V96" s="693"/>
      <c r="W96" s="654" t="s">
        <v>506</v>
      </c>
      <c r="X96" s="692">
        <v>80542</v>
      </c>
      <c r="Y96" s="640"/>
      <c r="Z96" s="792" t="s">
        <v>506</v>
      </c>
      <c r="AA96" s="747">
        <v>2</v>
      </c>
      <c r="AB96" s="747">
        <v>0</v>
      </c>
      <c r="AC96" s="747">
        <v>2979</v>
      </c>
      <c r="AD96" s="747">
        <v>4</v>
      </c>
      <c r="AE96" s="747">
        <v>9</v>
      </c>
      <c r="AF96" s="747">
        <v>445</v>
      </c>
      <c r="AG96" s="747">
        <v>0</v>
      </c>
      <c r="AH96" s="747">
        <v>3439</v>
      </c>
      <c r="AI96" s="640"/>
      <c r="AJ96" s="640"/>
      <c r="AK96" s="640"/>
      <c r="AL96" s="640"/>
      <c r="AM96" s="640"/>
      <c r="AN96" s="640"/>
      <c r="AO96" s="640"/>
      <c r="AP96" s="640"/>
      <c r="AQ96" s="640"/>
      <c r="AR96" s="640"/>
      <c r="AS96" s="640"/>
      <c r="AT96" s="640"/>
      <c r="AU96" s="640"/>
      <c r="AV96" s="640"/>
      <c r="AW96" s="640"/>
      <c r="AX96" s="640"/>
      <c r="AY96" s="640"/>
      <c r="AZ96" s="640"/>
      <c r="BA96" s="640"/>
      <c r="BB96" s="640"/>
      <c r="BC96" s="640"/>
      <c r="BD96" s="640"/>
      <c r="BE96" s="640"/>
      <c r="BF96" s="640"/>
    </row>
    <row r="97" spans="12:58" ht="16" x14ac:dyDescent="0.15">
      <c r="L97" s="654" t="s">
        <v>736</v>
      </c>
      <c r="M97" s="692">
        <v>318327</v>
      </c>
      <c r="N97" s="693"/>
      <c r="O97" s="654" t="s">
        <v>103</v>
      </c>
      <c r="P97" s="692">
        <v>1282122</v>
      </c>
      <c r="Q97" s="640"/>
      <c r="R97" s="654" t="s">
        <v>103</v>
      </c>
      <c r="S97" s="692">
        <v>27159</v>
      </c>
      <c r="T97" s="692">
        <v>923</v>
      </c>
      <c r="U97" s="692">
        <v>28082</v>
      </c>
      <c r="V97" s="693"/>
      <c r="W97" s="654" t="s">
        <v>103</v>
      </c>
      <c r="X97" s="692">
        <v>70058</v>
      </c>
      <c r="Y97" s="640"/>
      <c r="Z97" s="792" t="s">
        <v>736</v>
      </c>
      <c r="AA97" s="747">
        <v>0</v>
      </c>
      <c r="AB97" s="747">
        <v>0</v>
      </c>
      <c r="AC97" s="747">
        <v>2</v>
      </c>
      <c r="AD97" s="747">
        <v>0</v>
      </c>
      <c r="AE97" s="747">
        <v>0</v>
      </c>
      <c r="AF97" s="747">
        <v>0</v>
      </c>
      <c r="AG97" s="747">
        <v>1</v>
      </c>
      <c r="AH97" s="747">
        <v>3</v>
      </c>
      <c r="AI97" s="640"/>
      <c r="AJ97" s="640"/>
      <c r="AK97" s="640"/>
      <c r="AL97" s="640"/>
      <c r="AM97" s="640"/>
      <c r="AN97" s="640"/>
      <c r="AO97" s="640"/>
      <c r="AP97" s="640"/>
      <c r="AQ97" s="640"/>
      <c r="AR97" s="640"/>
      <c r="AS97" s="640"/>
      <c r="AT97" s="640"/>
      <c r="AU97" s="640"/>
      <c r="AV97" s="640"/>
      <c r="AW97" s="640"/>
      <c r="AX97" s="640"/>
      <c r="AY97" s="640"/>
      <c r="AZ97" s="640"/>
      <c r="BA97" s="640"/>
      <c r="BB97" s="640"/>
      <c r="BC97" s="640"/>
      <c r="BD97" s="640"/>
      <c r="BE97" s="640"/>
      <c r="BF97" s="640"/>
    </row>
    <row r="98" spans="12:58" ht="16" x14ac:dyDescent="0.15">
      <c r="L98" s="654" t="s">
        <v>104</v>
      </c>
      <c r="M98" s="692">
        <v>38858</v>
      </c>
      <c r="N98" s="693"/>
      <c r="O98" s="654" t="s">
        <v>104</v>
      </c>
      <c r="P98" s="692">
        <v>12964433</v>
      </c>
      <c r="Q98" s="640"/>
      <c r="R98" s="654" t="s">
        <v>104</v>
      </c>
      <c r="S98" s="692">
        <v>67</v>
      </c>
      <c r="T98" s="692">
        <v>31</v>
      </c>
      <c r="U98" s="692">
        <v>98</v>
      </c>
      <c r="V98" s="693"/>
      <c r="W98" s="654" t="s">
        <v>104</v>
      </c>
      <c r="X98" s="692">
        <v>19</v>
      </c>
      <c r="Y98" s="640"/>
      <c r="Z98" s="654" t="s">
        <v>104</v>
      </c>
      <c r="AA98" s="747">
        <v>0</v>
      </c>
      <c r="AB98" s="747">
        <v>0</v>
      </c>
      <c r="AC98" s="747">
        <v>0</v>
      </c>
      <c r="AD98" s="747">
        <v>0</v>
      </c>
      <c r="AE98" s="747">
        <v>0</v>
      </c>
      <c r="AF98" s="747">
        <v>0</v>
      </c>
      <c r="AG98" s="747">
        <v>0</v>
      </c>
      <c r="AH98" s="747">
        <v>0</v>
      </c>
      <c r="AI98" s="640"/>
      <c r="AJ98" s="640"/>
      <c r="AK98" s="640"/>
      <c r="AL98" s="640"/>
      <c r="AM98" s="640"/>
      <c r="AN98" s="640"/>
      <c r="AO98" s="640"/>
      <c r="AP98" s="640"/>
      <c r="AQ98" s="640"/>
      <c r="AR98" s="640"/>
      <c r="AS98" s="640"/>
      <c r="AT98" s="640"/>
      <c r="AU98" s="640"/>
      <c r="AV98" s="640"/>
      <c r="AW98" s="640"/>
      <c r="AX98" s="640"/>
      <c r="AY98" s="640"/>
      <c r="AZ98" s="640"/>
      <c r="BA98" s="640"/>
      <c r="BB98" s="640"/>
      <c r="BC98" s="640"/>
      <c r="BD98" s="640"/>
      <c r="BE98" s="640"/>
      <c r="BF98" s="640"/>
    </row>
    <row r="99" spans="12:58" s="392" customFormat="1" ht="16" x14ac:dyDescent="0.15">
      <c r="L99" s="762" t="s">
        <v>55</v>
      </c>
      <c r="M99" s="795">
        <f>SUM(M92:M98)</f>
        <v>54841207</v>
      </c>
      <c r="N99" s="762"/>
      <c r="O99" s="762" t="s">
        <v>55</v>
      </c>
      <c r="P99" s="795">
        <f>SUM(P92:P98)</f>
        <v>810830699</v>
      </c>
      <c r="Q99" s="762"/>
      <c r="R99" s="762" t="s">
        <v>55</v>
      </c>
      <c r="S99" s="795">
        <f>SUM(S92:S98)</f>
        <v>3847242</v>
      </c>
      <c r="T99" s="795">
        <f>SUM(T92:T98)</f>
        <v>607197</v>
      </c>
      <c r="U99" s="795">
        <f>SUM(U92:U98)</f>
        <v>4454439</v>
      </c>
      <c r="V99" s="762"/>
      <c r="W99" s="762" t="s">
        <v>55</v>
      </c>
      <c r="X99" s="795">
        <f>SUM(X92:X98)</f>
        <v>10699886</v>
      </c>
      <c r="Y99" s="762"/>
      <c r="Z99" s="762" t="s">
        <v>55</v>
      </c>
      <c r="AA99" s="796">
        <f>SUM(AA92:AA98)</f>
        <v>1398727</v>
      </c>
      <c r="AB99" s="796">
        <f t="shared" ref="AB99:AH99" si="77">SUM(AB92:AB98)</f>
        <v>1864</v>
      </c>
      <c r="AC99" s="796">
        <f t="shared" si="77"/>
        <v>9869</v>
      </c>
      <c r="AD99" s="796">
        <f t="shared" si="77"/>
        <v>28044</v>
      </c>
      <c r="AE99" s="796">
        <f t="shared" si="77"/>
        <v>412443</v>
      </c>
      <c r="AF99" s="796">
        <f t="shared" si="77"/>
        <v>1296413</v>
      </c>
      <c r="AG99" s="796">
        <f t="shared" si="77"/>
        <v>1</v>
      </c>
      <c r="AH99" s="796">
        <f t="shared" si="77"/>
        <v>3147361</v>
      </c>
      <c r="AI99" s="762"/>
      <c r="AJ99" s="762"/>
      <c r="AK99" s="762"/>
      <c r="AL99" s="762"/>
      <c r="AM99" s="762"/>
      <c r="AN99" s="762"/>
      <c r="AO99" s="762"/>
      <c r="AP99" s="762"/>
      <c r="AQ99" s="762"/>
      <c r="AR99" s="762"/>
      <c r="AS99" s="762"/>
      <c r="AT99" s="762"/>
      <c r="AU99" s="762"/>
      <c r="AV99" s="762"/>
      <c r="AW99" s="762"/>
      <c r="AX99" s="762"/>
      <c r="AY99" s="762"/>
      <c r="AZ99" s="762"/>
      <c r="BA99" s="762"/>
      <c r="BB99" s="762"/>
      <c r="BC99" s="762"/>
      <c r="BD99" s="762"/>
      <c r="BE99" s="762"/>
      <c r="BF99" s="762"/>
    </row>
    <row r="100" spans="12:58" ht="16" x14ac:dyDescent="0.15">
      <c r="L100" s="640"/>
      <c r="M100" s="640"/>
      <c r="N100" s="640"/>
      <c r="O100" s="640"/>
      <c r="P100" s="640"/>
      <c r="Q100" s="640"/>
      <c r="R100" s="640"/>
      <c r="S100" s="640"/>
      <c r="T100" s="640"/>
      <c r="U100" s="640"/>
      <c r="V100" s="640"/>
      <c r="W100" s="640"/>
      <c r="X100" s="640"/>
      <c r="Y100" s="640"/>
      <c r="Z100" s="640"/>
      <c r="AA100" s="640"/>
      <c r="AB100" s="640"/>
      <c r="AC100" s="640"/>
      <c r="AD100" s="640"/>
      <c r="AE100" s="640"/>
      <c r="AF100" s="640"/>
      <c r="AG100" s="640"/>
      <c r="AH100" s="640"/>
      <c r="AI100" s="640"/>
      <c r="AJ100" s="640"/>
      <c r="AK100" s="640"/>
      <c r="AL100" s="640"/>
      <c r="AM100" s="640"/>
      <c r="AN100" s="640"/>
      <c r="AO100" s="640"/>
      <c r="AP100" s="640"/>
      <c r="AQ100" s="640"/>
      <c r="AR100" s="640"/>
      <c r="AS100" s="640"/>
      <c r="AT100" s="640"/>
      <c r="AU100" s="640"/>
      <c r="AV100" s="640"/>
      <c r="AW100" s="640"/>
      <c r="AX100" s="640"/>
      <c r="AY100" s="640"/>
      <c r="AZ100" s="640"/>
      <c r="BA100" s="640"/>
      <c r="BB100" s="640"/>
      <c r="BC100" s="640"/>
      <c r="BD100" s="640"/>
      <c r="BE100" s="640"/>
      <c r="BF100" s="640"/>
    </row>
    <row r="101" spans="12:58" ht="16" x14ac:dyDescent="0.15">
      <c r="L101" s="640"/>
      <c r="M101" s="640"/>
      <c r="N101" s="640"/>
      <c r="O101" s="640"/>
      <c r="P101" s="640"/>
      <c r="Q101" s="640"/>
      <c r="R101" s="640"/>
      <c r="S101" s="640"/>
      <c r="T101" s="640"/>
      <c r="U101" s="640"/>
      <c r="V101" s="640"/>
      <c r="W101" s="640"/>
      <c r="X101" s="640"/>
      <c r="Y101" s="640"/>
      <c r="Z101" s="640"/>
      <c r="AA101" s="640"/>
      <c r="AB101" s="640"/>
      <c r="AC101" s="640"/>
      <c r="AD101" s="640"/>
      <c r="AE101" s="640"/>
      <c r="AF101" s="640"/>
      <c r="AG101" s="640"/>
      <c r="AH101" s="640"/>
      <c r="AI101" s="640"/>
      <c r="AJ101" s="640"/>
      <c r="AK101" s="640"/>
      <c r="AL101" s="640"/>
      <c r="AM101" s="640"/>
      <c r="AN101" s="640"/>
      <c r="AO101" s="640"/>
      <c r="AP101" s="640"/>
      <c r="AQ101" s="640"/>
      <c r="AR101" s="640"/>
      <c r="AS101" s="640"/>
      <c r="AT101" s="640"/>
      <c r="AU101" s="640"/>
      <c r="AV101" s="640"/>
      <c r="AW101" s="640"/>
      <c r="AX101" s="640"/>
      <c r="AY101" s="640"/>
      <c r="AZ101" s="640"/>
      <c r="BA101" s="640"/>
      <c r="BB101" s="640"/>
      <c r="BC101" s="640"/>
      <c r="BD101" s="640"/>
      <c r="BE101" s="640"/>
      <c r="BF101" s="640"/>
    </row>
    <row r="102" spans="12:58" ht="16" x14ac:dyDescent="0.15">
      <c r="L102" s="715" t="s">
        <v>851</v>
      </c>
      <c r="M102" s="640"/>
      <c r="N102" s="640"/>
      <c r="O102" s="715" t="s">
        <v>868</v>
      </c>
      <c r="P102" s="640"/>
      <c r="Q102" s="640"/>
      <c r="R102" s="715" t="s">
        <v>852</v>
      </c>
      <c r="S102" s="640"/>
      <c r="T102" s="640"/>
      <c r="U102" s="640"/>
      <c r="V102" s="662"/>
      <c r="W102" s="715" t="s">
        <v>853</v>
      </c>
      <c r="X102" s="640"/>
      <c r="Y102" s="640"/>
      <c r="Z102" s="715" t="s">
        <v>876</v>
      </c>
      <c r="AA102" s="640"/>
      <c r="AB102" s="640"/>
      <c r="AC102" s="640"/>
      <c r="AD102" s="640"/>
      <c r="AE102" s="640"/>
      <c r="AF102" s="640"/>
      <c r="AG102" s="640"/>
      <c r="AH102" s="640"/>
      <c r="AI102" s="640"/>
      <c r="AJ102" s="640"/>
      <c r="AK102" s="640"/>
      <c r="AL102" s="640"/>
      <c r="AM102" s="640"/>
      <c r="AN102" s="640"/>
      <c r="AO102" s="640"/>
      <c r="AP102" s="640"/>
      <c r="AQ102" s="640"/>
      <c r="AR102" s="640"/>
      <c r="AS102" s="640"/>
      <c r="AT102" s="640"/>
      <c r="AU102" s="640"/>
      <c r="AV102" s="640"/>
      <c r="AW102" s="640"/>
      <c r="AX102" s="640"/>
      <c r="AY102" s="640"/>
      <c r="AZ102" s="640"/>
      <c r="BA102" s="640"/>
      <c r="BB102" s="640"/>
      <c r="BC102" s="640"/>
      <c r="BD102" s="640"/>
      <c r="BE102" s="640"/>
      <c r="BF102" s="640"/>
    </row>
    <row r="103" spans="12:58" x14ac:dyDescent="0.15">
      <c r="L103" s="643" t="s">
        <v>144</v>
      </c>
      <c r="M103" s="634"/>
      <c r="N103" s="643"/>
      <c r="O103" s="643" t="s">
        <v>144</v>
      </c>
      <c r="P103" s="634"/>
      <c r="Q103" s="634"/>
      <c r="R103" s="643" t="s">
        <v>144</v>
      </c>
      <c r="S103" s="634"/>
      <c r="T103" s="722"/>
      <c r="U103" s="722"/>
      <c r="V103" s="722"/>
      <c r="W103" s="643" t="s">
        <v>144</v>
      </c>
      <c r="X103" s="634"/>
      <c r="Y103" s="634"/>
      <c r="Z103" s="643" t="s">
        <v>144</v>
      </c>
      <c r="AA103" s="634"/>
      <c r="AB103" s="634"/>
      <c r="AC103" s="634"/>
      <c r="AD103" s="634"/>
      <c r="AE103" s="634"/>
      <c r="AF103" s="634"/>
      <c r="AG103" s="634"/>
      <c r="AH103" s="634"/>
      <c r="AI103" s="634"/>
      <c r="AJ103" s="634"/>
      <c r="AK103" s="634"/>
      <c r="AL103" s="634"/>
      <c r="AM103" s="634"/>
      <c r="AN103" s="634"/>
      <c r="AO103" s="634"/>
      <c r="AP103" s="634"/>
      <c r="AQ103" s="634"/>
      <c r="AR103" s="634"/>
      <c r="AS103" s="634"/>
      <c r="AT103" s="634"/>
      <c r="AU103" s="634"/>
      <c r="AV103" s="634"/>
      <c r="AW103" s="634"/>
      <c r="AX103" s="634"/>
      <c r="AY103" s="634"/>
      <c r="AZ103" s="634"/>
      <c r="BA103" s="634"/>
      <c r="BB103" s="634"/>
      <c r="BC103" s="634"/>
      <c r="BD103" s="634"/>
      <c r="BE103" s="634"/>
      <c r="BF103" s="634"/>
    </row>
    <row r="104" spans="12:58" ht="51" x14ac:dyDescent="0.15">
      <c r="L104" s="646" t="s">
        <v>600</v>
      </c>
      <c r="M104" s="691" t="s">
        <v>848</v>
      </c>
      <c r="N104" s="662"/>
      <c r="O104" s="646" t="s">
        <v>600</v>
      </c>
      <c r="P104" s="691" t="s">
        <v>869</v>
      </c>
      <c r="Q104" s="640"/>
      <c r="R104" s="646" t="s">
        <v>600</v>
      </c>
      <c r="S104" s="691" t="s">
        <v>849</v>
      </c>
      <c r="T104" s="691" t="s">
        <v>850</v>
      </c>
      <c r="U104" s="691" t="s">
        <v>55</v>
      </c>
      <c r="V104" s="662"/>
      <c r="W104" s="646" t="s">
        <v>600</v>
      </c>
      <c r="X104" s="691" t="s">
        <v>854</v>
      </c>
      <c r="Y104" s="640"/>
      <c r="Z104" s="646" t="s">
        <v>600</v>
      </c>
      <c r="AA104" s="646" t="s">
        <v>871</v>
      </c>
      <c r="AB104" s="646" t="s">
        <v>872</v>
      </c>
      <c r="AC104" s="646" t="s">
        <v>873</v>
      </c>
      <c r="AD104" s="646" t="s">
        <v>874</v>
      </c>
      <c r="AE104" s="646" t="s">
        <v>986</v>
      </c>
      <c r="AF104" s="646" t="s">
        <v>877</v>
      </c>
      <c r="AG104" s="646" t="s">
        <v>878</v>
      </c>
      <c r="AH104" s="691" t="s">
        <v>55</v>
      </c>
      <c r="AI104" s="640"/>
      <c r="AJ104" s="640"/>
      <c r="AK104" s="640"/>
      <c r="AL104" s="640"/>
      <c r="AM104" s="640"/>
      <c r="AN104" s="640"/>
      <c r="AO104" s="640"/>
      <c r="AP104" s="640"/>
      <c r="AQ104" s="640"/>
      <c r="AR104" s="640"/>
      <c r="AS104" s="640"/>
      <c r="AT104" s="640"/>
      <c r="AU104" s="640"/>
      <c r="AV104" s="640"/>
      <c r="AW104" s="640"/>
      <c r="AX104" s="640"/>
      <c r="AY104" s="640"/>
      <c r="AZ104" s="640"/>
      <c r="BA104" s="640"/>
      <c r="BB104" s="640"/>
      <c r="BC104" s="640"/>
      <c r="BD104" s="640"/>
      <c r="BE104" s="640"/>
      <c r="BF104" s="640"/>
    </row>
    <row r="105" spans="12:58" ht="16" x14ac:dyDescent="0.15">
      <c r="L105" s="654" t="s">
        <v>735</v>
      </c>
      <c r="M105" s="720">
        <f>M116/1024</f>
        <v>32029.014204834923</v>
      </c>
      <c r="N105" s="693"/>
      <c r="O105" s="654" t="s">
        <v>98</v>
      </c>
      <c r="P105" s="720">
        <f t="shared" ref="P105:P111" si="78">P116/1024</f>
        <v>5039.0541008610062</v>
      </c>
      <c r="Q105" s="640"/>
      <c r="R105" s="654" t="s">
        <v>98</v>
      </c>
      <c r="S105" s="720">
        <f t="shared" ref="S105:U111" si="79">S116/1024</f>
        <v>971.97591299031592</v>
      </c>
      <c r="T105" s="720">
        <f t="shared" si="79"/>
        <v>213.92370609147852</v>
      </c>
      <c r="U105" s="720">
        <f>U116/1024</f>
        <v>1185.8996190817945</v>
      </c>
      <c r="V105" s="693"/>
      <c r="W105" s="654" t="s">
        <v>98</v>
      </c>
      <c r="X105" s="720">
        <f t="shared" ref="X105:X111" si="80">X116/1024</f>
        <v>1975.3591654125196</v>
      </c>
      <c r="Y105" s="640"/>
      <c r="Z105" s="792" t="s">
        <v>735</v>
      </c>
      <c r="AA105" s="723">
        <f>AA116/1024</f>
        <v>4.2785890820596188E-2</v>
      </c>
      <c r="AB105" s="723">
        <f t="shared" ref="AB105:AG105" si="81">AB116/1024</f>
        <v>0</v>
      </c>
      <c r="AC105" s="723">
        <f t="shared" si="81"/>
        <v>1.8744348417385449E-3</v>
      </c>
      <c r="AD105" s="723">
        <f t="shared" si="81"/>
        <v>0.27992559506492382</v>
      </c>
      <c r="AE105" s="723">
        <f t="shared" si="81"/>
        <v>8.9654402217874996</v>
      </c>
      <c r="AF105" s="723">
        <f t="shared" si="81"/>
        <v>68.164846825688969</v>
      </c>
      <c r="AG105" s="723">
        <f t="shared" si="81"/>
        <v>0</v>
      </c>
      <c r="AH105" s="723">
        <f>AH116/1024</f>
        <v>77.45487296820373</v>
      </c>
      <c r="AI105" s="640"/>
      <c r="AJ105" s="640"/>
      <c r="AK105" s="640"/>
      <c r="AL105" s="640"/>
      <c r="AM105" s="640"/>
      <c r="AN105" s="640"/>
      <c r="AO105" s="640"/>
      <c r="AP105" s="640"/>
      <c r="AQ105" s="640"/>
      <c r="AR105" s="640"/>
      <c r="AS105" s="640"/>
      <c r="AT105" s="640"/>
      <c r="AU105" s="640"/>
      <c r="AV105" s="640"/>
      <c r="AW105" s="640"/>
      <c r="AX105" s="640"/>
      <c r="AY105" s="640"/>
      <c r="AZ105" s="640"/>
      <c r="BA105" s="640"/>
      <c r="BB105" s="640"/>
      <c r="BC105" s="640"/>
      <c r="BD105" s="640"/>
      <c r="BE105" s="640"/>
      <c r="BF105" s="640"/>
    </row>
    <row r="106" spans="12:58" ht="16" x14ac:dyDescent="0.15">
      <c r="L106" s="654" t="s">
        <v>99</v>
      </c>
      <c r="M106" s="720">
        <f t="shared" ref="M106:M111" si="82">M117/1024</f>
        <v>4885.2121840864957</v>
      </c>
      <c r="N106" s="693"/>
      <c r="O106" s="654" t="s">
        <v>99</v>
      </c>
      <c r="P106" s="720">
        <f t="shared" si="78"/>
        <v>1885.6635575555176</v>
      </c>
      <c r="Q106" s="640"/>
      <c r="R106" s="654" t="s">
        <v>99</v>
      </c>
      <c r="S106" s="720">
        <f t="shared" si="79"/>
        <v>13.935711684999653</v>
      </c>
      <c r="T106" s="720">
        <f t="shared" si="79"/>
        <v>8.420412323175688E-3</v>
      </c>
      <c r="U106" s="720">
        <f t="shared" si="79"/>
        <v>13.944132097322829</v>
      </c>
      <c r="V106" s="693"/>
      <c r="W106" s="654" t="s">
        <v>99</v>
      </c>
      <c r="X106" s="720">
        <f t="shared" si="80"/>
        <v>17.427322726347462</v>
      </c>
      <c r="Y106" s="640"/>
      <c r="Z106" s="792" t="s">
        <v>99</v>
      </c>
      <c r="AA106" s="723">
        <f t="shared" ref="AA106:AH111" si="83">AA117/1024</f>
        <v>1.0047820178442578E-3</v>
      </c>
      <c r="AB106" s="723">
        <f t="shared" si="83"/>
        <v>0</v>
      </c>
      <c r="AC106" s="723">
        <f t="shared" si="83"/>
        <v>8.4393468569032816E-7</v>
      </c>
      <c r="AD106" s="723">
        <f t="shared" si="83"/>
        <v>1.1042083315260156E-5</v>
      </c>
      <c r="AE106" s="723">
        <f t="shared" si="83"/>
        <v>0.65643379137873048</v>
      </c>
      <c r="AF106" s="723">
        <f t="shared" si="83"/>
        <v>0.30379200048991994</v>
      </c>
      <c r="AG106" s="723">
        <f t="shared" si="83"/>
        <v>0</v>
      </c>
      <c r="AH106" s="723">
        <f>AH117/1024</f>
        <v>0.96124245990449564</v>
      </c>
      <c r="AI106" s="640"/>
      <c r="AJ106" s="640"/>
      <c r="AK106" s="640"/>
      <c r="AL106" s="640"/>
      <c r="AM106" s="640"/>
      <c r="AN106" s="640"/>
      <c r="AO106" s="640"/>
      <c r="AP106" s="640"/>
      <c r="AQ106" s="640"/>
      <c r="AR106" s="640"/>
      <c r="AS106" s="640"/>
      <c r="AT106" s="640"/>
      <c r="AU106" s="640"/>
      <c r="AV106" s="640"/>
      <c r="AW106" s="640"/>
      <c r="AX106" s="640"/>
      <c r="AY106" s="640"/>
      <c r="AZ106" s="640"/>
      <c r="BA106" s="640"/>
      <c r="BB106" s="640"/>
      <c r="BC106" s="640"/>
      <c r="BD106" s="640"/>
      <c r="BE106" s="640"/>
      <c r="BF106" s="640"/>
    </row>
    <row r="107" spans="12:58" ht="16" x14ac:dyDescent="0.15">
      <c r="L107" s="654" t="s">
        <v>504</v>
      </c>
      <c r="M107" s="720">
        <f t="shared" si="82"/>
        <v>12229.353358803299</v>
      </c>
      <c r="N107" s="693"/>
      <c r="O107" s="654" t="s">
        <v>504</v>
      </c>
      <c r="P107" s="720">
        <f t="shared" si="78"/>
        <v>1905.044135764248</v>
      </c>
      <c r="Q107" s="640"/>
      <c r="R107" s="654" t="s">
        <v>504</v>
      </c>
      <c r="S107" s="720">
        <f t="shared" si="79"/>
        <v>27.259552908599225</v>
      </c>
      <c r="T107" s="720">
        <f t="shared" si="79"/>
        <v>1.0017661838901399E-2</v>
      </c>
      <c r="U107" s="720">
        <f t="shared" si="79"/>
        <v>27.269570570438127</v>
      </c>
      <c r="V107" s="693"/>
      <c r="W107" s="654" t="s">
        <v>504</v>
      </c>
      <c r="X107" s="720">
        <f t="shared" si="80"/>
        <v>786.03217522189743</v>
      </c>
      <c r="Y107" s="640"/>
      <c r="Z107" s="792" t="s">
        <v>504</v>
      </c>
      <c r="AA107" s="723">
        <f t="shared" si="83"/>
        <v>1.3184481038479101E-2</v>
      </c>
      <c r="AB107" s="723">
        <f t="shared" si="83"/>
        <v>1.0679648476070703E-3</v>
      </c>
      <c r="AC107" s="723">
        <f t="shared" si="83"/>
        <v>1.0661185415301562E-2</v>
      </c>
      <c r="AD107" s="723">
        <f t="shared" si="83"/>
        <v>7.9320572060169042E-2</v>
      </c>
      <c r="AE107" s="723">
        <f t="shared" si="83"/>
        <v>5.2272422632995509E-2</v>
      </c>
      <c r="AF107" s="723">
        <f t="shared" si="83"/>
        <v>1.359558550209834</v>
      </c>
      <c r="AG107" s="723">
        <f t="shared" si="83"/>
        <v>0</v>
      </c>
      <c r="AH107" s="723">
        <f t="shared" si="83"/>
        <v>1.5160651762043862</v>
      </c>
      <c r="AI107" s="640"/>
      <c r="AJ107" s="640"/>
      <c r="AK107" s="640"/>
      <c r="AL107" s="640"/>
      <c r="AM107" s="640"/>
      <c r="AN107" s="640"/>
      <c r="AO107" s="640"/>
      <c r="AP107" s="640"/>
      <c r="AQ107" s="640"/>
      <c r="AR107" s="640"/>
      <c r="AS107" s="640"/>
      <c r="AT107" s="640"/>
      <c r="AU107" s="640"/>
      <c r="AV107" s="640"/>
      <c r="AW107" s="640"/>
      <c r="AX107" s="640"/>
      <c r="AY107" s="640"/>
      <c r="AZ107" s="640"/>
      <c r="BA107" s="640"/>
      <c r="BB107" s="640"/>
      <c r="BC107" s="640"/>
      <c r="BD107" s="640"/>
      <c r="BE107" s="640"/>
      <c r="BF107" s="640"/>
    </row>
    <row r="108" spans="12:58" ht="16" x14ac:dyDescent="0.15">
      <c r="L108" s="654" t="s">
        <v>505</v>
      </c>
      <c r="M108" s="720">
        <f t="shared" si="82"/>
        <v>28970.109731460892</v>
      </c>
      <c r="N108" s="693"/>
      <c r="O108" s="654" t="s">
        <v>505</v>
      </c>
      <c r="P108" s="720">
        <f t="shared" si="78"/>
        <v>856.70138050688377</v>
      </c>
      <c r="Q108" s="640"/>
      <c r="R108" s="654" t="s">
        <v>505</v>
      </c>
      <c r="S108" s="720">
        <f t="shared" si="79"/>
        <v>78.326526329963514</v>
      </c>
      <c r="T108" s="720">
        <f t="shared" si="79"/>
        <v>3.0229867033995019E-3</v>
      </c>
      <c r="U108" s="720">
        <f t="shared" si="79"/>
        <v>78.329549316666913</v>
      </c>
      <c r="V108" s="693"/>
      <c r="W108" s="654" t="s">
        <v>505</v>
      </c>
      <c r="X108" s="720">
        <f t="shared" si="80"/>
        <v>347.01150452481443</v>
      </c>
      <c r="Y108" s="640"/>
      <c r="Z108" s="792" t="s">
        <v>505</v>
      </c>
      <c r="AA108" s="723">
        <f t="shared" si="83"/>
        <v>2.6237713910359082</v>
      </c>
      <c r="AB108" s="723">
        <f t="shared" si="83"/>
        <v>9.1936544777126951E-7</v>
      </c>
      <c r="AC108" s="723">
        <f t="shared" si="83"/>
        <v>1.2815416448574903E-4</v>
      </c>
      <c r="AD108" s="723">
        <f t="shared" si="83"/>
        <v>1.328446069237539E-5</v>
      </c>
      <c r="AE108" s="723">
        <f t="shared" si="83"/>
        <v>1.1537587842649317</v>
      </c>
      <c r="AF108" s="723">
        <f t="shared" si="83"/>
        <v>102.31935602669043</v>
      </c>
      <c r="AG108" s="723">
        <f>AG119/1024</f>
        <v>0</v>
      </c>
      <c r="AH108" s="723">
        <f t="shared" si="83"/>
        <v>106.09702855998189</v>
      </c>
      <c r="AI108" s="640"/>
      <c r="AJ108" s="640"/>
      <c r="AK108" s="640"/>
      <c r="AL108" s="640"/>
      <c r="AM108" s="640"/>
      <c r="AN108" s="640"/>
      <c r="AO108" s="640"/>
      <c r="AP108" s="640"/>
      <c r="AQ108" s="640"/>
      <c r="AR108" s="640"/>
      <c r="AS108" s="640"/>
      <c r="AT108" s="640"/>
      <c r="AU108" s="640"/>
      <c r="AV108" s="640"/>
      <c r="AW108" s="640"/>
      <c r="AX108" s="640"/>
      <c r="AY108" s="640"/>
      <c r="AZ108" s="640"/>
      <c r="BA108" s="640"/>
      <c r="BB108" s="640"/>
      <c r="BC108" s="640"/>
      <c r="BD108" s="640"/>
      <c r="BE108" s="640"/>
      <c r="BF108" s="640"/>
    </row>
    <row r="109" spans="12:58" ht="16" x14ac:dyDescent="0.15">
      <c r="L109" s="654" t="s">
        <v>506</v>
      </c>
      <c r="M109" s="720">
        <f t="shared" si="82"/>
        <v>30.061053218978433</v>
      </c>
      <c r="N109" s="693"/>
      <c r="O109" s="654" t="s">
        <v>506</v>
      </c>
      <c r="P109" s="720">
        <f t="shared" si="78"/>
        <v>337.51509563539844</v>
      </c>
      <c r="Q109" s="640"/>
      <c r="R109" s="654" t="s">
        <v>506</v>
      </c>
      <c r="S109" s="720">
        <f t="shared" si="79"/>
        <v>0.22820927111479161</v>
      </c>
      <c r="T109" s="720">
        <f t="shared" si="79"/>
        <v>7.7131705893407321E-4</v>
      </c>
      <c r="U109" s="720">
        <f t="shared" si="79"/>
        <v>0.22898058817372569</v>
      </c>
      <c r="V109" s="693"/>
      <c r="W109" s="654" t="s">
        <v>506</v>
      </c>
      <c r="X109" s="720">
        <f t="shared" si="80"/>
        <v>5.4357491715427342</v>
      </c>
      <c r="Y109" s="640"/>
      <c r="Z109" s="792" t="s">
        <v>506</v>
      </c>
      <c r="AA109" s="723">
        <f t="shared" si="83"/>
        <v>4.0128124965121876E-6</v>
      </c>
      <c r="AB109" s="723">
        <f t="shared" si="83"/>
        <v>0</v>
      </c>
      <c r="AC109" s="723">
        <f t="shared" si="83"/>
        <v>2.2089574466917773E-2</v>
      </c>
      <c r="AD109" s="723">
        <f t="shared" si="83"/>
        <v>4.9067126383306445E-5</v>
      </c>
      <c r="AE109" s="723">
        <f t="shared" si="83"/>
        <v>5.5788405234125003E-2</v>
      </c>
      <c r="AF109" s="723">
        <f t="shared" si="83"/>
        <v>0.56218884743611819</v>
      </c>
      <c r="AG109" s="723">
        <f t="shared" si="83"/>
        <v>0</v>
      </c>
      <c r="AH109" s="723">
        <f t="shared" si="83"/>
        <v>0.64011990707604083</v>
      </c>
      <c r="AI109" s="640"/>
      <c r="AJ109" s="640"/>
      <c r="AK109" s="640"/>
      <c r="AL109" s="640"/>
      <c r="AM109" s="640"/>
      <c r="AN109" s="640"/>
      <c r="AO109" s="640"/>
      <c r="AP109" s="640"/>
      <c r="AQ109" s="640"/>
      <c r="AR109" s="640"/>
      <c r="AS109" s="640"/>
      <c r="AT109" s="640"/>
      <c r="AU109" s="640"/>
      <c r="AV109" s="640"/>
      <c r="AW109" s="640"/>
      <c r="AX109" s="640"/>
      <c r="AY109" s="640"/>
      <c r="AZ109" s="640"/>
      <c r="BA109" s="640"/>
      <c r="BB109" s="640"/>
      <c r="BC109" s="640"/>
      <c r="BD109" s="640"/>
      <c r="BE109" s="640"/>
      <c r="BF109" s="640"/>
    </row>
    <row r="110" spans="12:58" ht="16" x14ac:dyDescent="0.15">
      <c r="L110" s="654" t="s">
        <v>736</v>
      </c>
      <c r="M110" s="720">
        <f t="shared" si="82"/>
        <v>54.862777071372832</v>
      </c>
      <c r="N110" s="693"/>
      <c r="O110" s="654" t="s">
        <v>103</v>
      </c>
      <c r="P110" s="720">
        <f t="shared" si="78"/>
        <v>18.23432580111875</v>
      </c>
      <c r="Q110" s="640"/>
      <c r="R110" s="654" t="s">
        <v>103</v>
      </c>
      <c r="S110" s="720">
        <f t="shared" si="79"/>
        <v>7.505260627203808E-2</v>
      </c>
      <c r="T110" s="720">
        <f t="shared" si="79"/>
        <v>2.5671970433904715E-5</v>
      </c>
      <c r="U110" s="720">
        <f t="shared" si="79"/>
        <v>7.5078278242471985E-2</v>
      </c>
      <c r="V110" s="693"/>
      <c r="W110" s="654" t="s">
        <v>103</v>
      </c>
      <c r="X110" s="720">
        <f t="shared" si="80"/>
        <v>3.9033680244656348</v>
      </c>
      <c r="Y110" s="640"/>
      <c r="Z110" s="792" t="s">
        <v>736</v>
      </c>
      <c r="AA110" s="723">
        <f t="shared" si="83"/>
        <v>2.0021161617478321E-7</v>
      </c>
      <c r="AB110" s="723">
        <f t="shared" si="83"/>
        <v>0</v>
      </c>
      <c r="AC110" s="723">
        <f t="shared" si="83"/>
        <v>4.0858587453840233E-5</v>
      </c>
      <c r="AD110" s="723">
        <f t="shared" si="83"/>
        <v>0</v>
      </c>
      <c r="AE110" s="723">
        <f t="shared" si="83"/>
        <v>9.6578332886565424E-8</v>
      </c>
      <c r="AF110" s="723">
        <f t="shared" si="83"/>
        <v>0</v>
      </c>
      <c r="AG110" s="723">
        <f t="shared" si="83"/>
        <v>4.7380887735926074E-5</v>
      </c>
      <c r="AH110" s="723">
        <f t="shared" si="83"/>
        <v>8.8536265138827649E-5</v>
      </c>
      <c r="AI110" s="640"/>
      <c r="AJ110" s="640"/>
      <c r="AK110" s="640"/>
      <c r="AL110" s="640"/>
      <c r="AM110" s="640"/>
      <c r="AN110" s="640"/>
      <c r="AO110" s="640"/>
      <c r="AP110" s="640"/>
      <c r="AQ110" s="640"/>
      <c r="AR110" s="640"/>
      <c r="AS110" s="640"/>
      <c r="AT110" s="640"/>
      <c r="AU110" s="640"/>
      <c r="AV110" s="640"/>
      <c r="AW110" s="640"/>
      <c r="AX110" s="640"/>
      <c r="AY110" s="640"/>
      <c r="AZ110" s="640"/>
      <c r="BA110" s="640"/>
      <c r="BB110" s="640"/>
      <c r="BC110" s="640"/>
      <c r="BD110" s="640"/>
      <c r="BE110" s="640"/>
      <c r="BF110" s="640"/>
    </row>
    <row r="111" spans="12:58" ht="16" x14ac:dyDescent="0.15">
      <c r="L111" s="654" t="s">
        <v>104</v>
      </c>
      <c r="M111" s="720">
        <f t="shared" si="82"/>
        <v>6.0245677123930329E-2</v>
      </c>
      <c r="N111" s="693"/>
      <c r="O111" s="654" t="s">
        <v>104</v>
      </c>
      <c r="P111" s="720">
        <f t="shared" si="78"/>
        <v>190.62551426159473</v>
      </c>
      <c r="Q111" s="640"/>
      <c r="R111" s="654" t="s">
        <v>104</v>
      </c>
      <c r="S111" s="720">
        <f t="shared" si="79"/>
        <v>1.900988536362993E-6</v>
      </c>
      <c r="T111" s="720">
        <f t="shared" si="79"/>
        <v>8.8154138211393708E-7</v>
      </c>
      <c r="U111" s="720">
        <f t="shared" si="79"/>
        <v>2.7825299184769299E-6</v>
      </c>
      <c r="V111" s="693"/>
      <c r="W111" s="654" t="s">
        <v>104</v>
      </c>
      <c r="X111" s="720">
        <f t="shared" si="80"/>
        <v>2.1637427425957811E-3</v>
      </c>
      <c r="Y111" s="640"/>
      <c r="Z111" s="654" t="s">
        <v>104</v>
      </c>
      <c r="AA111" s="723">
        <f t="shared" si="83"/>
        <v>0</v>
      </c>
      <c r="AB111" s="723">
        <f t="shared" si="83"/>
        <v>0</v>
      </c>
      <c r="AC111" s="723">
        <f t="shared" si="83"/>
        <v>0</v>
      </c>
      <c r="AD111" s="723">
        <f t="shared" si="83"/>
        <v>0</v>
      </c>
      <c r="AE111" s="723">
        <f t="shared" si="83"/>
        <v>0</v>
      </c>
      <c r="AF111" s="723">
        <f t="shared" si="83"/>
        <v>0</v>
      </c>
      <c r="AG111" s="723">
        <f t="shared" si="83"/>
        <v>0</v>
      </c>
      <c r="AH111" s="723">
        <f t="shared" si="83"/>
        <v>0</v>
      </c>
      <c r="AI111" s="640"/>
      <c r="AJ111" s="640"/>
      <c r="AK111" s="640"/>
      <c r="AL111" s="640"/>
      <c r="AM111" s="640"/>
      <c r="AN111" s="640"/>
      <c r="AO111" s="640"/>
      <c r="AP111" s="640"/>
      <c r="AQ111" s="640"/>
      <c r="AR111" s="640"/>
      <c r="AS111" s="640"/>
      <c r="AT111" s="640"/>
      <c r="AU111" s="640"/>
      <c r="AV111" s="640"/>
      <c r="AW111" s="640"/>
      <c r="AX111" s="640"/>
      <c r="AY111" s="640"/>
      <c r="AZ111" s="640"/>
      <c r="BA111" s="640"/>
      <c r="BB111" s="640"/>
      <c r="BC111" s="640"/>
      <c r="BD111" s="640"/>
      <c r="BE111" s="640"/>
      <c r="BF111" s="640"/>
    </row>
    <row r="112" spans="12:58" s="392" customFormat="1" ht="16" x14ac:dyDescent="0.15">
      <c r="L112" s="762" t="s">
        <v>55</v>
      </c>
      <c r="M112" s="793">
        <f>SUM(M105:M111)</f>
        <v>78198.673555153087</v>
      </c>
      <c r="N112" s="762"/>
      <c r="O112" s="762" t="s">
        <v>55</v>
      </c>
      <c r="P112" s="793">
        <f>SUM(P105:P111)</f>
        <v>10232.838110385768</v>
      </c>
      <c r="Q112" s="762"/>
      <c r="R112" s="762" t="s">
        <v>55</v>
      </c>
      <c r="S112" s="794">
        <f>SUM(S105:S111)</f>
        <v>1091.8009676922536</v>
      </c>
      <c r="T112" s="794">
        <f>SUM(T105:T111)</f>
        <v>213.94596502291475</v>
      </c>
      <c r="U112" s="794">
        <f>SUM(U105:U111)</f>
        <v>1305.7469327151687</v>
      </c>
      <c r="V112" s="762"/>
      <c r="W112" s="762" t="s">
        <v>55</v>
      </c>
      <c r="X112" s="793">
        <f>SUM(X105:X111)</f>
        <v>3135.1714488243301</v>
      </c>
      <c r="Y112" s="762"/>
      <c r="Z112" s="762" t="s">
        <v>55</v>
      </c>
      <c r="AA112" s="797">
        <f t="shared" ref="AA112:AH112" si="84">SUM(AA105:AA111)</f>
        <v>2.6807507579369405</v>
      </c>
      <c r="AB112" s="797">
        <f t="shared" si="84"/>
        <v>1.0688842130548415E-3</v>
      </c>
      <c r="AC112" s="797">
        <f t="shared" si="84"/>
        <v>3.4795051410583158E-2</v>
      </c>
      <c r="AD112" s="797">
        <f t="shared" si="84"/>
        <v>0.35931956079548377</v>
      </c>
      <c r="AE112" s="797">
        <f t="shared" si="84"/>
        <v>10.883693721876616</v>
      </c>
      <c r="AF112" s="797">
        <f t="shared" si="84"/>
        <v>172.70974225051526</v>
      </c>
      <c r="AG112" s="797">
        <f t="shared" si="84"/>
        <v>4.7380887735926074E-5</v>
      </c>
      <c r="AH112" s="797">
        <f t="shared" si="84"/>
        <v>186.66941760763569</v>
      </c>
      <c r="AI112" s="762"/>
      <c r="AJ112" s="762"/>
      <c r="AK112" s="762"/>
      <c r="AL112" s="762"/>
      <c r="AM112" s="762"/>
      <c r="AN112" s="762"/>
      <c r="AO112" s="762"/>
      <c r="AP112" s="762"/>
      <c r="AQ112" s="762"/>
      <c r="AR112" s="762"/>
      <c r="AS112" s="762"/>
      <c r="AT112" s="762"/>
      <c r="AU112" s="762"/>
      <c r="AV112" s="762"/>
      <c r="AW112" s="762"/>
      <c r="AX112" s="762"/>
      <c r="AY112" s="762"/>
      <c r="AZ112" s="762"/>
      <c r="BA112" s="762"/>
      <c r="BB112" s="762"/>
      <c r="BC112" s="762"/>
      <c r="BD112" s="762"/>
      <c r="BE112" s="762"/>
      <c r="BF112" s="762"/>
    </row>
    <row r="113" spans="12:58" ht="16" x14ac:dyDescent="0.15">
      <c r="L113" s="640"/>
      <c r="M113" s="640"/>
      <c r="N113" s="640"/>
      <c r="O113" s="640"/>
      <c r="P113" s="640"/>
      <c r="Q113" s="640"/>
      <c r="R113" s="640"/>
      <c r="S113" s="640"/>
      <c r="T113" s="640"/>
      <c r="U113" s="640"/>
      <c r="V113" s="640"/>
      <c r="W113" s="640"/>
      <c r="X113" s="640"/>
      <c r="Y113" s="640"/>
      <c r="Z113" s="640"/>
      <c r="AA113" s="640"/>
      <c r="AB113" s="640"/>
      <c r="AC113" s="640"/>
      <c r="AD113" s="640"/>
      <c r="AE113" s="640"/>
      <c r="AF113" s="640"/>
      <c r="AG113" s="640"/>
      <c r="AH113" s="640"/>
      <c r="AI113" s="640"/>
      <c r="AJ113" s="640"/>
      <c r="AK113" s="640"/>
      <c r="AL113" s="640"/>
      <c r="AM113" s="640"/>
      <c r="AN113" s="640"/>
      <c r="AO113" s="640"/>
      <c r="AP113" s="640"/>
      <c r="AQ113" s="640"/>
      <c r="AR113" s="640"/>
      <c r="AS113" s="640"/>
      <c r="AT113" s="640"/>
      <c r="AU113" s="640"/>
      <c r="AV113" s="640"/>
      <c r="AW113" s="640"/>
      <c r="AX113" s="640"/>
      <c r="AY113" s="640"/>
      <c r="AZ113" s="640"/>
      <c r="BA113" s="640"/>
      <c r="BB113" s="640"/>
      <c r="BC113" s="640"/>
      <c r="BD113" s="640"/>
      <c r="BE113" s="640"/>
      <c r="BF113" s="640"/>
    </row>
    <row r="114" spans="12:58" x14ac:dyDescent="0.15">
      <c r="L114" s="643" t="s">
        <v>145</v>
      </c>
      <c r="M114" s="634"/>
      <c r="N114" s="643"/>
      <c r="O114" s="643" t="s">
        <v>145</v>
      </c>
      <c r="P114" s="634"/>
      <c r="Q114" s="634"/>
      <c r="R114" s="643" t="s">
        <v>145</v>
      </c>
      <c r="S114" s="634"/>
      <c r="T114" s="722"/>
      <c r="U114" s="722"/>
      <c r="V114" s="722"/>
      <c r="W114" s="643" t="s">
        <v>145</v>
      </c>
      <c r="X114" s="634"/>
      <c r="Y114" s="634"/>
      <c r="Z114" s="643" t="s">
        <v>145</v>
      </c>
      <c r="AA114" s="634"/>
      <c r="AB114" s="634"/>
      <c r="AC114" s="634"/>
      <c r="AD114" s="634"/>
      <c r="AE114" s="634"/>
      <c r="AF114" s="634"/>
      <c r="AG114" s="634"/>
      <c r="AH114" s="634"/>
      <c r="AI114" s="634"/>
      <c r="AJ114" s="634"/>
      <c r="AK114" s="634"/>
      <c r="AL114" s="634"/>
      <c r="AM114" s="634"/>
      <c r="AN114" s="634"/>
      <c r="AO114" s="634"/>
      <c r="AP114" s="634"/>
      <c r="AQ114" s="634"/>
      <c r="AR114" s="634"/>
      <c r="AS114" s="634"/>
      <c r="AT114" s="634"/>
      <c r="AU114" s="634"/>
      <c r="AV114" s="634"/>
      <c r="AW114" s="634"/>
      <c r="AX114" s="634"/>
      <c r="AY114" s="634"/>
      <c r="AZ114" s="634"/>
      <c r="BA114" s="634"/>
      <c r="BB114" s="634"/>
      <c r="BC114" s="634"/>
      <c r="BD114" s="634"/>
      <c r="BE114" s="634"/>
      <c r="BF114" s="634"/>
    </row>
    <row r="115" spans="12:58" ht="51" x14ac:dyDescent="0.15">
      <c r="L115" s="646" t="s">
        <v>600</v>
      </c>
      <c r="M115" s="691" t="s">
        <v>848</v>
      </c>
      <c r="N115" s="662"/>
      <c r="O115" s="646" t="s">
        <v>600</v>
      </c>
      <c r="P115" s="691" t="s">
        <v>869</v>
      </c>
      <c r="Q115" s="640"/>
      <c r="R115" s="646" t="s">
        <v>600</v>
      </c>
      <c r="S115" s="691" t="s">
        <v>849</v>
      </c>
      <c r="T115" s="691" t="s">
        <v>850</v>
      </c>
      <c r="U115" s="691" t="s">
        <v>55</v>
      </c>
      <c r="V115" s="662"/>
      <c r="W115" s="646" t="s">
        <v>600</v>
      </c>
      <c r="X115" s="691" t="s">
        <v>854</v>
      </c>
      <c r="Y115" s="640"/>
      <c r="Z115" s="646" t="s">
        <v>600</v>
      </c>
      <c r="AA115" s="646" t="s">
        <v>871</v>
      </c>
      <c r="AB115" s="646" t="s">
        <v>872</v>
      </c>
      <c r="AC115" s="646" t="s">
        <v>873</v>
      </c>
      <c r="AD115" s="646" t="s">
        <v>874</v>
      </c>
      <c r="AE115" s="646" t="s">
        <v>986</v>
      </c>
      <c r="AF115" s="646" t="s">
        <v>877</v>
      </c>
      <c r="AG115" s="646" t="s">
        <v>878</v>
      </c>
      <c r="AH115" s="691" t="s">
        <v>55</v>
      </c>
      <c r="AI115" s="640"/>
      <c r="AJ115" s="640"/>
      <c r="AK115" s="640"/>
      <c r="AL115" s="640"/>
      <c r="AM115" s="640"/>
      <c r="AN115" s="640"/>
      <c r="AO115" s="640"/>
      <c r="AP115" s="640"/>
      <c r="AQ115" s="640"/>
      <c r="AR115" s="640"/>
      <c r="AS115" s="640"/>
      <c r="AT115" s="640"/>
      <c r="AU115" s="640"/>
      <c r="AV115" s="640"/>
      <c r="AW115" s="640"/>
      <c r="AX115" s="640"/>
      <c r="AY115" s="640"/>
      <c r="AZ115" s="640"/>
      <c r="BA115" s="640"/>
      <c r="BB115" s="640"/>
      <c r="BC115" s="640"/>
      <c r="BD115" s="640"/>
      <c r="BE115" s="640"/>
      <c r="BF115" s="640"/>
    </row>
    <row r="116" spans="12:58" ht="16" x14ac:dyDescent="0.15">
      <c r="L116" s="653" t="s">
        <v>98</v>
      </c>
      <c r="M116" s="798">
        <v>32797710.545750961</v>
      </c>
      <c r="N116" s="724"/>
      <c r="O116" s="653" t="s">
        <v>98</v>
      </c>
      <c r="P116" s="798">
        <v>5159991.3992816703</v>
      </c>
      <c r="Q116" s="668"/>
      <c r="R116" s="653" t="s">
        <v>98</v>
      </c>
      <c r="S116" s="798">
        <v>995303.3349020835</v>
      </c>
      <c r="T116" s="798">
        <v>219057.87503767401</v>
      </c>
      <c r="U116" s="798">
        <f>SUM(S116:T116)</f>
        <v>1214361.2099397576</v>
      </c>
      <c r="V116" s="724"/>
      <c r="W116" s="653" t="s">
        <v>98</v>
      </c>
      <c r="X116" s="798">
        <v>2022767.7853824201</v>
      </c>
      <c r="Y116" s="668"/>
      <c r="Z116" s="653" t="s">
        <v>735</v>
      </c>
      <c r="AA116" s="670">
        <v>43.812752200290497</v>
      </c>
      <c r="AB116" s="670">
        <v>0</v>
      </c>
      <c r="AC116" s="670">
        <v>1.91942127794027</v>
      </c>
      <c r="AD116" s="670">
        <v>286.64380934648199</v>
      </c>
      <c r="AE116" s="670">
        <v>9180.6107871103995</v>
      </c>
      <c r="AF116" s="670">
        <v>69800.803149505504</v>
      </c>
      <c r="AG116" s="670">
        <v>0</v>
      </c>
      <c r="AH116" s="670">
        <f>SUM(AA116:AG116)</f>
        <v>79313.78991944062</v>
      </c>
      <c r="AI116" s="668"/>
      <c r="AJ116" s="668"/>
      <c r="AK116" s="668"/>
      <c r="AL116" s="668"/>
      <c r="AM116" s="668"/>
      <c r="AN116" s="668"/>
      <c r="AO116" s="668"/>
      <c r="AP116" s="668"/>
      <c r="AQ116" s="668"/>
      <c r="AR116" s="668"/>
      <c r="AS116" s="668"/>
      <c r="AT116" s="668"/>
      <c r="AU116" s="668"/>
      <c r="AV116" s="668"/>
      <c r="AW116" s="668"/>
      <c r="AX116" s="668"/>
      <c r="AY116" s="668"/>
      <c r="AZ116" s="668"/>
      <c r="BA116" s="668"/>
      <c r="BB116" s="668"/>
      <c r="BC116" s="668"/>
      <c r="BD116" s="668"/>
      <c r="BE116" s="668"/>
      <c r="BF116" s="668"/>
    </row>
    <row r="117" spans="12:58" ht="16" x14ac:dyDescent="0.15">
      <c r="L117" s="653" t="s">
        <v>99</v>
      </c>
      <c r="M117" s="798">
        <v>5002457.2765045715</v>
      </c>
      <c r="N117" s="724"/>
      <c r="O117" s="653" t="s">
        <v>99</v>
      </c>
      <c r="P117" s="798">
        <v>1930919.4829368501</v>
      </c>
      <c r="Q117" s="668"/>
      <c r="R117" s="653" t="s">
        <v>99</v>
      </c>
      <c r="S117" s="798">
        <v>14270.168765439645</v>
      </c>
      <c r="T117" s="798">
        <v>8.6225022189319045</v>
      </c>
      <c r="U117" s="798">
        <f t="shared" ref="U117:U122" si="85">SUM(S117:T117)</f>
        <v>14278.791267658577</v>
      </c>
      <c r="V117" s="724"/>
      <c r="W117" s="653" t="s">
        <v>99</v>
      </c>
      <c r="X117" s="798">
        <v>17845.578471779801</v>
      </c>
      <c r="Y117" s="668"/>
      <c r="Z117" s="653" t="s">
        <v>99</v>
      </c>
      <c r="AA117" s="670">
        <v>1.02889678627252</v>
      </c>
      <c r="AB117" s="670">
        <v>0</v>
      </c>
      <c r="AC117" s="670">
        <v>8.6418911814689604E-4</v>
      </c>
      <c r="AD117" s="670">
        <v>1.13070933148264E-2</v>
      </c>
      <c r="AE117" s="670">
        <v>672.18820237182001</v>
      </c>
      <c r="AF117" s="670">
        <v>311.08300850167802</v>
      </c>
      <c r="AG117" s="670">
        <v>0</v>
      </c>
      <c r="AH117" s="670">
        <f t="shared" ref="AH117:AH122" si="86">SUM(AA117:AG117)</f>
        <v>984.31227894220353</v>
      </c>
      <c r="AI117" s="668"/>
      <c r="AJ117" s="668"/>
      <c r="AK117" s="668"/>
      <c r="AL117" s="668"/>
      <c r="AM117" s="668"/>
      <c r="AN117" s="668"/>
      <c r="AO117" s="668"/>
      <c r="AP117" s="668"/>
      <c r="AQ117" s="668"/>
      <c r="AR117" s="668"/>
      <c r="AS117" s="668"/>
      <c r="AT117" s="668"/>
      <c r="AU117" s="668"/>
      <c r="AV117" s="668"/>
      <c r="AW117" s="668"/>
      <c r="AX117" s="668"/>
      <c r="AY117" s="668"/>
      <c r="AZ117" s="668"/>
      <c r="BA117" s="668"/>
      <c r="BB117" s="668"/>
      <c r="BC117" s="668"/>
      <c r="BD117" s="668"/>
      <c r="BE117" s="668"/>
      <c r="BF117" s="668"/>
    </row>
    <row r="118" spans="12:58" ht="16" x14ac:dyDescent="0.15">
      <c r="L118" s="653" t="s">
        <v>504</v>
      </c>
      <c r="M118" s="798">
        <v>12522857.839414578</v>
      </c>
      <c r="N118" s="724"/>
      <c r="O118" s="653" t="s">
        <v>504</v>
      </c>
      <c r="P118" s="798">
        <v>1950765.19502259</v>
      </c>
      <c r="Q118" s="668"/>
      <c r="R118" s="653" t="s">
        <v>504</v>
      </c>
      <c r="S118" s="798">
        <v>27913.782178405607</v>
      </c>
      <c r="T118" s="798">
        <v>10.258085723035032</v>
      </c>
      <c r="U118" s="798">
        <f t="shared" si="85"/>
        <v>27924.040264128642</v>
      </c>
      <c r="V118" s="724"/>
      <c r="W118" s="653" t="s">
        <v>504</v>
      </c>
      <c r="X118" s="798">
        <v>804896.94742722297</v>
      </c>
      <c r="Y118" s="668"/>
      <c r="Z118" s="653" t="s">
        <v>504</v>
      </c>
      <c r="AA118" s="670">
        <v>13.5009085834026</v>
      </c>
      <c r="AB118" s="670">
        <v>1.09359600394964</v>
      </c>
      <c r="AC118" s="670">
        <v>10.9170538652688</v>
      </c>
      <c r="AD118" s="670">
        <v>81.224265789613099</v>
      </c>
      <c r="AE118" s="670">
        <v>53.526960776187401</v>
      </c>
      <c r="AF118" s="670">
        <v>1392.18795541487</v>
      </c>
      <c r="AG118" s="670">
        <v>0</v>
      </c>
      <c r="AH118" s="670">
        <f t="shared" si="86"/>
        <v>1552.4507404332915</v>
      </c>
      <c r="AI118" s="668"/>
      <c r="AJ118" s="668"/>
      <c r="AK118" s="668"/>
      <c r="AL118" s="668"/>
      <c r="AM118" s="668"/>
      <c r="AN118" s="668"/>
      <c r="AO118" s="668"/>
      <c r="AP118" s="668"/>
      <c r="AQ118" s="668"/>
      <c r="AR118" s="668"/>
      <c r="AS118" s="668"/>
      <c r="AT118" s="668"/>
      <c r="AU118" s="668"/>
      <c r="AV118" s="668"/>
      <c r="AW118" s="668"/>
      <c r="AX118" s="668"/>
      <c r="AY118" s="668"/>
      <c r="AZ118" s="668"/>
      <c r="BA118" s="668"/>
      <c r="BB118" s="668"/>
      <c r="BC118" s="668"/>
      <c r="BD118" s="668"/>
      <c r="BE118" s="668"/>
      <c r="BF118" s="668"/>
    </row>
    <row r="119" spans="12:58" ht="16" x14ac:dyDescent="0.15">
      <c r="L119" s="653" t="s">
        <v>505</v>
      </c>
      <c r="M119" s="798">
        <v>29665392.365015954</v>
      </c>
      <c r="N119" s="724"/>
      <c r="O119" s="653" t="s">
        <v>505</v>
      </c>
      <c r="P119" s="798">
        <v>877262.21363904898</v>
      </c>
      <c r="Q119" s="668"/>
      <c r="R119" s="653" t="s">
        <v>505</v>
      </c>
      <c r="S119" s="798">
        <v>80206.362961882638</v>
      </c>
      <c r="T119" s="798">
        <v>3.09553838428109</v>
      </c>
      <c r="U119" s="798">
        <f t="shared" si="85"/>
        <v>80209.458500266919</v>
      </c>
      <c r="V119" s="724"/>
      <c r="W119" s="653" t="s">
        <v>505</v>
      </c>
      <c r="X119" s="798">
        <v>355339.78063340997</v>
      </c>
      <c r="Y119" s="668"/>
      <c r="Z119" s="653" t="s">
        <v>505</v>
      </c>
      <c r="AA119" s="670">
        <v>2686.74190442077</v>
      </c>
      <c r="AB119" s="670">
        <v>9.4143021851777998E-4</v>
      </c>
      <c r="AC119" s="670">
        <v>0.13122986443340701</v>
      </c>
      <c r="AD119" s="670">
        <v>1.36032877489924E-2</v>
      </c>
      <c r="AE119" s="670">
        <v>1181.4489950872901</v>
      </c>
      <c r="AF119" s="670">
        <v>104775.020571331</v>
      </c>
      <c r="AG119" s="670">
        <v>0</v>
      </c>
      <c r="AH119" s="670">
        <f t="shared" si="86"/>
        <v>108643.35724542146</v>
      </c>
      <c r="AI119" s="668"/>
      <c r="AJ119" s="668"/>
      <c r="AK119" s="668"/>
      <c r="AL119" s="668"/>
      <c r="AM119" s="668"/>
      <c r="AN119" s="668"/>
      <c r="AO119" s="668"/>
      <c r="AP119" s="668"/>
      <c r="AQ119" s="668"/>
      <c r="AR119" s="668"/>
      <c r="AS119" s="668"/>
      <c r="AT119" s="668"/>
      <c r="AU119" s="668"/>
      <c r="AV119" s="668"/>
      <c r="AW119" s="668"/>
      <c r="AX119" s="668"/>
      <c r="AY119" s="668"/>
      <c r="AZ119" s="668"/>
      <c r="BA119" s="668"/>
      <c r="BB119" s="668"/>
      <c r="BC119" s="668"/>
      <c r="BD119" s="668"/>
      <c r="BE119" s="668"/>
      <c r="BF119" s="668"/>
    </row>
    <row r="120" spans="12:58" ht="16" x14ac:dyDescent="0.15">
      <c r="L120" s="653" t="s">
        <v>506</v>
      </c>
      <c r="M120" s="798">
        <v>30782.518496233915</v>
      </c>
      <c r="N120" s="724"/>
      <c r="O120" s="653" t="s">
        <v>506</v>
      </c>
      <c r="P120" s="798">
        <v>345615.457930648</v>
      </c>
      <c r="Q120" s="668"/>
      <c r="R120" s="653" t="s">
        <v>506</v>
      </c>
      <c r="S120" s="798">
        <v>233.68629362154661</v>
      </c>
      <c r="T120" s="798">
        <v>0.78982866834849097</v>
      </c>
      <c r="U120" s="798">
        <f t="shared" si="85"/>
        <v>234.4761222898951</v>
      </c>
      <c r="V120" s="724"/>
      <c r="W120" s="653" t="s">
        <v>506</v>
      </c>
      <c r="X120" s="798">
        <v>5566.2071516597598</v>
      </c>
      <c r="Y120" s="668"/>
      <c r="Z120" s="653" t="s">
        <v>506</v>
      </c>
      <c r="AA120" s="670">
        <v>4.1091199964284801E-3</v>
      </c>
      <c r="AB120" s="670">
        <v>0</v>
      </c>
      <c r="AC120" s="670">
        <v>22.619724254123799</v>
      </c>
      <c r="AD120" s="670">
        <v>5.02447374165058E-2</v>
      </c>
      <c r="AE120" s="670">
        <v>57.127326959744003</v>
      </c>
      <c r="AF120" s="670">
        <v>575.68137977458503</v>
      </c>
      <c r="AG120" s="670">
        <v>0</v>
      </c>
      <c r="AH120" s="670">
        <f t="shared" si="86"/>
        <v>655.48278484586581</v>
      </c>
      <c r="AI120" s="668"/>
      <c r="AJ120" s="668"/>
      <c r="AK120" s="668"/>
      <c r="AL120" s="668"/>
      <c r="AM120" s="668"/>
      <c r="AN120" s="668"/>
      <c r="AO120" s="668"/>
      <c r="AP120" s="668"/>
      <c r="AQ120" s="668"/>
      <c r="AR120" s="668"/>
      <c r="AS120" s="668"/>
      <c r="AT120" s="668"/>
      <c r="AU120" s="668"/>
      <c r="AV120" s="668"/>
      <c r="AW120" s="668"/>
      <c r="AX120" s="668"/>
      <c r="AY120" s="668"/>
      <c r="AZ120" s="668"/>
      <c r="BA120" s="668"/>
      <c r="BB120" s="668"/>
      <c r="BC120" s="668"/>
      <c r="BD120" s="668"/>
      <c r="BE120" s="668"/>
      <c r="BF120" s="668"/>
    </row>
    <row r="121" spans="12:58" ht="16" x14ac:dyDescent="0.15">
      <c r="L121" s="653" t="s">
        <v>103</v>
      </c>
      <c r="M121" s="798">
        <v>56179.48372108578</v>
      </c>
      <c r="N121" s="724"/>
      <c r="O121" s="653" t="s">
        <v>103</v>
      </c>
      <c r="P121" s="798">
        <v>18671.9496203456</v>
      </c>
      <c r="Q121" s="668"/>
      <c r="R121" s="653" t="s">
        <v>103</v>
      </c>
      <c r="S121" s="798">
        <v>76.853868822566994</v>
      </c>
      <c r="T121" s="798">
        <v>2.6288097724318428E-2</v>
      </c>
      <c r="U121" s="798">
        <f t="shared" si="85"/>
        <v>76.880156920291313</v>
      </c>
      <c r="V121" s="724"/>
      <c r="W121" s="653" t="s">
        <v>103</v>
      </c>
      <c r="X121" s="798">
        <v>3997.04885705281</v>
      </c>
      <c r="Y121" s="668"/>
      <c r="Z121" s="653" t="s">
        <v>736</v>
      </c>
      <c r="AA121" s="670">
        <v>2.0501669496297801E-4</v>
      </c>
      <c r="AB121" s="670">
        <v>0</v>
      </c>
      <c r="AC121" s="670">
        <v>4.1839193552732398E-2</v>
      </c>
      <c r="AD121" s="670">
        <v>0</v>
      </c>
      <c r="AE121" s="670">
        <v>9.8896212875842994E-5</v>
      </c>
      <c r="AF121" s="670"/>
      <c r="AG121" s="670">
        <v>4.8518029041588299E-2</v>
      </c>
      <c r="AH121" s="670">
        <f t="shared" si="86"/>
        <v>9.0661135502159512E-2</v>
      </c>
      <c r="AI121" s="668"/>
      <c r="AJ121" s="668"/>
      <c r="AK121" s="668"/>
      <c r="AL121" s="668"/>
      <c r="AM121" s="668"/>
      <c r="AN121" s="668"/>
      <c r="AO121" s="668"/>
      <c r="AP121" s="668"/>
      <c r="AQ121" s="668"/>
      <c r="AR121" s="668"/>
      <c r="AS121" s="668"/>
      <c r="AT121" s="668"/>
      <c r="AU121" s="668"/>
      <c r="AV121" s="668"/>
      <c r="AW121" s="668"/>
      <c r="AX121" s="668"/>
      <c r="AY121" s="668"/>
      <c r="AZ121" s="668"/>
      <c r="BA121" s="668"/>
      <c r="BB121" s="668"/>
      <c r="BC121" s="668"/>
      <c r="BD121" s="668"/>
      <c r="BE121" s="668"/>
      <c r="BF121" s="668"/>
    </row>
    <row r="122" spans="12:58" ht="16" x14ac:dyDescent="0.15">
      <c r="L122" s="653" t="s">
        <v>104</v>
      </c>
      <c r="M122" s="798">
        <v>61.691573374904657</v>
      </c>
      <c r="N122" s="724"/>
      <c r="O122" s="653" t="s">
        <v>104</v>
      </c>
      <c r="P122" s="798">
        <v>195200.526603873</v>
      </c>
      <c r="Q122" s="668"/>
      <c r="R122" s="653" t="s">
        <v>104</v>
      </c>
      <c r="S122" s="798">
        <v>1.9466122612357049E-3</v>
      </c>
      <c r="T122" s="798">
        <v>9.0269837528467157E-4</v>
      </c>
      <c r="U122" s="798">
        <f t="shared" si="85"/>
        <v>2.8493106365203762E-3</v>
      </c>
      <c r="V122" s="724"/>
      <c r="W122" s="653" t="s">
        <v>104</v>
      </c>
      <c r="X122" s="798">
        <v>2.2156725684180798</v>
      </c>
      <c r="Y122" s="668"/>
      <c r="Z122" s="653" t="s">
        <v>104</v>
      </c>
      <c r="AA122" s="670">
        <v>0</v>
      </c>
      <c r="AB122" s="670">
        <v>0</v>
      </c>
      <c r="AC122" s="670">
        <v>0</v>
      </c>
      <c r="AD122" s="670">
        <v>0</v>
      </c>
      <c r="AE122" s="670">
        <v>0</v>
      </c>
      <c r="AF122" s="670">
        <v>0</v>
      </c>
      <c r="AG122" s="670">
        <v>0</v>
      </c>
      <c r="AH122" s="670">
        <f t="shared" si="86"/>
        <v>0</v>
      </c>
      <c r="AI122" s="668"/>
      <c r="AJ122" s="668"/>
      <c r="AK122" s="668"/>
      <c r="AL122" s="668"/>
      <c r="AM122" s="668"/>
      <c r="AN122" s="668"/>
      <c r="AO122" s="668"/>
      <c r="AP122" s="668"/>
      <c r="AQ122" s="668"/>
      <c r="AR122" s="668"/>
      <c r="AS122" s="668"/>
      <c r="AT122" s="668"/>
      <c r="AU122" s="668"/>
      <c r="AV122" s="668"/>
      <c r="AW122" s="668"/>
      <c r="AX122" s="668"/>
      <c r="AY122" s="668"/>
      <c r="AZ122" s="668"/>
      <c r="BA122" s="668"/>
      <c r="BB122" s="668"/>
      <c r="BC122" s="668"/>
      <c r="BD122" s="668"/>
      <c r="BE122" s="668"/>
      <c r="BF122" s="668"/>
    </row>
    <row r="123" spans="12:58" s="392" customFormat="1" ht="16" x14ac:dyDescent="0.15">
      <c r="L123" s="784" t="s">
        <v>55</v>
      </c>
      <c r="M123" s="784">
        <f>SUM(M116:M122)</f>
        <v>80075441.720476761</v>
      </c>
      <c r="N123" s="784"/>
      <c r="O123" s="784" t="s">
        <v>55</v>
      </c>
      <c r="P123" s="784">
        <f>SUM(P116:P122)</f>
        <v>10478426.225035027</v>
      </c>
      <c r="Q123" s="784"/>
      <c r="R123" s="784" t="s">
        <v>55</v>
      </c>
      <c r="S123" s="784">
        <f>SUM(S116:S122)</f>
        <v>1118004.1909168677</v>
      </c>
      <c r="T123" s="784">
        <f>SUM(T116:T122)</f>
        <v>219080.6681834647</v>
      </c>
      <c r="U123" s="784">
        <f>SUM(U116:U122)</f>
        <v>1337084.8591003327</v>
      </c>
      <c r="V123" s="784"/>
      <c r="W123" s="784" t="s">
        <v>55</v>
      </c>
      <c r="X123" s="784">
        <f>SUM(X116:X122)</f>
        <v>3210415.5635961141</v>
      </c>
      <c r="Y123" s="784"/>
      <c r="Z123" s="784" t="s">
        <v>55</v>
      </c>
      <c r="AA123" s="799">
        <f>SUM(AA116:AA122)</f>
        <v>2745.0887761274271</v>
      </c>
      <c r="AB123" s="799">
        <f t="shared" ref="AB123:AH123" si="87">SUM(AB116:AB122)</f>
        <v>1.0945374341681577</v>
      </c>
      <c r="AC123" s="799">
        <f t="shared" si="87"/>
        <v>35.630132644437154</v>
      </c>
      <c r="AD123" s="799">
        <f t="shared" si="87"/>
        <v>367.94323025457538</v>
      </c>
      <c r="AE123" s="799">
        <f t="shared" si="87"/>
        <v>11144.902371201655</v>
      </c>
      <c r="AF123" s="799">
        <f t="shared" si="87"/>
        <v>176854.77606452763</v>
      </c>
      <c r="AG123" s="799">
        <f t="shared" si="87"/>
        <v>4.8518029041588299E-2</v>
      </c>
      <c r="AH123" s="799">
        <f t="shared" si="87"/>
        <v>191149.48363021895</v>
      </c>
      <c r="AI123" s="784"/>
      <c r="AJ123" s="784"/>
      <c r="AK123" s="784"/>
      <c r="AL123" s="784"/>
      <c r="AM123" s="784"/>
      <c r="AN123" s="784"/>
      <c r="AO123" s="784"/>
      <c r="AP123" s="784"/>
      <c r="AQ123" s="784"/>
      <c r="AR123" s="784"/>
      <c r="AS123" s="784"/>
      <c r="AT123" s="784"/>
      <c r="AU123" s="784"/>
      <c r="AV123" s="784"/>
      <c r="AW123" s="784"/>
      <c r="AX123" s="784"/>
      <c r="AY123" s="784"/>
      <c r="AZ123" s="784"/>
      <c r="BA123" s="784"/>
      <c r="BB123" s="784"/>
      <c r="BC123" s="784"/>
      <c r="BD123" s="784"/>
      <c r="BE123" s="784"/>
      <c r="BF123" s="784"/>
    </row>
    <row r="124" spans="12:58" ht="16" x14ac:dyDescent="0.15">
      <c r="L124" s="640"/>
      <c r="M124" s="640"/>
      <c r="N124" s="640"/>
      <c r="O124" s="640"/>
      <c r="P124" s="640"/>
      <c r="Q124" s="640"/>
      <c r="R124" s="640"/>
      <c r="S124" s="640"/>
      <c r="T124" s="640"/>
      <c r="U124" s="640"/>
      <c r="V124" s="640"/>
      <c r="W124" s="640"/>
      <c r="X124" s="640"/>
      <c r="Y124" s="640"/>
      <c r="Z124" s="640"/>
      <c r="AA124" s="640"/>
      <c r="AB124" s="640"/>
      <c r="AC124" s="640"/>
      <c r="AD124" s="640"/>
      <c r="AE124" s="640"/>
      <c r="AF124" s="640"/>
      <c r="AG124" s="640"/>
      <c r="AH124" s="640"/>
      <c r="AI124" s="640"/>
      <c r="AJ124" s="640"/>
      <c r="AK124" s="640"/>
      <c r="AL124" s="640"/>
      <c r="AM124" s="640"/>
      <c r="AN124" s="640"/>
      <c r="AO124" s="640"/>
      <c r="AP124" s="640"/>
      <c r="AQ124" s="640"/>
      <c r="AR124" s="640"/>
      <c r="AS124" s="640"/>
      <c r="AT124" s="640"/>
      <c r="AU124" s="640"/>
      <c r="AV124" s="640"/>
      <c r="AW124" s="640"/>
      <c r="AX124" s="640"/>
      <c r="AY124" s="640"/>
      <c r="AZ124" s="640"/>
      <c r="BA124" s="640"/>
      <c r="BB124" s="640"/>
      <c r="BC124" s="640"/>
      <c r="BD124" s="640"/>
      <c r="BE124" s="640"/>
      <c r="BF124" s="640"/>
    </row>
    <row r="125" spans="12:58" ht="16" x14ac:dyDescent="0.15">
      <c r="L125" s="640"/>
      <c r="M125" s="640"/>
      <c r="N125" s="640"/>
      <c r="O125" s="640"/>
      <c r="P125" s="640"/>
      <c r="Q125" s="640"/>
      <c r="R125" s="640"/>
      <c r="S125" s="640"/>
      <c r="T125" s="640"/>
      <c r="U125" s="640"/>
      <c r="V125" s="640"/>
      <c r="W125" s="640"/>
      <c r="X125" s="640"/>
      <c r="Y125" s="640"/>
      <c r="Z125" s="640"/>
      <c r="AA125" s="640"/>
      <c r="AB125" s="640"/>
      <c r="AC125" s="640"/>
      <c r="AD125" s="640"/>
      <c r="AE125" s="640"/>
      <c r="AF125" s="640"/>
      <c r="AG125" s="640"/>
      <c r="AH125" s="640"/>
      <c r="AI125" s="640"/>
      <c r="AJ125" s="640"/>
      <c r="AK125" s="640"/>
      <c r="AL125" s="640"/>
      <c r="AM125" s="640"/>
      <c r="AN125" s="640"/>
      <c r="AO125" s="640"/>
      <c r="AP125" s="640"/>
      <c r="AQ125" s="640"/>
      <c r="AR125" s="640"/>
      <c r="AS125" s="640"/>
      <c r="AT125" s="640"/>
      <c r="AU125" s="640"/>
      <c r="AV125" s="640"/>
      <c r="AW125" s="640"/>
      <c r="AX125" s="640"/>
      <c r="AY125" s="640"/>
      <c r="AZ125" s="640"/>
      <c r="BA125" s="640"/>
      <c r="BB125" s="640"/>
      <c r="BC125" s="640"/>
      <c r="BD125" s="640"/>
      <c r="BE125" s="640"/>
      <c r="BF125" s="640"/>
    </row>
    <row r="126" spans="12:58" ht="16" x14ac:dyDescent="0.15">
      <c r="L126" s="715" t="s">
        <v>851</v>
      </c>
      <c r="M126" s="640"/>
      <c r="N126" s="640"/>
      <c r="O126" s="639" t="s">
        <v>868</v>
      </c>
      <c r="P126" s="640"/>
      <c r="Q126" s="640"/>
      <c r="R126" s="715" t="s">
        <v>852</v>
      </c>
      <c r="S126" s="640"/>
      <c r="T126" s="640"/>
      <c r="U126" s="640"/>
      <c r="V126" s="662"/>
      <c r="W126" s="715" t="s">
        <v>853</v>
      </c>
      <c r="X126" s="640"/>
      <c r="Y126" s="640"/>
      <c r="Z126" s="715" t="s">
        <v>876</v>
      </c>
      <c r="AA126" s="640"/>
      <c r="AB126" s="640"/>
      <c r="AC126" s="640"/>
      <c r="AD126" s="640"/>
      <c r="AE126" s="640"/>
      <c r="AF126" s="640"/>
      <c r="AG126" s="640"/>
      <c r="AH126" s="640"/>
      <c r="AI126" s="640"/>
      <c r="AJ126" s="640"/>
      <c r="AK126" s="640"/>
      <c r="AL126" s="640"/>
      <c r="AM126" s="640"/>
      <c r="AN126" s="640"/>
      <c r="AO126" s="640"/>
      <c r="AP126" s="640"/>
      <c r="AQ126" s="640"/>
      <c r="AR126" s="640"/>
      <c r="AS126" s="640"/>
      <c r="AT126" s="640"/>
      <c r="AU126" s="640"/>
      <c r="AV126" s="640"/>
      <c r="AW126" s="640"/>
      <c r="AX126" s="640"/>
      <c r="AY126" s="640"/>
      <c r="AZ126" s="640"/>
      <c r="BA126" s="640"/>
      <c r="BB126" s="640"/>
      <c r="BC126" s="640"/>
      <c r="BD126" s="640"/>
      <c r="BE126" s="640"/>
      <c r="BF126" s="640"/>
    </row>
    <row r="127" spans="12:58" s="387" customFormat="1" x14ac:dyDescent="0.15">
      <c r="L127" s="643" t="s">
        <v>147</v>
      </c>
      <c r="M127" s="643"/>
      <c r="N127" s="643"/>
      <c r="O127" s="643" t="s">
        <v>147</v>
      </c>
      <c r="P127" s="643"/>
      <c r="Q127" s="643"/>
      <c r="R127" s="643" t="s">
        <v>147</v>
      </c>
      <c r="S127" s="643"/>
      <c r="T127" s="625"/>
      <c r="U127" s="625"/>
      <c r="V127" s="625"/>
      <c r="W127" s="643" t="s">
        <v>147</v>
      </c>
      <c r="X127" s="643"/>
      <c r="Y127" s="643"/>
      <c r="Z127" s="643" t="s">
        <v>147</v>
      </c>
      <c r="AA127" s="643"/>
      <c r="AB127" s="643"/>
      <c r="AC127" s="643"/>
      <c r="AD127" s="643"/>
      <c r="AE127" s="643"/>
      <c r="AF127" s="643"/>
      <c r="AG127" s="643"/>
      <c r="AH127" s="643"/>
      <c r="AI127" s="643"/>
      <c r="AJ127" s="643"/>
      <c r="AK127" s="643"/>
      <c r="AL127" s="643"/>
      <c r="AM127" s="643"/>
      <c r="AN127" s="643"/>
      <c r="AO127" s="643"/>
      <c r="AP127" s="643"/>
      <c r="AQ127" s="643"/>
      <c r="AR127" s="643"/>
      <c r="AS127" s="643"/>
      <c r="AT127" s="643"/>
      <c r="AU127" s="643"/>
      <c r="AV127" s="643"/>
      <c r="AW127" s="643"/>
      <c r="AX127" s="643"/>
      <c r="AY127" s="643"/>
      <c r="AZ127" s="643"/>
      <c r="BA127" s="643"/>
      <c r="BB127" s="643"/>
      <c r="BC127" s="643"/>
      <c r="BD127" s="643"/>
      <c r="BE127" s="643"/>
      <c r="BF127" s="643"/>
    </row>
    <row r="128" spans="12:58" ht="51" x14ac:dyDescent="0.15">
      <c r="L128" s="646" t="s">
        <v>600</v>
      </c>
      <c r="M128" s="691" t="s">
        <v>848</v>
      </c>
      <c r="N128" s="662"/>
      <c r="O128" s="719" t="s">
        <v>600</v>
      </c>
      <c r="P128" s="691" t="s">
        <v>869</v>
      </c>
      <c r="Q128" s="640"/>
      <c r="R128" s="646" t="s">
        <v>600</v>
      </c>
      <c r="S128" s="691" t="s">
        <v>849</v>
      </c>
      <c r="T128" s="691" t="s">
        <v>850</v>
      </c>
      <c r="U128" s="691" t="s">
        <v>55</v>
      </c>
      <c r="V128" s="662"/>
      <c r="W128" s="646" t="s">
        <v>600</v>
      </c>
      <c r="X128" s="691" t="s">
        <v>854</v>
      </c>
      <c r="Y128" s="640"/>
      <c r="Z128" s="646" t="s">
        <v>600</v>
      </c>
      <c r="AA128" s="646" t="s">
        <v>871</v>
      </c>
      <c r="AB128" s="646" t="s">
        <v>872</v>
      </c>
      <c r="AC128" s="646" t="s">
        <v>873</v>
      </c>
      <c r="AD128" s="646" t="s">
        <v>874</v>
      </c>
      <c r="AE128" s="646" t="s">
        <v>986</v>
      </c>
      <c r="AF128" s="646" t="s">
        <v>877</v>
      </c>
      <c r="AG128" s="646" t="s">
        <v>878</v>
      </c>
      <c r="AH128" s="691" t="s">
        <v>55</v>
      </c>
      <c r="AI128" s="640"/>
      <c r="AJ128" s="640"/>
      <c r="AK128" s="640"/>
      <c r="AL128" s="640"/>
      <c r="AM128" s="640"/>
      <c r="AN128" s="640"/>
      <c r="AO128" s="640"/>
      <c r="AP128" s="640"/>
      <c r="AQ128" s="640"/>
      <c r="AR128" s="640"/>
      <c r="AS128" s="640"/>
      <c r="AT128" s="640"/>
      <c r="AU128" s="640"/>
      <c r="AV128" s="640"/>
      <c r="AW128" s="640"/>
      <c r="AX128" s="640"/>
      <c r="AY128" s="640"/>
      <c r="AZ128" s="640"/>
      <c r="BA128" s="640"/>
      <c r="BB128" s="640"/>
      <c r="BC128" s="640"/>
      <c r="BD128" s="640"/>
      <c r="BE128" s="640"/>
      <c r="BF128" s="640"/>
    </row>
    <row r="129" spans="12:58" ht="16" x14ac:dyDescent="0.15">
      <c r="L129" s="654" t="s">
        <v>98</v>
      </c>
      <c r="M129" s="692">
        <v>120615</v>
      </c>
      <c r="N129" s="693"/>
      <c r="O129" s="792" t="s">
        <v>98</v>
      </c>
      <c r="P129" s="792">
        <v>3603</v>
      </c>
      <c r="Q129" s="640"/>
      <c r="R129" s="654" t="s">
        <v>98</v>
      </c>
      <c r="S129" s="692">
        <v>794</v>
      </c>
      <c r="T129" s="688">
        <v>246</v>
      </c>
      <c r="U129" s="688">
        <f>SUM(S129:T129)</f>
        <v>1040</v>
      </c>
      <c r="V129" s="693"/>
      <c r="W129" s="654" t="s">
        <v>98</v>
      </c>
      <c r="X129" s="692">
        <v>28809</v>
      </c>
      <c r="Y129" s="640"/>
      <c r="Z129" s="792" t="s">
        <v>735</v>
      </c>
      <c r="AA129" s="747">
        <v>11</v>
      </c>
      <c r="AB129" s="747">
        <v>0</v>
      </c>
      <c r="AC129" s="747">
        <v>31</v>
      </c>
      <c r="AD129" s="747">
        <v>16</v>
      </c>
      <c r="AE129" s="747">
        <v>114</v>
      </c>
      <c r="AF129" s="747">
        <v>79</v>
      </c>
      <c r="AG129" s="747">
        <v>0</v>
      </c>
      <c r="AH129" s="747">
        <f>SUM(AA129:AG129)</f>
        <v>251</v>
      </c>
      <c r="AI129" s="640"/>
      <c r="AJ129" s="640"/>
      <c r="AK129" s="640"/>
      <c r="AL129" s="640"/>
      <c r="AM129" s="640"/>
      <c r="AN129" s="640"/>
      <c r="AO129" s="640"/>
      <c r="AP129" s="640"/>
      <c r="AQ129" s="640"/>
      <c r="AR129" s="640"/>
      <c r="AS129" s="640"/>
      <c r="AT129" s="640"/>
      <c r="AU129" s="640"/>
      <c r="AV129" s="640"/>
      <c r="AW129" s="640"/>
      <c r="AX129" s="640"/>
      <c r="AY129" s="640"/>
      <c r="AZ129" s="640"/>
      <c r="BA129" s="640"/>
      <c r="BB129" s="640"/>
      <c r="BC129" s="640"/>
      <c r="BD129" s="640"/>
      <c r="BE129" s="640"/>
      <c r="BF129" s="640"/>
    </row>
    <row r="130" spans="12:58" ht="16" x14ac:dyDescent="0.15">
      <c r="L130" s="654" t="s">
        <v>99</v>
      </c>
      <c r="M130" s="692">
        <v>3842</v>
      </c>
      <c r="N130" s="693"/>
      <c r="O130" s="792" t="s">
        <v>99</v>
      </c>
      <c r="P130" s="792">
        <v>613</v>
      </c>
      <c r="Q130" s="640"/>
      <c r="R130" s="654" t="s">
        <v>99</v>
      </c>
      <c r="S130" s="692">
        <v>634</v>
      </c>
      <c r="T130" s="688">
        <v>24</v>
      </c>
      <c r="U130" s="688">
        <f t="shared" ref="U130:U135" si="88">SUM(S130:T130)</f>
        <v>658</v>
      </c>
      <c r="V130" s="693"/>
      <c r="W130" s="654" t="s">
        <v>99</v>
      </c>
      <c r="X130" s="692">
        <v>9105</v>
      </c>
      <c r="Y130" s="640"/>
      <c r="Z130" s="792" t="s">
        <v>99</v>
      </c>
      <c r="AA130" s="747">
        <v>4</v>
      </c>
      <c r="AB130" s="747">
        <v>0</v>
      </c>
      <c r="AC130" s="747">
        <v>1</v>
      </c>
      <c r="AD130" s="747">
        <v>1</v>
      </c>
      <c r="AE130" s="747">
        <v>10</v>
      </c>
      <c r="AF130" s="747">
        <v>5</v>
      </c>
      <c r="AG130" s="747">
        <v>0</v>
      </c>
      <c r="AH130" s="747">
        <f t="shared" ref="AH130:AH135" si="89">SUM(AA130:AG130)</f>
        <v>21</v>
      </c>
      <c r="AI130" s="640"/>
      <c r="AJ130" s="640"/>
      <c r="AK130" s="640"/>
      <c r="AL130" s="640"/>
      <c r="AM130" s="640"/>
      <c r="AN130" s="640"/>
      <c r="AO130" s="640"/>
      <c r="AP130" s="640"/>
      <c r="AQ130" s="640"/>
      <c r="AR130" s="640"/>
      <c r="AS130" s="640"/>
      <c r="AT130" s="640"/>
      <c r="AU130" s="640"/>
      <c r="AV130" s="640"/>
      <c r="AW130" s="640"/>
      <c r="AX130" s="640"/>
      <c r="AY130" s="640"/>
      <c r="AZ130" s="640"/>
      <c r="BA130" s="640"/>
      <c r="BB130" s="640"/>
      <c r="BC130" s="640"/>
      <c r="BD130" s="640"/>
      <c r="BE130" s="640"/>
      <c r="BF130" s="640"/>
    </row>
    <row r="131" spans="12:58" ht="16" x14ac:dyDescent="0.15">
      <c r="L131" s="654" t="s">
        <v>504</v>
      </c>
      <c r="M131" s="692">
        <v>2580</v>
      </c>
      <c r="N131" s="693"/>
      <c r="O131" s="792" t="s">
        <v>504</v>
      </c>
      <c r="P131" s="792">
        <v>492</v>
      </c>
      <c r="Q131" s="640"/>
      <c r="R131" s="654" t="s">
        <v>504</v>
      </c>
      <c r="S131" s="692">
        <v>110</v>
      </c>
      <c r="T131" s="688">
        <v>13</v>
      </c>
      <c r="U131" s="688">
        <f t="shared" si="88"/>
        <v>123</v>
      </c>
      <c r="V131" s="693"/>
      <c r="W131" s="654" t="s">
        <v>504</v>
      </c>
      <c r="X131" s="692">
        <v>307</v>
      </c>
      <c r="Y131" s="640"/>
      <c r="Z131" s="792" t="s">
        <v>504</v>
      </c>
      <c r="AA131" s="747">
        <v>6</v>
      </c>
      <c r="AB131" s="747">
        <v>1</v>
      </c>
      <c r="AC131" s="747">
        <v>4</v>
      </c>
      <c r="AD131" s="747">
        <v>3</v>
      </c>
      <c r="AE131" s="747">
        <v>24</v>
      </c>
      <c r="AF131" s="747">
        <v>17</v>
      </c>
      <c r="AG131" s="747">
        <v>0</v>
      </c>
      <c r="AH131" s="747">
        <f t="shared" si="89"/>
        <v>55</v>
      </c>
      <c r="AI131" s="640"/>
      <c r="AJ131" s="640"/>
      <c r="AK131" s="640"/>
      <c r="AL131" s="640"/>
      <c r="AM131" s="640"/>
      <c r="AN131" s="640"/>
      <c r="AO131" s="640"/>
      <c r="AP131" s="640"/>
      <c r="AQ131" s="640"/>
      <c r="AR131" s="640"/>
      <c r="AS131" s="640"/>
      <c r="AT131" s="640"/>
      <c r="AU131" s="640"/>
      <c r="AV131" s="640"/>
      <c r="AW131" s="640"/>
      <c r="AX131" s="640"/>
      <c r="AY131" s="640"/>
      <c r="AZ131" s="640"/>
      <c r="BA131" s="640"/>
      <c r="BB131" s="640"/>
      <c r="BC131" s="640"/>
      <c r="BD131" s="640"/>
      <c r="BE131" s="640"/>
      <c r="BF131" s="640"/>
    </row>
    <row r="132" spans="12:58" ht="16" x14ac:dyDescent="0.15">
      <c r="L132" s="654" t="s">
        <v>505</v>
      </c>
      <c r="M132" s="692">
        <v>545</v>
      </c>
      <c r="N132" s="693"/>
      <c r="O132" s="792" t="s">
        <v>505</v>
      </c>
      <c r="P132" s="792">
        <v>184</v>
      </c>
      <c r="Q132" s="640"/>
      <c r="R132" s="654" t="s">
        <v>505</v>
      </c>
      <c r="S132" s="692">
        <v>46</v>
      </c>
      <c r="T132" s="688">
        <v>7</v>
      </c>
      <c r="U132" s="688">
        <f t="shared" si="88"/>
        <v>53</v>
      </c>
      <c r="V132" s="693"/>
      <c r="W132" s="654" t="s">
        <v>505</v>
      </c>
      <c r="X132" s="692">
        <v>134</v>
      </c>
      <c r="Y132" s="640"/>
      <c r="Z132" s="792" t="s">
        <v>505</v>
      </c>
      <c r="AA132" s="747">
        <v>8</v>
      </c>
      <c r="AB132" s="747">
        <v>1</v>
      </c>
      <c r="AC132" s="747">
        <v>3</v>
      </c>
      <c r="AD132" s="747">
        <v>1</v>
      </c>
      <c r="AE132" s="747">
        <v>22</v>
      </c>
      <c r="AF132" s="747">
        <v>25</v>
      </c>
      <c r="AG132" s="747">
        <v>0</v>
      </c>
      <c r="AH132" s="747">
        <f t="shared" si="89"/>
        <v>60</v>
      </c>
      <c r="AI132" s="640"/>
      <c r="AJ132" s="640"/>
      <c r="AK132" s="640"/>
      <c r="AL132" s="640"/>
      <c r="AM132" s="640"/>
      <c r="AN132" s="640"/>
      <c r="AO132" s="640"/>
      <c r="AP132" s="640"/>
      <c r="AQ132" s="640"/>
      <c r="AR132" s="640"/>
      <c r="AS132" s="640"/>
      <c r="AT132" s="640"/>
      <c r="AU132" s="640"/>
      <c r="AV132" s="640"/>
      <c r="AW132" s="640"/>
      <c r="AX132" s="640"/>
      <c r="AY132" s="640"/>
      <c r="AZ132" s="640"/>
      <c r="BA132" s="640"/>
      <c r="BB132" s="640"/>
      <c r="BC132" s="640"/>
      <c r="BD132" s="640"/>
      <c r="BE132" s="640"/>
      <c r="BF132" s="640"/>
    </row>
    <row r="133" spans="12:58" ht="16" x14ac:dyDescent="0.15">
      <c r="L133" s="654" t="s">
        <v>506</v>
      </c>
      <c r="M133" s="692">
        <v>227</v>
      </c>
      <c r="N133" s="693"/>
      <c r="O133" s="792" t="s">
        <v>506</v>
      </c>
      <c r="P133" s="792">
        <v>37</v>
      </c>
      <c r="Q133" s="640"/>
      <c r="R133" s="654" t="s">
        <v>506</v>
      </c>
      <c r="S133" s="692">
        <v>7</v>
      </c>
      <c r="T133" s="688">
        <v>3</v>
      </c>
      <c r="U133" s="688">
        <f t="shared" si="88"/>
        <v>10</v>
      </c>
      <c r="V133" s="693"/>
      <c r="W133" s="654" t="s">
        <v>506</v>
      </c>
      <c r="X133" s="692">
        <v>23</v>
      </c>
      <c r="Y133" s="640"/>
      <c r="Z133" s="792" t="s">
        <v>506</v>
      </c>
      <c r="AA133" s="747">
        <v>1</v>
      </c>
      <c r="AB133" s="747">
        <v>0</v>
      </c>
      <c r="AC133" s="747">
        <v>3</v>
      </c>
      <c r="AD133" s="747">
        <v>2</v>
      </c>
      <c r="AE133" s="747">
        <v>3</v>
      </c>
      <c r="AF133" s="747">
        <v>2</v>
      </c>
      <c r="AG133" s="747">
        <v>0</v>
      </c>
      <c r="AH133" s="747">
        <f t="shared" si="89"/>
        <v>11</v>
      </c>
      <c r="AI133" s="640"/>
      <c r="AJ133" s="640"/>
      <c r="AK133" s="640"/>
      <c r="AL133" s="640"/>
      <c r="AM133" s="640"/>
      <c r="AN133" s="640"/>
      <c r="AO133" s="640"/>
      <c r="AP133" s="640"/>
      <c r="AQ133" s="640"/>
      <c r="AR133" s="640"/>
      <c r="AS133" s="640"/>
      <c r="AT133" s="640"/>
      <c r="AU133" s="640"/>
      <c r="AV133" s="640"/>
      <c r="AW133" s="640"/>
      <c r="AX133" s="640"/>
      <c r="AY133" s="640"/>
      <c r="AZ133" s="640"/>
      <c r="BA133" s="640"/>
      <c r="BB133" s="640"/>
      <c r="BC133" s="640"/>
      <c r="BD133" s="640"/>
      <c r="BE133" s="640"/>
      <c r="BF133" s="640"/>
    </row>
    <row r="134" spans="12:58" ht="16" x14ac:dyDescent="0.15">
      <c r="L134" s="654" t="s">
        <v>103</v>
      </c>
      <c r="M134" s="692">
        <v>4445</v>
      </c>
      <c r="N134" s="693"/>
      <c r="O134" s="792" t="s">
        <v>103</v>
      </c>
      <c r="P134" s="792">
        <v>538</v>
      </c>
      <c r="Q134" s="640"/>
      <c r="R134" s="654" t="s">
        <v>103</v>
      </c>
      <c r="S134" s="792">
        <v>47</v>
      </c>
      <c r="T134" s="768">
        <v>19</v>
      </c>
      <c r="U134" s="688">
        <f t="shared" si="88"/>
        <v>66</v>
      </c>
      <c r="V134" s="693"/>
      <c r="W134" s="654" t="s">
        <v>103</v>
      </c>
      <c r="X134" s="692">
        <v>1927</v>
      </c>
      <c r="Y134" s="640"/>
      <c r="Z134" s="792" t="s">
        <v>736</v>
      </c>
      <c r="AA134" s="747">
        <v>1</v>
      </c>
      <c r="AB134" s="747">
        <v>0</v>
      </c>
      <c r="AC134" s="747">
        <v>1</v>
      </c>
      <c r="AD134" s="747">
        <v>0</v>
      </c>
      <c r="AE134" s="747">
        <v>4</v>
      </c>
      <c r="AF134" s="747">
        <v>0</v>
      </c>
      <c r="AG134" s="747">
        <v>1</v>
      </c>
      <c r="AH134" s="747">
        <f t="shared" si="89"/>
        <v>7</v>
      </c>
      <c r="AI134" s="640"/>
      <c r="AJ134" s="640"/>
      <c r="AK134" s="640"/>
      <c r="AL134" s="640"/>
      <c r="AM134" s="640"/>
      <c r="AN134" s="640"/>
      <c r="AO134" s="640"/>
      <c r="AP134" s="640"/>
      <c r="AQ134" s="640"/>
      <c r="AR134" s="640"/>
      <c r="AS134" s="640"/>
      <c r="AT134" s="640"/>
      <c r="AU134" s="640"/>
      <c r="AV134" s="640"/>
      <c r="AW134" s="640"/>
      <c r="AX134" s="640"/>
      <c r="AY134" s="640"/>
      <c r="AZ134" s="640"/>
      <c r="BA134" s="640"/>
      <c r="BB134" s="640"/>
      <c r="BC134" s="640"/>
      <c r="BD134" s="640"/>
      <c r="BE134" s="640"/>
      <c r="BF134" s="640"/>
    </row>
    <row r="135" spans="12:58" ht="16" x14ac:dyDescent="0.15">
      <c r="L135" s="654" t="s">
        <v>104</v>
      </c>
      <c r="M135" s="692">
        <v>590</v>
      </c>
      <c r="N135" s="693"/>
      <c r="O135" s="792" t="s">
        <v>104</v>
      </c>
      <c r="P135" s="792">
        <v>4</v>
      </c>
      <c r="Q135" s="640"/>
      <c r="R135" s="654" t="s">
        <v>104</v>
      </c>
      <c r="S135" s="692">
        <v>42</v>
      </c>
      <c r="T135" s="688">
        <v>30</v>
      </c>
      <c r="U135" s="688">
        <f t="shared" si="88"/>
        <v>72</v>
      </c>
      <c r="V135" s="693"/>
      <c r="W135" s="654" t="s">
        <v>104</v>
      </c>
      <c r="X135" s="692">
        <v>603</v>
      </c>
      <c r="Y135" s="640"/>
      <c r="Z135" s="654" t="s">
        <v>104</v>
      </c>
      <c r="AA135" s="747">
        <v>0</v>
      </c>
      <c r="AB135" s="747">
        <v>0</v>
      </c>
      <c r="AC135" s="747">
        <v>0</v>
      </c>
      <c r="AD135" s="747">
        <v>0</v>
      </c>
      <c r="AE135" s="747">
        <v>0</v>
      </c>
      <c r="AF135" s="747">
        <v>0</v>
      </c>
      <c r="AG135" s="747">
        <v>0</v>
      </c>
      <c r="AH135" s="747">
        <f t="shared" si="89"/>
        <v>0</v>
      </c>
      <c r="AI135" s="640"/>
      <c r="AJ135" s="640"/>
      <c r="AK135" s="640"/>
      <c r="AL135" s="640"/>
      <c r="AM135" s="640"/>
      <c r="AN135" s="640"/>
      <c r="AO135" s="640"/>
      <c r="AP135" s="640"/>
      <c r="AQ135" s="640"/>
      <c r="AR135" s="640"/>
      <c r="AS135" s="640"/>
      <c r="AT135" s="640"/>
      <c r="AU135" s="640"/>
      <c r="AV135" s="640"/>
      <c r="AW135" s="640"/>
      <c r="AX135" s="640"/>
      <c r="AY135" s="640"/>
      <c r="AZ135" s="640"/>
      <c r="BA135" s="640"/>
      <c r="BB135" s="640"/>
      <c r="BC135" s="640"/>
      <c r="BD135" s="640"/>
      <c r="BE135" s="640"/>
      <c r="BF135" s="640"/>
    </row>
    <row r="136" spans="12:58" s="802" customFormat="1" ht="16" x14ac:dyDescent="0.15">
      <c r="L136" s="800" t="s">
        <v>55</v>
      </c>
      <c r="M136" s="800">
        <f>SUM(M129:M135)</f>
        <v>132844</v>
      </c>
      <c r="N136" s="800"/>
      <c r="O136" s="800" t="s">
        <v>55</v>
      </c>
      <c r="P136" s="800">
        <f>SUM(P129:P135)</f>
        <v>5471</v>
      </c>
      <c r="Q136" s="800"/>
      <c r="R136" s="800" t="s">
        <v>55</v>
      </c>
      <c r="S136" s="801">
        <f>SUM(S129:S135)</f>
        <v>1680</v>
      </c>
      <c r="T136" s="801">
        <f>SUM(T129:T135)</f>
        <v>342</v>
      </c>
      <c r="U136" s="801">
        <f>SUM(U129:U135)</f>
        <v>2022</v>
      </c>
      <c r="V136" s="800"/>
      <c r="W136" s="800" t="s">
        <v>55</v>
      </c>
      <c r="X136" s="800">
        <f>SUM(X129:X135)</f>
        <v>40908</v>
      </c>
      <c r="Y136" s="800"/>
      <c r="Z136" s="800" t="s">
        <v>55</v>
      </c>
      <c r="AA136" s="732">
        <f>SUM(AA129:AA135)</f>
        <v>31</v>
      </c>
      <c r="AB136" s="732">
        <f t="shared" ref="AB136:AH136" si="90">SUM(AB129:AB135)</f>
        <v>2</v>
      </c>
      <c r="AC136" s="732">
        <f t="shared" si="90"/>
        <v>43</v>
      </c>
      <c r="AD136" s="732">
        <f t="shared" si="90"/>
        <v>23</v>
      </c>
      <c r="AE136" s="732">
        <f t="shared" si="90"/>
        <v>177</v>
      </c>
      <c r="AF136" s="732">
        <f t="shared" si="90"/>
        <v>128</v>
      </c>
      <c r="AG136" s="732">
        <f t="shared" si="90"/>
        <v>1</v>
      </c>
      <c r="AH136" s="732">
        <f t="shared" si="90"/>
        <v>405</v>
      </c>
      <c r="AI136" s="800"/>
      <c r="AJ136" s="800"/>
      <c r="AK136" s="800"/>
      <c r="AL136" s="800"/>
      <c r="AM136" s="800"/>
      <c r="AN136" s="800"/>
      <c r="AO136" s="800"/>
      <c r="AP136" s="800"/>
      <c r="AQ136" s="800"/>
      <c r="AR136" s="800"/>
      <c r="AS136" s="800"/>
      <c r="AT136" s="800"/>
      <c r="AU136" s="800"/>
      <c r="AV136" s="800"/>
      <c r="AW136" s="800"/>
      <c r="AX136" s="800"/>
      <c r="AY136" s="800"/>
      <c r="AZ136" s="800"/>
      <c r="BA136" s="800"/>
      <c r="BB136" s="800"/>
      <c r="BC136" s="800"/>
      <c r="BD136" s="800"/>
      <c r="BE136" s="800"/>
      <c r="BF136" s="800"/>
    </row>
    <row r="137" spans="12:58" ht="16" x14ac:dyDescent="0.15">
      <c r="L137" s="640"/>
      <c r="M137" s="640"/>
      <c r="N137" s="640"/>
      <c r="O137" s="640"/>
      <c r="P137" s="668"/>
      <c r="Q137" s="640"/>
      <c r="R137" s="640"/>
      <c r="S137" s="640"/>
      <c r="T137" s="640"/>
      <c r="U137" s="640"/>
      <c r="V137" s="640"/>
      <c r="W137" s="640"/>
      <c r="X137" s="640"/>
      <c r="Y137" s="640"/>
      <c r="Z137" s="640"/>
      <c r="AA137" s="640"/>
      <c r="AB137" s="640"/>
      <c r="AC137" s="640"/>
      <c r="AD137" s="640"/>
      <c r="AE137" s="640"/>
      <c r="AF137" s="640"/>
      <c r="AG137" s="640"/>
      <c r="AH137" s="640"/>
      <c r="AI137" s="640"/>
      <c r="AJ137" s="640"/>
      <c r="AK137" s="640"/>
      <c r="AL137" s="640"/>
      <c r="AM137" s="640"/>
      <c r="AN137" s="640"/>
      <c r="AO137" s="640"/>
      <c r="AP137" s="640"/>
      <c r="AQ137" s="640"/>
      <c r="AR137" s="640"/>
      <c r="AS137" s="640"/>
      <c r="AT137" s="640"/>
      <c r="AU137" s="640"/>
      <c r="AV137" s="640"/>
      <c r="AW137" s="640"/>
      <c r="AX137" s="640"/>
      <c r="AY137" s="640"/>
      <c r="AZ137" s="640"/>
      <c r="BA137" s="640"/>
      <c r="BB137" s="640"/>
      <c r="BC137" s="640"/>
      <c r="BD137" s="640"/>
      <c r="BE137" s="640"/>
      <c r="BF137" s="640"/>
    </row>
    <row r="138" spans="12:58" ht="16" x14ac:dyDescent="0.15">
      <c r="L138" s="640"/>
      <c r="M138" s="640"/>
      <c r="N138" s="640"/>
      <c r="O138" s="640"/>
      <c r="P138" s="640"/>
      <c r="Q138" s="640"/>
      <c r="R138" s="640"/>
      <c r="S138" s="640"/>
      <c r="T138" s="640"/>
      <c r="U138" s="640"/>
      <c r="V138" s="640"/>
      <c r="W138" s="640"/>
      <c r="X138" s="640"/>
      <c r="Y138" s="640"/>
      <c r="Z138" s="640"/>
      <c r="AA138" s="640"/>
      <c r="AB138" s="640"/>
      <c r="AC138" s="640"/>
      <c r="AD138" s="640"/>
      <c r="AE138" s="640"/>
      <c r="AF138" s="640"/>
      <c r="AG138" s="640"/>
      <c r="AH138" s="640"/>
      <c r="AI138" s="640"/>
      <c r="AJ138" s="640"/>
      <c r="AK138" s="640"/>
      <c r="AL138" s="640"/>
      <c r="AM138" s="640"/>
      <c r="AN138" s="640"/>
      <c r="AO138" s="640"/>
      <c r="AP138" s="640"/>
      <c r="AQ138" s="640"/>
      <c r="AR138" s="640"/>
      <c r="AS138" s="640"/>
      <c r="AT138" s="640"/>
      <c r="AU138" s="640"/>
      <c r="AV138" s="640"/>
      <c r="AW138" s="640"/>
      <c r="AX138" s="640"/>
      <c r="AY138" s="640"/>
      <c r="AZ138" s="640"/>
      <c r="BA138" s="640"/>
      <c r="BB138" s="640"/>
      <c r="BC138" s="640"/>
      <c r="BD138" s="640"/>
      <c r="BE138" s="640"/>
      <c r="BF138" s="640"/>
    </row>
  </sheetData>
  <mergeCells count="14">
    <mergeCell ref="W79:X79"/>
    <mergeCell ref="L90:M90"/>
    <mergeCell ref="T17:U17"/>
    <mergeCell ref="T28:U28"/>
    <mergeCell ref="T41:U41"/>
    <mergeCell ref="T52:U52"/>
    <mergeCell ref="L79:M79"/>
    <mergeCell ref="O79:P79"/>
    <mergeCell ref="R79:T79"/>
    <mergeCell ref="B1:K1"/>
    <mergeCell ref="B3:B4"/>
    <mergeCell ref="C3:L3"/>
    <mergeCell ref="M3:V3"/>
    <mergeCell ref="W3:AF3"/>
  </mergeCells>
  <printOptions horizontalCentered="1"/>
  <pageMargins left="0.75" right="0.75" top="1" bottom="1" header="0.5" footer="0.5"/>
  <pageSetup scale="75"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26498-37AB-0A40-9A37-087B3CDB7F29}">
  <dimension ref="B1:CF126"/>
  <sheetViews>
    <sheetView topLeftCell="A20" zoomScale="90" zoomScaleNormal="90" zoomScaleSheetLayoutView="90" workbookViewId="0">
      <selection activeCell="T52" sqref="T52"/>
    </sheetView>
  </sheetViews>
  <sheetFormatPr baseColWidth="10" defaultColWidth="8.83203125" defaultRowHeight="13" x14ac:dyDescent="0.15"/>
  <cols>
    <col min="1" max="1" width="2.83203125" style="634" customWidth="1"/>
    <col min="2" max="2" width="11.33203125" style="634" customWidth="1"/>
    <col min="3" max="3" width="15.5" style="634" customWidth="1"/>
    <col min="4" max="4" width="15.1640625" style="634" customWidth="1"/>
    <col min="5" max="7" width="14" style="634" customWidth="1"/>
    <col min="8" max="10" width="15.33203125" style="634" bestFit="1" customWidth="1"/>
    <col min="11" max="11" width="11.83203125" style="634" customWidth="1"/>
    <col min="12" max="12" width="21.83203125" style="634" customWidth="1"/>
    <col min="13" max="13" width="26.1640625" style="634" customWidth="1"/>
    <col min="14" max="14" width="16.5" style="634" bestFit="1" customWidth="1"/>
    <col min="15" max="15" width="12.5" style="634" customWidth="1"/>
    <col min="16" max="16" width="16.83203125" style="634" bestFit="1" customWidth="1"/>
    <col min="17" max="17" width="15.5" style="634" bestFit="1" customWidth="1"/>
    <col min="18" max="18" width="24.33203125" style="634" customWidth="1"/>
    <col min="19" max="19" width="17.1640625" style="634" bestFit="1" customWidth="1"/>
    <col min="20" max="20" width="21.1640625" style="634" bestFit="1" customWidth="1"/>
    <col min="21" max="21" width="15" style="634" bestFit="1" customWidth="1"/>
    <col min="22" max="22" width="14.1640625" style="634" bestFit="1" customWidth="1"/>
    <col min="23" max="23" width="14.33203125" style="634" bestFit="1" customWidth="1"/>
    <col min="24" max="24" width="15" style="634" bestFit="1" customWidth="1"/>
    <col min="25" max="25" width="11.33203125" style="634" customWidth="1"/>
    <col min="26" max="26" width="12.83203125" style="634" customWidth="1"/>
    <col min="27" max="27" width="14.6640625" style="634" bestFit="1" customWidth="1"/>
    <col min="28" max="30" width="15.33203125" style="634" bestFit="1" customWidth="1"/>
    <col min="31" max="31" width="12.6640625" style="634" customWidth="1"/>
    <col min="32" max="32" width="15.1640625" style="634" customWidth="1"/>
    <col min="33" max="33" width="15.5" style="634" bestFit="1" customWidth="1"/>
    <col min="34" max="34" width="17" style="634" customWidth="1"/>
    <col min="35" max="36" width="13.6640625" style="634" customWidth="1"/>
    <col min="37" max="37" width="11.6640625" style="634" bestFit="1" customWidth="1"/>
    <col min="38" max="38" width="12.83203125" style="634" bestFit="1" customWidth="1"/>
    <col min="39" max="39" width="16.6640625" style="634" bestFit="1" customWidth="1"/>
    <col min="40" max="40" width="10.6640625" style="634" customWidth="1"/>
    <col min="41" max="41" width="11.33203125" style="634" customWidth="1"/>
    <col min="42" max="42" width="15.83203125" style="634" bestFit="1" customWidth="1"/>
    <col min="43" max="43" width="10.83203125" style="634" customWidth="1"/>
    <col min="44" max="44" width="12.5" style="634" bestFit="1" customWidth="1"/>
    <col min="45" max="45" width="14.83203125" style="634" bestFit="1" customWidth="1"/>
    <col min="46" max="46" width="10.5" style="634" bestFit="1" customWidth="1"/>
    <col min="47" max="47" width="9.5" style="634" customWidth="1"/>
    <col min="48" max="48" width="16.6640625" style="634" bestFit="1" customWidth="1"/>
    <col min="49" max="49" width="14.33203125" style="634" bestFit="1" customWidth="1"/>
    <col min="50" max="50" width="10.5" style="634" bestFit="1" customWidth="1"/>
    <col min="51" max="51" width="15.5" style="634" bestFit="1" customWidth="1"/>
    <col min="52" max="52" width="15.6640625" style="634" bestFit="1" customWidth="1"/>
    <col min="53" max="53" width="15.5" style="634" bestFit="1" customWidth="1"/>
    <col min="54" max="54" width="17" style="634" bestFit="1" customWidth="1"/>
    <col min="55" max="55" width="16.83203125" style="634" bestFit="1" customWidth="1"/>
    <col min="56" max="56" width="15.5" style="634" bestFit="1" customWidth="1"/>
    <col min="57" max="58" width="17" style="634" bestFit="1" customWidth="1"/>
    <col min="59" max="59" width="10.1640625" style="634" bestFit="1" customWidth="1"/>
    <col min="60" max="60" width="15.1640625" style="634" bestFit="1" customWidth="1"/>
    <col min="61" max="62" width="8.83203125" style="634"/>
    <col min="63" max="63" width="15.1640625" style="634" bestFit="1" customWidth="1"/>
    <col min="64" max="64" width="10.1640625" style="634" bestFit="1" customWidth="1"/>
    <col min="65" max="65" width="11.83203125" style="634" bestFit="1" customWidth="1"/>
    <col min="66" max="67" width="8.83203125" style="634"/>
    <col min="68" max="68" width="11.83203125" style="634" bestFit="1" customWidth="1"/>
    <col min="69" max="70" width="8.83203125" style="634"/>
    <col min="71" max="71" width="14" style="634" bestFit="1" customWidth="1"/>
    <col min="72" max="77" width="9" style="634" bestFit="1" customWidth="1"/>
    <col min="78" max="78" width="10.5" style="634" bestFit="1" customWidth="1"/>
    <col min="79" max="79" width="11.6640625" style="634" bestFit="1" customWidth="1"/>
    <col min="80" max="80" width="10.1640625" style="634" bestFit="1" customWidth="1"/>
    <col min="81" max="81" width="13.1640625" style="634" customWidth="1"/>
    <col min="82" max="82" width="8.83203125" style="634"/>
    <col min="83" max="83" width="10.1640625" style="634" bestFit="1" customWidth="1"/>
    <col min="84" max="274" width="8.83203125" style="634"/>
    <col min="275" max="275" width="3.33203125" style="634" customWidth="1"/>
    <col min="276" max="276" width="11.5" style="634" customWidth="1"/>
    <col min="277" max="277" width="15.5" style="634" customWidth="1"/>
    <col min="278" max="281" width="12.6640625" style="634" customWidth="1"/>
    <col min="282" max="282" width="2.6640625" style="634" customWidth="1"/>
    <col min="283" max="530" width="8.83203125" style="634"/>
    <col min="531" max="531" width="3.33203125" style="634" customWidth="1"/>
    <col min="532" max="532" width="11.5" style="634" customWidth="1"/>
    <col min="533" max="533" width="15.5" style="634" customWidth="1"/>
    <col min="534" max="537" width="12.6640625" style="634" customWidth="1"/>
    <col min="538" max="538" width="2.6640625" style="634" customWidth="1"/>
    <col min="539" max="786" width="8.83203125" style="634"/>
    <col min="787" max="787" width="3.33203125" style="634" customWidth="1"/>
    <col min="788" max="788" width="11.5" style="634" customWidth="1"/>
    <col min="789" max="789" width="15.5" style="634" customWidth="1"/>
    <col min="790" max="793" width="12.6640625" style="634" customWidth="1"/>
    <col min="794" max="794" width="2.6640625" style="634" customWidth="1"/>
    <col min="795" max="1042" width="8.83203125" style="634"/>
    <col min="1043" max="1043" width="3.33203125" style="634" customWidth="1"/>
    <col min="1044" max="1044" width="11.5" style="634" customWidth="1"/>
    <col min="1045" max="1045" width="15.5" style="634" customWidth="1"/>
    <col min="1046" max="1049" width="12.6640625" style="634" customWidth="1"/>
    <col min="1050" max="1050" width="2.6640625" style="634" customWidth="1"/>
    <col min="1051" max="1298" width="8.83203125" style="634"/>
    <col min="1299" max="1299" width="3.33203125" style="634" customWidth="1"/>
    <col min="1300" max="1300" width="11.5" style="634" customWidth="1"/>
    <col min="1301" max="1301" width="15.5" style="634" customWidth="1"/>
    <col min="1302" max="1305" width="12.6640625" style="634" customWidth="1"/>
    <col min="1306" max="1306" width="2.6640625" style="634" customWidth="1"/>
    <col min="1307" max="1554" width="8.83203125" style="634"/>
    <col min="1555" max="1555" width="3.33203125" style="634" customWidth="1"/>
    <col min="1556" max="1556" width="11.5" style="634" customWidth="1"/>
    <col min="1557" max="1557" width="15.5" style="634" customWidth="1"/>
    <col min="1558" max="1561" width="12.6640625" style="634" customWidth="1"/>
    <col min="1562" max="1562" width="2.6640625" style="634" customWidth="1"/>
    <col min="1563" max="1810" width="8.83203125" style="634"/>
    <col min="1811" max="1811" width="3.33203125" style="634" customWidth="1"/>
    <col min="1812" max="1812" width="11.5" style="634" customWidth="1"/>
    <col min="1813" max="1813" width="15.5" style="634" customWidth="1"/>
    <col min="1814" max="1817" width="12.6640625" style="634" customWidth="1"/>
    <col min="1818" max="1818" width="2.6640625" style="634" customWidth="1"/>
    <col min="1819" max="2066" width="8.83203125" style="634"/>
    <col min="2067" max="2067" width="3.33203125" style="634" customWidth="1"/>
    <col min="2068" max="2068" width="11.5" style="634" customWidth="1"/>
    <col min="2069" max="2069" width="15.5" style="634" customWidth="1"/>
    <col min="2070" max="2073" width="12.6640625" style="634" customWidth="1"/>
    <col min="2074" max="2074" width="2.6640625" style="634" customWidth="1"/>
    <col min="2075" max="2322" width="8.83203125" style="634"/>
    <col min="2323" max="2323" width="3.33203125" style="634" customWidth="1"/>
    <col min="2324" max="2324" width="11.5" style="634" customWidth="1"/>
    <col min="2325" max="2325" width="15.5" style="634" customWidth="1"/>
    <col min="2326" max="2329" width="12.6640625" style="634" customWidth="1"/>
    <col min="2330" max="2330" width="2.6640625" style="634" customWidth="1"/>
    <col min="2331" max="2578" width="8.83203125" style="634"/>
    <col min="2579" max="2579" width="3.33203125" style="634" customWidth="1"/>
    <col min="2580" max="2580" width="11.5" style="634" customWidth="1"/>
    <col min="2581" max="2581" width="15.5" style="634" customWidth="1"/>
    <col min="2582" max="2585" width="12.6640625" style="634" customWidth="1"/>
    <col min="2586" max="2586" width="2.6640625" style="634" customWidth="1"/>
    <col min="2587" max="2834" width="8.83203125" style="634"/>
    <col min="2835" max="2835" width="3.33203125" style="634" customWidth="1"/>
    <col min="2836" max="2836" width="11.5" style="634" customWidth="1"/>
    <col min="2837" max="2837" width="15.5" style="634" customWidth="1"/>
    <col min="2838" max="2841" width="12.6640625" style="634" customWidth="1"/>
    <col min="2842" max="2842" width="2.6640625" style="634" customWidth="1"/>
    <col min="2843" max="3090" width="8.83203125" style="634"/>
    <col min="3091" max="3091" width="3.33203125" style="634" customWidth="1"/>
    <col min="3092" max="3092" width="11.5" style="634" customWidth="1"/>
    <col min="3093" max="3093" width="15.5" style="634" customWidth="1"/>
    <col min="3094" max="3097" width="12.6640625" style="634" customWidth="1"/>
    <col min="3098" max="3098" width="2.6640625" style="634" customWidth="1"/>
    <col min="3099" max="3346" width="8.83203125" style="634"/>
    <col min="3347" max="3347" width="3.33203125" style="634" customWidth="1"/>
    <col min="3348" max="3348" width="11.5" style="634" customWidth="1"/>
    <col min="3349" max="3349" width="15.5" style="634" customWidth="1"/>
    <col min="3350" max="3353" width="12.6640625" style="634" customWidth="1"/>
    <col min="3354" max="3354" width="2.6640625" style="634" customWidth="1"/>
    <col min="3355" max="3602" width="8.83203125" style="634"/>
    <col min="3603" max="3603" width="3.33203125" style="634" customWidth="1"/>
    <col min="3604" max="3604" width="11.5" style="634" customWidth="1"/>
    <col min="3605" max="3605" width="15.5" style="634" customWidth="1"/>
    <col min="3606" max="3609" width="12.6640625" style="634" customWidth="1"/>
    <col min="3610" max="3610" width="2.6640625" style="634" customWidth="1"/>
    <col min="3611" max="3858" width="8.83203125" style="634"/>
    <col min="3859" max="3859" width="3.33203125" style="634" customWidth="1"/>
    <col min="3860" max="3860" width="11.5" style="634" customWidth="1"/>
    <col min="3861" max="3861" width="15.5" style="634" customWidth="1"/>
    <col min="3862" max="3865" width="12.6640625" style="634" customWidth="1"/>
    <col min="3866" max="3866" width="2.6640625" style="634" customWidth="1"/>
    <col min="3867" max="4114" width="8.83203125" style="634"/>
    <col min="4115" max="4115" width="3.33203125" style="634" customWidth="1"/>
    <col min="4116" max="4116" width="11.5" style="634" customWidth="1"/>
    <col min="4117" max="4117" width="15.5" style="634" customWidth="1"/>
    <col min="4118" max="4121" width="12.6640625" style="634" customWidth="1"/>
    <col min="4122" max="4122" width="2.6640625" style="634" customWidth="1"/>
    <col min="4123" max="4370" width="8.83203125" style="634"/>
    <col min="4371" max="4371" width="3.33203125" style="634" customWidth="1"/>
    <col min="4372" max="4372" width="11.5" style="634" customWidth="1"/>
    <col min="4373" max="4373" width="15.5" style="634" customWidth="1"/>
    <col min="4374" max="4377" width="12.6640625" style="634" customWidth="1"/>
    <col min="4378" max="4378" width="2.6640625" style="634" customWidth="1"/>
    <col min="4379" max="4626" width="8.83203125" style="634"/>
    <col min="4627" max="4627" width="3.33203125" style="634" customWidth="1"/>
    <col min="4628" max="4628" width="11.5" style="634" customWidth="1"/>
    <col min="4629" max="4629" width="15.5" style="634" customWidth="1"/>
    <col min="4630" max="4633" width="12.6640625" style="634" customWidth="1"/>
    <col min="4634" max="4634" width="2.6640625" style="634" customWidth="1"/>
    <col min="4635" max="4882" width="8.83203125" style="634"/>
    <col min="4883" max="4883" width="3.33203125" style="634" customWidth="1"/>
    <col min="4884" max="4884" width="11.5" style="634" customWidth="1"/>
    <col min="4885" max="4885" width="15.5" style="634" customWidth="1"/>
    <col min="4886" max="4889" width="12.6640625" style="634" customWidth="1"/>
    <col min="4890" max="4890" width="2.6640625" style="634" customWidth="1"/>
    <col min="4891" max="5138" width="8.83203125" style="634"/>
    <col min="5139" max="5139" width="3.33203125" style="634" customWidth="1"/>
    <col min="5140" max="5140" width="11.5" style="634" customWidth="1"/>
    <col min="5141" max="5141" width="15.5" style="634" customWidth="1"/>
    <col min="5142" max="5145" width="12.6640625" style="634" customWidth="1"/>
    <col min="5146" max="5146" width="2.6640625" style="634" customWidth="1"/>
    <col min="5147" max="5394" width="8.83203125" style="634"/>
    <col min="5395" max="5395" width="3.33203125" style="634" customWidth="1"/>
    <col min="5396" max="5396" width="11.5" style="634" customWidth="1"/>
    <col min="5397" max="5397" width="15.5" style="634" customWidth="1"/>
    <col min="5398" max="5401" width="12.6640625" style="634" customWidth="1"/>
    <col min="5402" max="5402" width="2.6640625" style="634" customWidth="1"/>
    <col min="5403" max="5650" width="8.83203125" style="634"/>
    <col min="5651" max="5651" width="3.33203125" style="634" customWidth="1"/>
    <col min="5652" max="5652" width="11.5" style="634" customWidth="1"/>
    <col min="5653" max="5653" width="15.5" style="634" customWidth="1"/>
    <col min="5654" max="5657" width="12.6640625" style="634" customWidth="1"/>
    <col min="5658" max="5658" width="2.6640625" style="634" customWidth="1"/>
    <col min="5659" max="5906" width="8.83203125" style="634"/>
    <col min="5907" max="5907" width="3.33203125" style="634" customWidth="1"/>
    <col min="5908" max="5908" width="11.5" style="634" customWidth="1"/>
    <col min="5909" max="5909" width="15.5" style="634" customWidth="1"/>
    <col min="5910" max="5913" width="12.6640625" style="634" customWidth="1"/>
    <col min="5914" max="5914" width="2.6640625" style="634" customWidth="1"/>
    <col min="5915" max="6162" width="8.83203125" style="634"/>
    <col min="6163" max="6163" width="3.33203125" style="634" customWidth="1"/>
    <col min="6164" max="6164" width="11.5" style="634" customWidth="1"/>
    <col min="6165" max="6165" width="15.5" style="634" customWidth="1"/>
    <col min="6166" max="6169" width="12.6640625" style="634" customWidth="1"/>
    <col min="6170" max="6170" width="2.6640625" style="634" customWidth="1"/>
    <col min="6171" max="6418" width="8.83203125" style="634"/>
    <col min="6419" max="6419" width="3.33203125" style="634" customWidth="1"/>
    <col min="6420" max="6420" width="11.5" style="634" customWidth="1"/>
    <col min="6421" max="6421" width="15.5" style="634" customWidth="1"/>
    <col min="6422" max="6425" width="12.6640625" style="634" customWidth="1"/>
    <col min="6426" max="6426" width="2.6640625" style="634" customWidth="1"/>
    <col min="6427" max="6674" width="8.83203125" style="634"/>
    <col min="6675" max="6675" width="3.33203125" style="634" customWidth="1"/>
    <col min="6676" max="6676" width="11.5" style="634" customWidth="1"/>
    <col min="6677" max="6677" width="15.5" style="634" customWidth="1"/>
    <col min="6678" max="6681" width="12.6640625" style="634" customWidth="1"/>
    <col min="6682" max="6682" width="2.6640625" style="634" customWidth="1"/>
    <col min="6683" max="6930" width="8.83203125" style="634"/>
    <col min="6931" max="6931" width="3.33203125" style="634" customWidth="1"/>
    <col min="6932" max="6932" width="11.5" style="634" customWidth="1"/>
    <col min="6933" max="6933" width="15.5" style="634" customWidth="1"/>
    <col min="6934" max="6937" width="12.6640625" style="634" customWidth="1"/>
    <col min="6938" max="6938" width="2.6640625" style="634" customWidth="1"/>
    <col min="6939" max="7186" width="8.83203125" style="634"/>
    <col min="7187" max="7187" width="3.33203125" style="634" customWidth="1"/>
    <col min="7188" max="7188" width="11.5" style="634" customWidth="1"/>
    <col min="7189" max="7189" width="15.5" style="634" customWidth="1"/>
    <col min="7190" max="7193" width="12.6640625" style="634" customWidth="1"/>
    <col min="7194" max="7194" width="2.6640625" style="634" customWidth="1"/>
    <col min="7195" max="7442" width="8.83203125" style="634"/>
    <col min="7443" max="7443" width="3.33203125" style="634" customWidth="1"/>
    <col min="7444" max="7444" width="11.5" style="634" customWidth="1"/>
    <col min="7445" max="7445" width="15.5" style="634" customWidth="1"/>
    <col min="7446" max="7449" width="12.6640625" style="634" customWidth="1"/>
    <col min="7450" max="7450" width="2.6640625" style="634" customWidth="1"/>
    <col min="7451" max="7698" width="8.83203125" style="634"/>
    <col min="7699" max="7699" width="3.33203125" style="634" customWidth="1"/>
    <col min="7700" max="7700" width="11.5" style="634" customWidth="1"/>
    <col min="7701" max="7701" width="15.5" style="634" customWidth="1"/>
    <col min="7702" max="7705" width="12.6640625" style="634" customWidth="1"/>
    <col min="7706" max="7706" width="2.6640625" style="634" customWidth="1"/>
    <col min="7707" max="7954" width="8.83203125" style="634"/>
    <col min="7955" max="7955" width="3.33203125" style="634" customWidth="1"/>
    <col min="7956" max="7956" width="11.5" style="634" customWidth="1"/>
    <col min="7957" max="7957" width="15.5" style="634" customWidth="1"/>
    <col min="7958" max="7961" width="12.6640625" style="634" customWidth="1"/>
    <col min="7962" max="7962" width="2.6640625" style="634" customWidth="1"/>
    <col min="7963" max="8210" width="8.83203125" style="634"/>
    <col min="8211" max="8211" width="3.33203125" style="634" customWidth="1"/>
    <col min="8212" max="8212" width="11.5" style="634" customWidth="1"/>
    <col min="8213" max="8213" width="15.5" style="634" customWidth="1"/>
    <col min="8214" max="8217" width="12.6640625" style="634" customWidth="1"/>
    <col min="8218" max="8218" width="2.6640625" style="634" customWidth="1"/>
    <col min="8219" max="8466" width="8.83203125" style="634"/>
    <col min="8467" max="8467" width="3.33203125" style="634" customWidth="1"/>
    <col min="8468" max="8468" width="11.5" style="634" customWidth="1"/>
    <col min="8469" max="8469" width="15.5" style="634" customWidth="1"/>
    <col min="8470" max="8473" width="12.6640625" style="634" customWidth="1"/>
    <col min="8474" max="8474" width="2.6640625" style="634" customWidth="1"/>
    <col min="8475" max="8722" width="8.83203125" style="634"/>
    <col min="8723" max="8723" width="3.33203125" style="634" customWidth="1"/>
    <col min="8724" max="8724" width="11.5" style="634" customWidth="1"/>
    <col min="8725" max="8725" width="15.5" style="634" customWidth="1"/>
    <col min="8726" max="8729" width="12.6640625" style="634" customWidth="1"/>
    <col min="8730" max="8730" width="2.6640625" style="634" customWidth="1"/>
    <col min="8731" max="8978" width="8.83203125" style="634"/>
    <col min="8979" max="8979" width="3.33203125" style="634" customWidth="1"/>
    <col min="8980" max="8980" width="11.5" style="634" customWidth="1"/>
    <col min="8981" max="8981" width="15.5" style="634" customWidth="1"/>
    <col min="8982" max="8985" width="12.6640625" style="634" customWidth="1"/>
    <col min="8986" max="8986" width="2.6640625" style="634" customWidth="1"/>
    <col min="8987" max="9234" width="8.83203125" style="634"/>
    <col min="9235" max="9235" width="3.33203125" style="634" customWidth="1"/>
    <col min="9236" max="9236" width="11.5" style="634" customWidth="1"/>
    <col min="9237" max="9237" width="15.5" style="634" customWidth="1"/>
    <col min="9238" max="9241" width="12.6640625" style="634" customWidth="1"/>
    <col min="9242" max="9242" width="2.6640625" style="634" customWidth="1"/>
    <col min="9243" max="9490" width="8.83203125" style="634"/>
    <col min="9491" max="9491" width="3.33203125" style="634" customWidth="1"/>
    <col min="9492" max="9492" width="11.5" style="634" customWidth="1"/>
    <col min="9493" max="9493" width="15.5" style="634" customWidth="1"/>
    <col min="9494" max="9497" width="12.6640625" style="634" customWidth="1"/>
    <col min="9498" max="9498" width="2.6640625" style="634" customWidth="1"/>
    <col min="9499" max="9746" width="8.83203125" style="634"/>
    <col min="9747" max="9747" width="3.33203125" style="634" customWidth="1"/>
    <col min="9748" max="9748" width="11.5" style="634" customWidth="1"/>
    <col min="9749" max="9749" width="15.5" style="634" customWidth="1"/>
    <col min="9750" max="9753" width="12.6640625" style="634" customWidth="1"/>
    <col min="9754" max="9754" width="2.6640625" style="634" customWidth="1"/>
    <col min="9755" max="10002" width="8.83203125" style="634"/>
    <col min="10003" max="10003" width="3.33203125" style="634" customWidth="1"/>
    <col min="10004" max="10004" width="11.5" style="634" customWidth="1"/>
    <col min="10005" max="10005" width="15.5" style="634" customWidth="1"/>
    <col min="10006" max="10009" width="12.6640625" style="634" customWidth="1"/>
    <col min="10010" max="10010" width="2.6640625" style="634" customWidth="1"/>
    <col min="10011" max="10258" width="8.83203125" style="634"/>
    <col min="10259" max="10259" width="3.33203125" style="634" customWidth="1"/>
    <col min="10260" max="10260" width="11.5" style="634" customWidth="1"/>
    <col min="10261" max="10261" width="15.5" style="634" customWidth="1"/>
    <col min="10262" max="10265" width="12.6640625" style="634" customWidth="1"/>
    <col min="10266" max="10266" width="2.6640625" style="634" customWidth="1"/>
    <col min="10267" max="10514" width="8.83203125" style="634"/>
    <col min="10515" max="10515" width="3.33203125" style="634" customWidth="1"/>
    <col min="10516" max="10516" width="11.5" style="634" customWidth="1"/>
    <col min="10517" max="10517" width="15.5" style="634" customWidth="1"/>
    <col min="10518" max="10521" width="12.6640625" style="634" customWidth="1"/>
    <col min="10522" max="10522" width="2.6640625" style="634" customWidth="1"/>
    <col min="10523" max="10770" width="8.83203125" style="634"/>
    <col min="10771" max="10771" width="3.33203125" style="634" customWidth="1"/>
    <col min="10772" max="10772" width="11.5" style="634" customWidth="1"/>
    <col min="10773" max="10773" width="15.5" style="634" customWidth="1"/>
    <col min="10774" max="10777" width="12.6640625" style="634" customWidth="1"/>
    <col min="10778" max="10778" width="2.6640625" style="634" customWidth="1"/>
    <col min="10779" max="11026" width="8.83203125" style="634"/>
    <col min="11027" max="11027" width="3.33203125" style="634" customWidth="1"/>
    <col min="11028" max="11028" width="11.5" style="634" customWidth="1"/>
    <col min="11029" max="11029" width="15.5" style="634" customWidth="1"/>
    <col min="11030" max="11033" width="12.6640625" style="634" customWidth="1"/>
    <col min="11034" max="11034" width="2.6640625" style="634" customWidth="1"/>
    <col min="11035" max="11282" width="8.83203125" style="634"/>
    <col min="11283" max="11283" width="3.33203125" style="634" customWidth="1"/>
    <col min="11284" max="11284" width="11.5" style="634" customWidth="1"/>
    <col min="11285" max="11285" width="15.5" style="634" customWidth="1"/>
    <col min="11286" max="11289" width="12.6640625" style="634" customWidth="1"/>
    <col min="11290" max="11290" width="2.6640625" style="634" customWidth="1"/>
    <col min="11291" max="11538" width="8.83203125" style="634"/>
    <col min="11539" max="11539" width="3.33203125" style="634" customWidth="1"/>
    <col min="11540" max="11540" width="11.5" style="634" customWidth="1"/>
    <col min="11541" max="11541" width="15.5" style="634" customWidth="1"/>
    <col min="11542" max="11545" width="12.6640625" style="634" customWidth="1"/>
    <col min="11546" max="11546" width="2.6640625" style="634" customWidth="1"/>
    <col min="11547" max="11794" width="8.83203125" style="634"/>
    <col min="11795" max="11795" width="3.33203125" style="634" customWidth="1"/>
    <col min="11796" max="11796" width="11.5" style="634" customWidth="1"/>
    <col min="11797" max="11797" width="15.5" style="634" customWidth="1"/>
    <col min="11798" max="11801" width="12.6640625" style="634" customWidth="1"/>
    <col min="11802" max="11802" width="2.6640625" style="634" customWidth="1"/>
    <col min="11803" max="12050" width="8.83203125" style="634"/>
    <col min="12051" max="12051" width="3.33203125" style="634" customWidth="1"/>
    <col min="12052" max="12052" width="11.5" style="634" customWidth="1"/>
    <col min="12053" max="12053" width="15.5" style="634" customWidth="1"/>
    <col min="12054" max="12057" width="12.6640625" style="634" customWidth="1"/>
    <col min="12058" max="12058" width="2.6640625" style="634" customWidth="1"/>
    <col min="12059" max="12306" width="8.83203125" style="634"/>
    <col min="12307" max="12307" width="3.33203125" style="634" customWidth="1"/>
    <col min="12308" max="12308" width="11.5" style="634" customWidth="1"/>
    <col min="12309" max="12309" width="15.5" style="634" customWidth="1"/>
    <col min="12310" max="12313" width="12.6640625" style="634" customWidth="1"/>
    <col min="12314" max="12314" width="2.6640625" style="634" customWidth="1"/>
    <col min="12315" max="12562" width="8.83203125" style="634"/>
    <col min="12563" max="12563" width="3.33203125" style="634" customWidth="1"/>
    <col min="12564" max="12564" width="11.5" style="634" customWidth="1"/>
    <col min="12565" max="12565" width="15.5" style="634" customWidth="1"/>
    <col min="12566" max="12569" width="12.6640625" style="634" customWidth="1"/>
    <col min="12570" max="12570" width="2.6640625" style="634" customWidth="1"/>
    <col min="12571" max="12818" width="8.83203125" style="634"/>
    <col min="12819" max="12819" width="3.33203125" style="634" customWidth="1"/>
    <col min="12820" max="12820" width="11.5" style="634" customWidth="1"/>
    <col min="12821" max="12821" width="15.5" style="634" customWidth="1"/>
    <col min="12822" max="12825" width="12.6640625" style="634" customWidth="1"/>
    <col min="12826" max="12826" width="2.6640625" style="634" customWidth="1"/>
    <col min="12827" max="13074" width="8.83203125" style="634"/>
    <col min="13075" max="13075" width="3.33203125" style="634" customWidth="1"/>
    <col min="13076" max="13076" width="11.5" style="634" customWidth="1"/>
    <col min="13077" max="13077" width="15.5" style="634" customWidth="1"/>
    <col min="13078" max="13081" width="12.6640625" style="634" customWidth="1"/>
    <col min="13082" max="13082" width="2.6640625" style="634" customWidth="1"/>
    <col min="13083" max="13330" width="8.83203125" style="634"/>
    <col min="13331" max="13331" width="3.33203125" style="634" customWidth="1"/>
    <col min="13332" max="13332" width="11.5" style="634" customWidth="1"/>
    <col min="13333" max="13333" width="15.5" style="634" customWidth="1"/>
    <col min="13334" max="13337" width="12.6640625" style="634" customWidth="1"/>
    <col min="13338" max="13338" width="2.6640625" style="634" customWidth="1"/>
    <col min="13339" max="13586" width="8.83203125" style="634"/>
    <col min="13587" max="13587" width="3.33203125" style="634" customWidth="1"/>
    <col min="13588" max="13588" width="11.5" style="634" customWidth="1"/>
    <col min="13589" max="13589" width="15.5" style="634" customWidth="1"/>
    <col min="13590" max="13593" width="12.6640625" style="634" customWidth="1"/>
    <col min="13594" max="13594" width="2.6640625" style="634" customWidth="1"/>
    <col min="13595" max="13842" width="8.83203125" style="634"/>
    <col min="13843" max="13843" width="3.33203125" style="634" customWidth="1"/>
    <col min="13844" max="13844" width="11.5" style="634" customWidth="1"/>
    <col min="13845" max="13845" width="15.5" style="634" customWidth="1"/>
    <col min="13846" max="13849" width="12.6640625" style="634" customWidth="1"/>
    <col min="13850" max="13850" width="2.6640625" style="634" customWidth="1"/>
    <col min="13851" max="14098" width="8.83203125" style="634"/>
    <col min="14099" max="14099" width="3.33203125" style="634" customWidth="1"/>
    <col min="14100" max="14100" width="11.5" style="634" customWidth="1"/>
    <col min="14101" max="14101" width="15.5" style="634" customWidth="1"/>
    <col min="14102" max="14105" width="12.6640625" style="634" customWidth="1"/>
    <col min="14106" max="14106" width="2.6640625" style="634" customWidth="1"/>
    <col min="14107" max="14354" width="8.83203125" style="634"/>
    <col min="14355" max="14355" width="3.33203125" style="634" customWidth="1"/>
    <col min="14356" max="14356" width="11.5" style="634" customWidth="1"/>
    <col min="14357" max="14357" width="15.5" style="634" customWidth="1"/>
    <col min="14358" max="14361" width="12.6640625" style="634" customWidth="1"/>
    <col min="14362" max="14362" width="2.6640625" style="634" customWidth="1"/>
    <col min="14363" max="14610" width="8.83203125" style="634"/>
    <col min="14611" max="14611" width="3.33203125" style="634" customWidth="1"/>
    <col min="14612" max="14612" width="11.5" style="634" customWidth="1"/>
    <col min="14613" max="14613" width="15.5" style="634" customWidth="1"/>
    <col min="14614" max="14617" width="12.6640625" style="634" customWidth="1"/>
    <col min="14618" max="14618" width="2.6640625" style="634" customWidth="1"/>
    <col min="14619" max="14866" width="8.83203125" style="634"/>
    <col min="14867" max="14867" width="3.33203125" style="634" customWidth="1"/>
    <col min="14868" max="14868" width="11.5" style="634" customWidth="1"/>
    <col min="14869" max="14869" width="15.5" style="634" customWidth="1"/>
    <col min="14870" max="14873" width="12.6640625" style="634" customWidth="1"/>
    <col min="14874" max="14874" width="2.6640625" style="634" customWidth="1"/>
    <col min="14875" max="15122" width="8.83203125" style="634"/>
    <col min="15123" max="15123" width="3.33203125" style="634" customWidth="1"/>
    <col min="15124" max="15124" width="11.5" style="634" customWidth="1"/>
    <col min="15125" max="15125" width="15.5" style="634" customWidth="1"/>
    <col min="15126" max="15129" width="12.6640625" style="634" customWidth="1"/>
    <col min="15130" max="15130" width="2.6640625" style="634" customWidth="1"/>
    <col min="15131" max="15378" width="8.83203125" style="634"/>
    <col min="15379" max="15379" width="3.33203125" style="634" customWidth="1"/>
    <col min="15380" max="15380" width="11.5" style="634" customWidth="1"/>
    <col min="15381" max="15381" width="15.5" style="634" customWidth="1"/>
    <col min="15382" max="15385" width="12.6640625" style="634" customWidth="1"/>
    <col min="15386" max="15386" width="2.6640625" style="634" customWidth="1"/>
    <col min="15387" max="15634" width="8.83203125" style="634"/>
    <col min="15635" max="15635" width="3.33203125" style="634" customWidth="1"/>
    <col min="15636" max="15636" width="11.5" style="634" customWidth="1"/>
    <col min="15637" max="15637" width="15.5" style="634" customWidth="1"/>
    <col min="15638" max="15641" width="12.6640625" style="634" customWidth="1"/>
    <col min="15642" max="15642" width="2.6640625" style="634" customWidth="1"/>
    <col min="15643" max="15890" width="8.83203125" style="634"/>
    <col min="15891" max="15891" width="3.33203125" style="634" customWidth="1"/>
    <col min="15892" max="15892" width="11.5" style="634" customWidth="1"/>
    <col min="15893" max="15893" width="15.5" style="634" customWidth="1"/>
    <col min="15894" max="15897" width="12.6640625" style="634" customWidth="1"/>
    <col min="15898" max="15898" width="2.6640625" style="634" customWidth="1"/>
    <col min="15899" max="16146" width="8.83203125" style="634"/>
    <col min="16147" max="16147" width="3.33203125" style="634" customWidth="1"/>
    <col min="16148" max="16148" width="11.5" style="634" customWidth="1"/>
    <col min="16149" max="16149" width="15.5" style="634" customWidth="1"/>
    <col min="16150" max="16153" width="12.6640625" style="634" customWidth="1"/>
    <col min="16154" max="16154" width="2.6640625" style="634" customWidth="1"/>
    <col min="16155" max="16384" width="8.83203125" style="634"/>
  </cols>
  <sheetData>
    <row r="1" spans="2:84" ht="41.25" customHeight="1" x14ac:dyDescent="0.15">
      <c r="B1" s="1016" t="s">
        <v>1156</v>
      </c>
      <c r="C1" s="1017"/>
      <c r="D1" s="1017"/>
      <c r="E1" s="1017"/>
      <c r="F1" s="1017"/>
      <c r="G1" s="1017"/>
      <c r="H1" s="1017"/>
      <c r="I1" s="1017"/>
      <c r="J1" s="1017"/>
      <c r="K1" s="1017"/>
    </row>
    <row r="2" spans="2:84" ht="14.25" customHeight="1" thickBot="1" x14ac:dyDescent="0.2">
      <c r="B2" s="804"/>
      <c r="C2" s="804"/>
      <c r="D2" s="804"/>
      <c r="E2" s="804"/>
      <c r="F2" s="804"/>
      <c r="G2" s="804"/>
      <c r="H2" s="804"/>
      <c r="I2" s="804"/>
      <c r="J2" s="804"/>
      <c r="K2" s="804"/>
    </row>
    <row r="3" spans="2:84" ht="16" x14ac:dyDescent="0.15">
      <c r="B3" s="1018" t="s">
        <v>879</v>
      </c>
      <c r="C3" s="1020" t="s">
        <v>661</v>
      </c>
      <c r="D3" s="1021"/>
      <c r="E3" s="1021"/>
      <c r="F3" s="1021"/>
      <c r="G3" s="1021"/>
      <c r="H3" s="1021"/>
      <c r="I3" s="1021"/>
      <c r="J3" s="1021"/>
      <c r="K3" s="1021"/>
      <c r="L3" s="1022"/>
      <c r="M3" s="1012" t="s">
        <v>579</v>
      </c>
      <c r="N3" s="1013"/>
      <c r="O3" s="1013"/>
      <c r="P3" s="1013"/>
      <c r="Q3" s="1013"/>
      <c r="R3" s="1013"/>
      <c r="S3" s="1013"/>
      <c r="T3" s="1013"/>
      <c r="U3" s="1013"/>
      <c r="V3" s="1014"/>
      <c r="W3" s="1012" t="s">
        <v>580</v>
      </c>
      <c r="X3" s="1013"/>
      <c r="Y3" s="1013"/>
      <c r="Z3" s="1013"/>
      <c r="AA3" s="1013"/>
      <c r="AB3" s="1013"/>
      <c r="AC3" s="1013"/>
      <c r="AD3" s="1013"/>
      <c r="AE3" s="1013"/>
      <c r="AF3" s="1014"/>
    </row>
    <row r="4" spans="2:84" ht="16" x14ac:dyDescent="0.15">
      <c r="B4" s="1019"/>
      <c r="C4" s="805" t="s">
        <v>116</v>
      </c>
      <c r="D4" s="806" t="s">
        <v>659</v>
      </c>
      <c r="E4" s="806" t="s">
        <v>118</v>
      </c>
      <c r="F4" s="806" t="s">
        <v>647</v>
      </c>
      <c r="G4" s="806" t="s">
        <v>117</v>
      </c>
      <c r="H4" s="806" t="s">
        <v>855</v>
      </c>
      <c r="I4" s="806" t="s">
        <v>868</v>
      </c>
      <c r="J4" s="806" t="s">
        <v>856</v>
      </c>
      <c r="K4" s="806" t="s">
        <v>857</v>
      </c>
      <c r="L4" s="807" t="s">
        <v>870</v>
      </c>
      <c r="M4" s="808" t="s">
        <v>116</v>
      </c>
      <c r="N4" s="809" t="s">
        <v>659</v>
      </c>
      <c r="O4" s="809" t="s">
        <v>118</v>
      </c>
      <c r="P4" s="809" t="s">
        <v>647</v>
      </c>
      <c r="Q4" s="809" t="s">
        <v>117</v>
      </c>
      <c r="R4" s="809" t="s">
        <v>855</v>
      </c>
      <c r="S4" s="806" t="s">
        <v>868</v>
      </c>
      <c r="T4" s="809" t="s">
        <v>856</v>
      </c>
      <c r="U4" s="809" t="s">
        <v>857</v>
      </c>
      <c r="V4" s="807" t="s">
        <v>870</v>
      </c>
      <c r="W4" s="808" t="s">
        <v>116</v>
      </c>
      <c r="X4" s="809" t="s">
        <v>659</v>
      </c>
      <c r="Y4" s="809" t="s">
        <v>118</v>
      </c>
      <c r="Z4" s="809" t="s">
        <v>647</v>
      </c>
      <c r="AA4" s="809" t="s">
        <v>117</v>
      </c>
      <c r="AB4" s="809" t="s">
        <v>855</v>
      </c>
      <c r="AC4" s="806" t="s">
        <v>868</v>
      </c>
      <c r="AD4" s="809" t="s">
        <v>856</v>
      </c>
      <c r="AE4" s="809" t="s">
        <v>857</v>
      </c>
      <c r="AF4" s="807" t="s">
        <v>870</v>
      </c>
    </row>
    <row r="5" spans="2:84" ht="17" x14ac:dyDescent="0.15">
      <c r="B5" s="915" t="s">
        <v>109</v>
      </c>
      <c r="C5" s="916">
        <v>0.22930600000000001</v>
      </c>
      <c r="D5" s="917">
        <v>0</v>
      </c>
      <c r="E5" s="917">
        <v>5.3749999999999996E-3</v>
      </c>
      <c r="F5" s="917">
        <v>0</v>
      </c>
      <c r="G5" s="917">
        <v>0.183005</v>
      </c>
      <c r="H5" s="917">
        <v>0</v>
      </c>
      <c r="I5" s="917">
        <v>0</v>
      </c>
      <c r="J5" s="917">
        <v>0</v>
      </c>
      <c r="K5" s="917">
        <v>0</v>
      </c>
      <c r="L5" s="918">
        <v>0</v>
      </c>
      <c r="M5" s="900">
        <v>31.549462694841115</v>
      </c>
      <c r="N5" s="919">
        <v>0</v>
      </c>
      <c r="O5" s="919">
        <v>6.7775832076222269E-3</v>
      </c>
      <c r="P5" s="919">
        <v>0</v>
      </c>
      <c r="Q5" s="919">
        <v>32.295617803384573</v>
      </c>
      <c r="R5" s="919">
        <v>0</v>
      </c>
      <c r="S5" s="917">
        <v>0</v>
      </c>
      <c r="T5" s="919">
        <v>0</v>
      </c>
      <c r="U5" s="919">
        <v>0</v>
      </c>
      <c r="V5" s="918">
        <v>0</v>
      </c>
      <c r="W5" s="925">
        <v>1725</v>
      </c>
      <c r="X5" s="926">
        <v>0</v>
      </c>
      <c r="Y5" s="926">
        <v>3</v>
      </c>
      <c r="Z5" s="926">
        <v>0</v>
      </c>
      <c r="AA5" s="926">
        <v>2115</v>
      </c>
      <c r="AB5" s="926">
        <v>0</v>
      </c>
      <c r="AC5" s="927">
        <v>0</v>
      </c>
      <c r="AD5" s="926">
        <v>0</v>
      </c>
      <c r="AE5" s="926">
        <v>0</v>
      </c>
      <c r="AF5" s="928">
        <v>0</v>
      </c>
    </row>
    <row r="6" spans="2:84" ht="16" customHeight="1" x14ac:dyDescent="0.15">
      <c r="B6" s="829" t="s">
        <v>110</v>
      </c>
      <c r="C6" s="920">
        <v>92.236503999999996</v>
      </c>
      <c r="D6" s="921">
        <v>0</v>
      </c>
      <c r="E6" s="921">
        <v>0.54508699999999999</v>
      </c>
      <c r="F6" s="921">
        <v>1.3630610000000001</v>
      </c>
      <c r="G6" s="921">
        <v>71.228627000000003</v>
      </c>
      <c r="H6" s="921">
        <v>22.751681000000001</v>
      </c>
      <c r="I6" s="921">
        <v>0</v>
      </c>
      <c r="J6" s="921">
        <v>3.33812</v>
      </c>
      <c r="K6" s="921">
        <v>0.31094500000000003</v>
      </c>
      <c r="L6" s="922">
        <v>0.33554299999999998</v>
      </c>
      <c r="M6" s="923">
        <v>3193.4791190419328</v>
      </c>
      <c r="N6" s="670">
        <v>0</v>
      </c>
      <c r="O6" s="670">
        <v>97.633645847063107</v>
      </c>
      <c r="P6" s="670">
        <v>47.127062154939189</v>
      </c>
      <c r="Q6" s="670">
        <v>2308.9187060485278</v>
      </c>
      <c r="R6" s="670">
        <v>77718.577133465325</v>
      </c>
      <c r="S6" s="670">
        <v>0</v>
      </c>
      <c r="T6" s="670">
        <v>1255.3644401219824</v>
      </c>
      <c r="U6" s="670">
        <v>678.1954871830078</v>
      </c>
      <c r="V6" s="924">
        <v>169.48983672851242</v>
      </c>
      <c r="W6" s="902">
        <v>681878</v>
      </c>
      <c r="X6" s="676">
        <v>0</v>
      </c>
      <c r="Y6" s="676">
        <v>33876</v>
      </c>
      <c r="Z6" s="676">
        <v>10503</v>
      </c>
      <c r="AA6" s="676">
        <v>35926</v>
      </c>
      <c r="AB6" s="676">
        <v>34229</v>
      </c>
      <c r="AC6" s="676">
        <v>0</v>
      </c>
      <c r="AD6" s="676">
        <v>2384</v>
      </c>
      <c r="AE6" s="676">
        <v>21104</v>
      </c>
      <c r="AF6" s="929">
        <v>117</v>
      </c>
    </row>
    <row r="7" spans="2:84" ht="16" x14ac:dyDescent="0.15">
      <c r="B7" s="829" t="s">
        <v>111</v>
      </c>
      <c r="C7" s="920">
        <v>247.99903699999999</v>
      </c>
      <c r="D7" s="921">
        <v>1.6899999999999999E-4</v>
      </c>
      <c r="E7" s="921">
        <v>18.202107000000002</v>
      </c>
      <c r="F7" s="921">
        <v>4.3781319999999999</v>
      </c>
      <c r="G7" s="921">
        <v>201.839967</v>
      </c>
      <c r="H7" s="921">
        <v>31.921862000000001</v>
      </c>
      <c r="I7" s="921">
        <v>0</v>
      </c>
      <c r="J7" s="921">
        <v>0.45664900000000003</v>
      </c>
      <c r="K7" s="921">
        <v>10.376455999999999</v>
      </c>
      <c r="L7" s="922">
        <v>2.7879779999999998</v>
      </c>
      <c r="M7" s="923">
        <v>2814.6532328916101</v>
      </c>
      <c r="N7" s="670">
        <v>1.7856851718533984E-4</v>
      </c>
      <c r="O7" s="670">
        <v>145.30275412222184</v>
      </c>
      <c r="P7" s="670">
        <v>769.80223702394221</v>
      </c>
      <c r="Q7" s="670">
        <v>3203.6433304808961</v>
      </c>
      <c r="R7" s="670">
        <v>306.26974981203313</v>
      </c>
      <c r="S7" s="670">
        <v>0</v>
      </c>
      <c r="T7" s="670">
        <v>43.788431793234665</v>
      </c>
      <c r="U7" s="670">
        <v>2453.686197697617</v>
      </c>
      <c r="V7" s="924">
        <v>17.064038339024542</v>
      </c>
      <c r="W7" s="902">
        <v>1053934</v>
      </c>
      <c r="X7" s="676">
        <v>11</v>
      </c>
      <c r="Y7" s="676">
        <v>750996</v>
      </c>
      <c r="Z7" s="676">
        <v>93383</v>
      </c>
      <c r="AA7" s="676">
        <v>26230</v>
      </c>
      <c r="AB7" s="676">
        <v>121045</v>
      </c>
      <c r="AC7" s="676">
        <v>0</v>
      </c>
      <c r="AD7" s="676">
        <v>438</v>
      </c>
      <c r="AE7" s="676">
        <v>25121</v>
      </c>
      <c r="AF7" s="929">
        <v>307</v>
      </c>
    </row>
    <row r="8" spans="2:84" ht="16" x14ac:dyDescent="0.15">
      <c r="B8" s="829" t="s">
        <v>112</v>
      </c>
      <c r="C8" s="920">
        <v>147.905036</v>
      </c>
      <c r="D8" s="921">
        <v>1.423E-3</v>
      </c>
      <c r="E8" s="921">
        <v>5.5548789999999997</v>
      </c>
      <c r="F8" s="921">
        <v>243.037632</v>
      </c>
      <c r="G8" s="921">
        <v>139.554304</v>
      </c>
      <c r="H8" s="921">
        <v>7.5599999999999999E-3</v>
      </c>
      <c r="I8" s="921">
        <v>810.82340599999998</v>
      </c>
      <c r="J8" s="921">
        <v>0.48600399999999999</v>
      </c>
      <c r="K8" s="921">
        <v>3.3869999999999998E-3</v>
      </c>
      <c r="L8" s="922">
        <v>9.7999999999999997E-5</v>
      </c>
      <c r="M8" s="923">
        <v>1929.3037457691885</v>
      </c>
      <c r="N8" s="670">
        <v>1.1964388322667188E-3</v>
      </c>
      <c r="O8" s="670">
        <v>32.649700102074263</v>
      </c>
      <c r="P8" s="670">
        <v>667.4831046565439</v>
      </c>
      <c r="Q8" s="670">
        <v>4414.6458934239563</v>
      </c>
      <c r="R8" s="670">
        <v>0.12247040277725293</v>
      </c>
      <c r="S8" s="670">
        <v>10232.56809859082</v>
      </c>
      <c r="T8" s="670">
        <v>2.2835925616536739</v>
      </c>
      <c r="U8" s="670">
        <v>0.49757148056596584</v>
      </c>
      <c r="V8" s="924">
        <v>9.7902513516600592E-5</v>
      </c>
      <c r="W8" s="902">
        <v>415352</v>
      </c>
      <c r="X8" s="676">
        <v>40</v>
      </c>
      <c r="Y8" s="676">
        <v>166083</v>
      </c>
      <c r="Z8" s="676">
        <v>183550</v>
      </c>
      <c r="AA8" s="676">
        <v>85077</v>
      </c>
      <c r="AB8" s="676">
        <v>219</v>
      </c>
      <c r="AC8" s="676">
        <v>5385</v>
      </c>
      <c r="AD8" s="676">
        <v>352</v>
      </c>
      <c r="AE8" s="676">
        <v>883</v>
      </c>
      <c r="AF8" s="929">
        <v>5</v>
      </c>
    </row>
    <row r="9" spans="2:84" ht="16" x14ac:dyDescent="0.15">
      <c r="B9" s="829" t="s">
        <v>113</v>
      </c>
      <c r="C9" s="920">
        <v>18.776698</v>
      </c>
      <c r="D9" s="921">
        <v>0</v>
      </c>
      <c r="E9" s="921">
        <v>1.4799999999999999E-4</v>
      </c>
      <c r="F9" s="921">
        <v>1.108E-3</v>
      </c>
      <c r="G9" s="921">
        <v>37.334764</v>
      </c>
      <c r="H9" s="921">
        <v>0</v>
      </c>
      <c r="I9" s="921">
        <v>7.2480000000000001E-3</v>
      </c>
      <c r="J9" s="921">
        <v>0</v>
      </c>
      <c r="K9" s="921">
        <v>9.0980000000000002E-3</v>
      </c>
      <c r="L9" s="922">
        <v>0</v>
      </c>
      <c r="M9" s="923">
        <v>79.970485019809459</v>
      </c>
      <c r="N9" s="670">
        <v>0</v>
      </c>
      <c r="O9" s="670">
        <v>1.9719144984264845E-4</v>
      </c>
      <c r="P9" s="670">
        <v>1.4872581959934868E-3</v>
      </c>
      <c r="Q9" s="670">
        <v>246.5329946922883</v>
      </c>
      <c r="R9" s="670">
        <v>0</v>
      </c>
      <c r="S9" s="670">
        <v>0.20904156415144826</v>
      </c>
      <c r="T9" s="670">
        <v>0</v>
      </c>
      <c r="U9" s="670">
        <v>2.7921924631373241</v>
      </c>
      <c r="V9" s="924">
        <v>0</v>
      </c>
      <c r="W9" s="902">
        <v>10177</v>
      </c>
      <c r="X9" s="676">
        <v>0</v>
      </c>
      <c r="Y9" s="676">
        <v>109</v>
      </c>
      <c r="Z9" s="676">
        <v>59</v>
      </c>
      <c r="AA9" s="676">
        <v>14288</v>
      </c>
      <c r="AB9" s="676">
        <v>0</v>
      </c>
      <c r="AC9" s="676">
        <v>89</v>
      </c>
      <c r="AD9" s="676">
        <v>0</v>
      </c>
      <c r="AE9" s="676">
        <v>159</v>
      </c>
      <c r="AF9" s="929">
        <v>0</v>
      </c>
    </row>
    <row r="10" spans="2:84" ht="16" x14ac:dyDescent="0.15">
      <c r="B10" s="829" t="s">
        <v>880</v>
      </c>
      <c r="C10" s="920">
        <v>2.450761</v>
      </c>
      <c r="D10" s="921">
        <v>0</v>
      </c>
      <c r="E10" s="921">
        <v>0.223715</v>
      </c>
      <c r="F10" s="921">
        <v>0</v>
      </c>
      <c r="G10" s="921">
        <v>1.954332</v>
      </c>
      <c r="H10" s="921">
        <v>0.160104</v>
      </c>
      <c r="I10" s="921">
        <v>4.5000000000000003E-5</v>
      </c>
      <c r="J10" s="921">
        <v>0.17366599999999999</v>
      </c>
      <c r="K10" s="921">
        <v>0</v>
      </c>
      <c r="L10" s="922">
        <v>2.3741999999999999E-2</v>
      </c>
      <c r="M10" s="923">
        <v>63.052547032237179</v>
      </c>
      <c r="N10" s="670">
        <v>0</v>
      </c>
      <c r="O10" s="670">
        <v>3.3903400477438437</v>
      </c>
      <c r="P10" s="670">
        <v>0</v>
      </c>
      <c r="Q10" s="670">
        <v>70.468789937496652</v>
      </c>
      <c r="R10" s="670">
        <v>173.70420147297364</v>
      </c>
      <c r="S10" s="670">
        <v>6.0970230792008792E-2</v>
      </c>
      <c r="T10" s="670">
        <v>4.3104682382972754</v>
      </c>
      <c r="U10" s="670">
        <v>0</v>
      </c>
      <c r="V10" s="924">
        <v>0.11544463758491465</v>
      </c>
      <c r="W10" s="902">
        <v>8356</v>
      </c>
      <c r="X10" s="676">
        <v>0</v>
      </c>
      <c r="Y10" s="676">
        <v>4121</v>
      </c>
      <c r="Z10" s="676">
        <v>0</v>
      </c>
      <c r="AA10" s="676">
        <v>14800</v>
      </c>
      <c r="AB10" s="676">
        <v>5052</v>
      </c>
      <c r="AC10" s="676">
        <v>27</v>
      </c>
      <c r="AD10" s="676">
        <v>1</v>
      </c>
      <c r="AE10" s="676">
        <v>0</v>
      </c>
      <c r="AF10" s="929">
        <v>9</v>
      </c>
    </row>
    <row r="11" spans="2:84" ht="17" thickBot="1" x14ac:dyDescent="0.2">
      <c r="B11" s="811" t="s">
        <v>55</v>
      </c>
      <c r="C11" s="812">
        <f>SUM(C5:C10)</f>
        <v>509.59734199999997</v>
      </c>
      <c r="D11" s="812">
        <f t="shared" ref="D11:AF11" si="0">SUM(D5:D10)</f>
        <v>1.5920000000000001E-3</v>
      </c>
      <c r="E11" s="812">
        <f t="shared" si="0"/>
        <v>24.531310999999999</v>
      </c>
      <c r="F11" s="812">
        <f t="shared" si="0"/>
        <v>248.779933</v>
      </c>
      <c r="G11" s="812">
        <f t="shared" si="0"/>
        <v>452.09499900000003</v>
      </c>
      <c r="H11" s="812">
        <f t="shared" si="0"/>
        <v>54.841206999999997</v>
      </c>
      <c r="I11" s="812">
        <f t="shared" si="0"/>
        <v>810.83069899999998</v>
      </c>
      <c r="J11" s="812">
        <f t="shared" si="0"/>
        <v>4.4544389999999998</v>
      </c>
      <c r="K11" s="812">
        <f t="shared" si="0"/>
        <v>10.699885999999999</v>
      </c>
      <c r="L11" s="812">
        <f t="shared" si="0"/>
        <v>3.1473609999999996</v>
      </c>
      <c r="M11" s="812">
        <f t="shared" si="0"/>
        <v>8112.0085924496188</v>
      </c>
      <c r="N11" s="812">
        <f t="shared" si="0"/>
        <v>1.3750073494520586E-3</v>
      </c>
      <c r="O11" s="812">
        <f t="shared" si="0"/>
        <v>278.98341489376048</v>
      </c>
      <c r="P11" s="812">
        <f t="shared" si="0"/>
        <v>1484.4138910936213</v>
      </c>
      <c r="Q11" s="812">
        <f t="shared" si="0"/>
        <v>10276.50533238655</v>
      </c>
      <c r="R11" s="812">
        <f t="shared" si="0"/>
        <v>78198.673555153102</v>
      </c>
      <c r="S11" s="812">
        <f t="shared" si="0"/>
        <v>10232.838110385765</v>
      </c>
      <c r="T11" s="812">
        <f t="shared" si="0"/>
        <v>1305.746932715168</v>
      </c>
      <c r="U11" s="812">
        <f t="shared" si="0"/>
        <v>3135.1714488243279</v>
      </c>
      <c r="V11" s="812">
        <f t="shared" si="0"/>
        <v>186.66941760763538</v>
      </c>
      <c r="W11" s="930">
        <f t="shared" si="0"/>
        <v>2171422</v>
      </c>
      <c r="X11" s="930">
        <f t="shared" si="0"/>
        <v>51</v>
      </c>
      <c r="Y11" s="930">
        <f t="shared" si="0"/>
        <v>955188</v>
      </c>
      <c r="Z11" s="930">
        <f t="shared" si="0"/>
        <v>287495</v>
      </c>
      <c r="AA11" s="930">
        <f t="shared" si="0"/>
        <v>178436</v>
      </c>
      <c r="AB11" s="930">
        <f t="shared" si="0"/>
        <v>160545</v>
      </c>
      <c r="AC11" s="930">
        <f t="shared" si="0"/>
        <v>5501</v>
      </c>
      <c r="AD11" s="930">
        <f t="shared" si="0"/>
        <v>3175</v>
      </c>
      <c r="AE11" s="930">
        <f t="shared" si="0"/>
        <v>47267</v>
      </c>
      <c r="AF11" s="930">
        <f t="shared" si="0"/>
        <v>438</v>
      </c>
    </row>
    <row r="12" spans="2:84" ht="16" x14ac:dyDescent="0.15">
      <c r="B12" s="811"/>
      <c r="C12" s="815"/>
      <c r="D12" s="815"/>
      <c r="E12" s="815"/>
      <c r="F12" s="815"/>
      <c r="G12" s="815"/>
      <c r="H12" s="815"/>
      <c r="I12" s="815"/>
      <c r="J12" s="815"/>
      <c r="K12" s="815"/>
      <c r="L12" s="816"/>
      <c r="M12" s="817"/>
      <c r="N12" s="817"/>
      <c r="O12" s="817"/>
      <c r="P12" s="817"/>
      <c r="Q12" s="817"/>
      <c r="R12" s="817"/>
      <c r="S12" s="817"/>
      <c r="T12" s="817"/>
      <c r="U12" s="817"/>
      <c r="V12" s="817"/>
      <c r="W12" s="818"/>
      <c r="X12" s="818"/>
      <c r="Y12" s="818"/>
      <c r="Z12" s="818"/>
      <c r="AA12" s="818"/>
      <c r="AB12" s="818"/>
      <c r="AC12" s="818"/>
      <c r="AD12" s="818"/>
      <c r="AE12" s="818"/>
      <c r="AF12" s="818"/>
    </row>
    <row r="13" spans="2:84" ht="16" x14ac:dyDescent="0.15">
      <c r="B13" s="655" t="s">
        <v>881</v>
      </c>
      <c r="L13" s="816"/>
      <c r="M13" s="817"/>
      <c r="N13" s="817"/>
      <c r="O13" s="817"/>
      <c r="P13" s="817"/>
      <c r="Q13" s="817"/>
      <c r="R13" s="817"/>
      <c r="S13" s="817"/>
      <c r="T13" s="817"/>
      <c r="U13" s="817"/>
      <c r="V13" s="817"/>
      <c r="W13" s="818"/>
      <c r="X13" s="818"/>
      <c r="Y13" s="818"/>
      <c r="Z13" s="818"/>
      <c r="AA13" s="818"/>
      <c r="AB13" s="818"/>
      <c r="AC13" s="818"/>
      <c r="AD13" s="818"/>
      <c r="AE13" s="818"/>
      <c r="AF13" s="818"/>
    </row>
    <row r="14" spans="2:84" ht="16" x14ac:dyDescent="0.15">
      <c r="L14"/>
      <c r="M14" s="639" t="s">
        <v>116</v>
      </c>
      <c r="T14" s="817"/>
      <c r="U14" s="639" t="s">
        <v>659</v>
      </c>
      <c r="X14" s="639" t="s">
        <v>118</v>
      </c>
      <c r="AE14" s="643"/>
      <c r="AF14" s="639" t="s">
        <v>647</v>
      </c>
      <c r="AX14" s="639"/>
      <c r="AY14" s="639" t="s">
        <v>117</v>
      </c>
    </row>
    <row r="15" spans="2:84" x14ac:dyDescent="0.15">
      <c r="L15"/>
      <c r="M15" s="643" t="s">
        <v>119</v>
      </c>
      <c r="T15" s="817"/>
      <c r="U15" s="1000" t="s">
        <v>119</v>
      </c>
      <c r="V15" s="1000"/>
      <c r="X15" s="643" t="s">
        <v>119</v>
      </c>
      <c r="AF15" s="643" t="s">
        <v>119</v>
      </c>
      <c r="AY15" s="643" t="s">
        <v>119</v>
      </c>
      <c r="AZ15" s="643"/>
    </row>
    <row r="16" spans="2:84" s="722" customFormat="1" ht="34" x14ac:dyDescent="0.15">
      <c r="L16"/>
      <c r="M16" s="646" t="s">
        <v>882</v>
      </c>
      <c r="N16" s="647" t="s">
        <v>120</v>
      </c>
      <c r="O16" s="647" t="s">
        <v>121</v>
      </c>
      <c r="P16" s="647" t="s">
        <v>122</v>
      </c>
      <c r="Q16" s="647" t="s">
        <v>123</v>
      </c>
      <c r="R16" s="647" t="s">
        <v>226</v>
      </c>
      <c r="S16" s="647" t="s">
        <v>55</v>
      </c>
      <c r="T16" s="713"/>
      <c r="U16" s="646" t="s">
        <v>882</v>
      </c>
      <c r="V16" s="647" t="s">
        <v>659</v>
      </c>
      <c r="W16" s="662"/>
      <c r="X16" s="646" t="s">
        <v>882</v>
      </c>
      <c r="Y16" s="647" t="s">
        <v>129</v>
      </c>
      <c r="Z16" s="647" t="s">
        <v>130</v>
      </c>
      <c r="AA16" s="647" t="s">
        <v>131</v>
      </c>
      <c r="AB16" s="647" t="s">
        <v>132</v>
      </c>
      <c r="AC16" s="647" t="s">
        <v>226</v>
      </c>
      <c r="AD16" s="647" t="s">
        <v>55</v>
      </c>
      <c r="AE16" s="662"/>
      <c r="AF16" s="646" t="s">
        <v>882</v>
      </c>
      <c r="AG16" s="647" t="str">
        <f>AG26</f>
        <v>AIRS</v>
      </c>
      <c r="AH16" s="647" t="str">
        <f t="shared" ref="AH16:AV16" si="1">AH26</f>
        <v>AMSR-E</v>
      </c>
      <c r="AI16" s="647" t="str">
        <f t="shared" si="1"/>
        <v>AMSR2</v>
      </c>
      <c r="AJ16" s="647" t="str">
        <f t="shared" si="1"/>
        <v>ATMS</v>
      </c>
      <c r="AK16" s="647" t="str">
        <f t="shared" si="1"/>
        <v>DPR</v>
      </c>
      <c r="AL16" s="647" t="str">
        <f t="shared" si="1"/>
        <v>GMI</v>
      </c>
      <c r="AM16" s="647" t="str">
        <f t="shared" si="1"/>
        <v>GOES-8/10</v>
      </c>
      <c r="AN16" s="647" t="str">
        <f t="shared" si="1"/>
        <v>IMERG</v>
      </c>
      <c r="AO16" s="647" t="str">
        <f t="shared" si="1"/>
        <v>KAPR</v>
      </c>
      <c r="AP16" s="647" t="str">
        <f t="shared" si="1"/>
        <v>KUPR</v>
      </c>
      <c r="AQ16" s="647" t="str">
        <f t="shared" si="1"/>
        <v>MHS</v>
      </c>
      <c r="AR16" s="647" t="str">
        <f t="shared" si="1"/>
        <v>MT1</v>
      </c>
      <c r="AS16" s="647" t="str">
        <f t="shared" si="1"/>
        <v>SAPHIR</v>
      </c>
      <c r="AT16" s="647" t="str">
        <f t="shared" si="1"/>
        <v>SSM/I</v>
      </c>
      <c r="AU16" s="647" t="str">
        <f t="shared" si="1"/>
        <v>SSMIS</v>
      </c>
      <c r="AV16" s="647" t="str">
        <f t="shared" si="1"/>
        <v>TMI</v>
      </c>
      <c r="AW16" s="647" t="s">
        <v>55</v>
      </c>
      <c r="AX16" s="662"/>
      <c r="AY16" s="646" t="s">
        <v>882</v>
      </c>
      <c r="AZ16" s="647" t="s">
        <v>124</v>
      </c>
      <c r="BA16" s="647" t="s">
        <v>125</v>
      </c>
      <c r="BB16" s="647" t="s">
        <v>126</v>
      </c>
      <c r="BC16" s="647" t="s">
        <v>127</v>
      </c>
      <c r="BD16" s="647" t="s">
        <v>128</v>
      </c>
      <c r="BE16" s="647" t="s">
        <v>226</v>
      </c>
      <c r="BF16" s="647" t="s">
        <v>55</v>
      </c>
      <c r="BG16" s="634"/>
      <c r="BH16" s="634"/>
      <c r="BI16" s="634"/>
      <c r="BJ16" s="634"/>
      <c r="BK16" s="634"/>
      <c r="BL16" s="634"/>
      <c r="BM16" s="634"/>
      <c r="BN16" s="634"/>
      <c r="BO16" s="634"/>
      <c r="BP16" s="634"/>
      <c r="BQ16" s="634"/>
      <c r="BR16" s="634"/>
      <c r="BS16" s="634"/>
      <c r="BT16" s="634"/>
      <c r="BU16" s="634"/>
      <c r="BV16" s="634"/>
      <c r="BW16" s="634"/>
      <c r="BX16" s="634"/>
      <c r="BY16" s="634"/>
      <c r="BZ16" s="634"/>
      <c r="CA16" s="634"/>
      <c r="CB16" s="634"/>
      <c r="CC16" s="634"/>
      <c r="CD16" s="634"/>
      <c r="CE16" s="634"/>
      <c r="CF16" s="634"/>
    </row>
    <row r="17" spans="12:84" ht="17" x14ac:dyDescent="0.15">
      <c r="L17"/>
      <c r="M17" s="914" t="s">
        <v>109</v>
      </c>
      <c r="N17" s="653">
        <f t="shared" ref="N17:S22" si="2">N27/1000000</f>
        <v>0</v>
      </c>
      <c r="O17" s="653">
        <f t="shared" si="2"/>
        <v>0</v>
      </c>
      <c r="P17" s="653">
        <f t="shared" si="2"/>
        <v>0</v>
      </c>
      <c r="Q17" s="653">
        <f t="shared" si="2"/>
        <v>0.22930600000000001</v>
      </c>
      <c r="R17" s="653">
        <f t="shared" si="2"/>
        <v>0</v>
      </c>
      <c r="S17" s="653">
        <f>S27/1000000</f>
        <v>0.22930600000000001</v>
      </c>
      <c r="T17" s="713"/>
      <c r="U17" s="914" t="s">
        <v>109</v>
      </c>
      <c r="V17" s="647"/>
      <c r="W17" s="662"/>
      <c r="X17" s="914" t="s">
        <v>109</v>
      </c>
      <c r="Y17" s="653">
        <f t="shared" ref="Y17:AD22" si="3">Y27/1000000</f>
        <v>0</v>
      </c>
      <c r="Z17" s="653">
        <f t="shared" si="3"/>
        <v>5.3749999999999996E-3</v>
      </c>
      <c r="AA17" s="653">
        <f t="shared" si="3"/>
        <v>0</v>
      </c>
      <c r="AB17" s="653">
        <f t="shared" si="3"/>
        <v>0</v>
      </c>
      <c r="AC17" s="653">
        <f t="shared" si="3"/>
        <v>0</v>
      </c>
      <c r="AD17" s="670">
        <f>AD27/1000000</f>
        <v>5.3749999999999996E-3</v>
      </c>
      <c r="AE17" s="662"/>
      <c r="AF17" s="914" t="s">
        <v>109</v>
      </c>
      <c r="AG17" s="653">
        <f t="shared" ref="AG17:AV22" si="4">AG27/1000000</f>
        <v>0</v>
      </c>
      <c r="AH17" s="653">
        <f t="shared" si="4"/>
        <v>0</v>
      </c>
      <c r="AI17" s="653">
        <f t="shared" si="4"/>
        <v>0</v>
      </c>
      <c r="AJ17" s="653">
        <f t="shared" si="4"/>
        <v>0</v>
      </c>
      <c r="AK17" s="653">
        <f t="shared" si="4"/>
        <v>0</v>
      </c>
      <c r="AL17" s="653">
        <f t="shared" si="4"/>
        <v>0</v>
      </c>
      <c r="AM17" s="653">
        <f t="shared" si="4"/>
        <v>0</v>
      </c>
      <c r="AN17" s="653">
        <f t="shared" si="4"/>
        <v>0</v>
      </c>
      <c r="AO17" s="653">
        <f t="shared" si="4"/>
        <v>0</v>
      </c>
      <c r="AP17" s="653">
        <f t="shared" si="4"/>
        <v>0</v>
      </c>
      <c r="AQ17" s="653">
        <f t="shared" si="4"/>
        <v>0</v>
      </c>
      <c r="AR17" s="653">
        <f t="shared" si="4"/>
        <v>0</v>
      </c>
      <c r="AS17" s="653">
        <f t="shared" si="4"/>
        <v>0</v>
      </c>
      <c r="AT17" s="653">
        <f t="shared" si="4"/>
        <v>0</v>
      </c>
      <c r="AU17" s="653">
        <f t="shared" si="4"/>
        <v>0</v>
      </c>
      <c r="AV17" s="653">
        <f t="shared" si="4"/>
        <v>0</v>
      </c>
      <c r="AW17" s="670">
        <f>AW27/1000000</f>
        <v>0</v>
      </c>
      <c r="AX17" s="662"/>
      <c r="AY17" s="914" t="s">
        <v>109</v>
      </c>
      <c r="AZ17" s="653">
        <f t="shared" ref="AZ17:BF22" si="5">AZ27/1000000</f>
        <v>0</v>
      </c>
      <c r="BA17" s="653">
        <f t="shared" si="5"/>
        <v>0</v>
      </c>
      <c r="BB17" s="653">
        <f t="shared" si="5"/>
        <v>0</v>
      </c>
      <c r="BC17" s="653">
        <f t="shared" si="5"/>
        <v>0.183005</v>
      </c>
      <c r="BD17" s="653">
        <f t="shared" si="5"/>
        <v>0</v>
      </c>
      <c r="BE17" s="653">
        <f t="shared" si="5"/>
        <v>0</v>
      </c>
      <c r="BF17" s="653">
        <f>BF27/1000000</f>
        <v>0.183005</v>
      </c>
    </row>
    <row r="18" spans="12:84" ht="16" x14ac:dyDescent="0.15">
      <c r="L18"/>
      <c r="M18" s="819" t="s">
        <v>110</v>
      </c>
      <c r="N18" s="653">
        <f t="shared" si="2"/>
        <v>22.034784999999999</v>
      </c>
      <c r="O18" s="653">
        <f t="shared" si="2"/>
        <v>3.6614000000000001E-2</v>
      </c>
      <c r="P18" s="653">
        <f t="shared" si="2"/>
        <v>7.7000000000000001E-5</v>
      </c>
      <c r="Q18" s="653">
        <f t="shared" si="2"/>
        <v>70.165028000000007</v>
      </c>
      <c r="R18" s="653">
        <f t="shared" si="2"/>
        <v>0</v>
      </c>
      <c r="S18" s="653">
        <f>S28/1000000</f>
        <v>92.236503999999996</v>
      </c>
      <c r="T18" s="713"/>
      <c r="U18" s="819" t="s">
        <v>110</v>
      </c>
      <c r="V18" s="653">
        <f>V28/1000000</f>
        <v>0</v>
      </c>
      <c r="W18" s="640"/>
      <c r="X18" s="819" t="s">
        <v>110</v>
      </c>
      <c r="Y18" s="653">
        <f t="shared" si="3"/>
        <v>3.4499999999999999E-3</v>
      </c>
      <c r="Z18" s="653">
        <f t="shared" si="3"/>
        <v>9.554E-3</v>
      </c>
      <c r="AA18" s="653">
        <f t="shared" si="3"/>
        <v>0.53208200000000005</v>
      </c>
      <c r="AB18" s="653">
        <f t="shared" si="3"/>
        <v>0</v>
      </c>
      <c r="AC18" s="653">
        <f t="shared" si="3"/>
        <v>9.9999999999999995E-7</v>
      </c>
      <c r="AD18" s="670">
        <f>AD28/1000000</f>
        <v>0.54508699999999999</v>
      </c>
      <c r="AE18" s="640"/>
      <c r="AF18" s="819" t="s">
        <v>110</v>
      </c>
      <c r="AG18" s="653">
        <f t="shared" si="4"/>
        <v>1.694E-3</v>
      </c>
      <c r="AH18" s="653">
        <f t="shared" si="4"/>
        <v>2.6999999999999999E-5</v>
      </c>
      <c r="AI18" s="653">
        <f t="shared" si="4"/>
        <v>0.111502</v>
      </c>
      <c r="AJ18" s="653">
        <f t="shared" si="4"/>
        <v>0.192382</v>
      </c>
      <c r="AK18" s="653">
        <f t="shared" si="4"/>
        <v>0</v>
      </c>
      <c r="AL18" s="653">
        <f t="shared" si="4"/>
        <v>0.64603100000000002</v>
      </c>
      <c r="AM18" s="653">
        <f t="shared" si="4"/>
        <v>0</v>
      </c>
      <c r="AN18" s="653">
        <f t="shared" si="4"/>
        <v>0</v>
      </c>
      <c r="AO18" s="653">
        <f t="shared" si="4"/>
        <v>5.5209999999999999E-3</v>
      </c>
      <c r="AP18" s="653">
        <f t="shared" si="4"/>
        <v>5.8450000000000004E-3</v>
      </c>
      <c r="AQ18" s="653">
        <f t="shared" si="4"/>
        <v>0.15685299999999999</v>
      </c>
      <c r="AR18" s="653">
        <f t="shared" si="4"/>
        <v>0</v>
      </c>
      <c r="AS18" s="653">
        <f t="shared" si="4"/>
        <v>2.3599999999999999E-4</v>
      </c>
      <c r="AT18" s="653">
        <f t="shared" si="4"/>
        <v>0.24296999999999999</v>
      </c>
      <c r="AU18" s="653">
        <f t="shared" si="4"/>
        <v>0</v>
      </c>
      <c r="AV18" s="653">
        <f t="shared" si="4"/>
        <v>0</v>
      </c>
      <c r="AW18" s="670">
        <f>AW28/1000000</f>
        <v>1.3630610000000001</v>
      </c>
      <c r="AX18" s="640"/>
      <c r="AY18" s="819" t="s">
        <v>110</v>
      </c>
      <c r="AZ18" s="653">
        <f t="shared" si="5"/>
        <v>14.600894</v>
      </c>
      <c r="BA18" s="653">
        <f t="shared" si="5"/>
        <v>1.5999999999999999E-5</v>
      </c>
      <c r="BB18" s="653">
        <f t="shared" si="5"/>
        <v>0.30106100000000002</v>
      </c>
      <c r="BC18" s="653">
        <f t="shared" si="5"/>
        <v>56.326656</v>
      </c>
      <c r="BD18" s="653">
        <f t="shared" si="5"/>
        <v>0</v>
      </c>
      <c r="BE18" s="653">
        <f t="shared" si="5"/>
        <v>0</v>
      </c>
      <c r="BF18" s="653">
        <f>BF28/1000000</f>
        <v>71.228627000000003</v>
      </c>
    </row>
    <row r="19" spans="12:84" ht="16" x14ac:dyDescent="0.15">
      <c r="L19"/>
      <c r="M19" s="819" t="s">
        <v>111</v>
      </c>
      <c r="N19" s="653">
        <f t="shared" si="2"/>
        <v>26.870218999999999</v>
      </c>
      <c r="O19" s="653">
        <f t="shared" si="2"/>
        <v>0.65465200000000001</v>
      </c>
      <c r="P19" s="653">
        <f t="shared" si="2"/>
        <v>12.724021</v>
      </c>
      <c r="Q19" s="653">
        <f t="shared" si="2"/>
        <v>207.729401</v>
      </c>
      <c r="R19" s="653">
        <f t="shared" si="2"/>
        <v>2.0743999999999999E-2</v>
      </c>
      <c r="S19" s="653">
        <f t="shared" si="2"/>
        <v>247.99903699999999</v>
      </c>
      <c r="T19" s="713"/>
      <c r="U19" s="819" t="s">
        <v>111</v>
      </c>
      <c r="V19" s="653">
        <f t="shared" ref="V19:V22" si="6">V29/1000000</f>
        <v>1.6899999999999999E-4</v>
      </c>
      <c r="W19" s="640"/>
      <c r="X19" s="819" t="s">
        <v>111</v>
      </c>
      <c r="Y19" s="653">
        <f t="shared" si="3"/>
        <v>3.039E-3</v>
      </c>
      <c r="Z19" s="653">
        <f t="shared" si="3"/>
        <v>4.3214579999999998</v>
      </c>
      <c r="AA19" s="653">
        <f t="shared" si="3"/>
        <v>13.877549999999999</v>
      </c>
      <c r="AB19" s="653">
        <f t="shared" si="3"/>
        <v>0</v>
      </c>
      <c r="AC19" s="653">
        <f t="shared" si="3"/>
        <v>6.0000000000000002E-5</v>
      </c>
      <c r="AD19" s="670">
        <f t="shared" si="3"/>
        <v>18.202107000000002</v>
      </c>
      <c r="AE19" s="640"/>
      <c r="AF19" s="819" t="s">
        <v>111</v>
      </c>
      <c r="AG19" s="653">
        <f t="shared" si="4"/>
        <v>1.2799999999999999E-4</v>
      </c>
      <c r="AH19" s="653">
        <f t="shared" si="4"/>
        <v>5.04E-4</v>
      </c>
      <c r="AI19" s="653">
        <f t="shared" si="4"/>
        <v>1.23E-2</v>
      </c>
      <c r="AJ19" s="653">
        <f t="shared" si="4"/>
        <v>2.8538999999999998E-2</v>
      </c>
      <c r="AK19" s="653">
        <f t="shared" si="4"/>
        <v>3.8791829999999998</v>
      </c>
      <c r="AL19" s="653">
        <f t="shared" si="4"/>
        <v>0.37567899999999999</v>
      </c>
      <c r="AM19" s="653">
        <f t="shared" si="4"/>
        <v>0</v>
      </c>
      <c r="AN19" s="653">
        <f t="shared" si="4"/>
        <v>0</v>
      </c>
      <c r="AO19" s="653">
        <f t="shared" si="4"/>
        <v>0</v>
      </c>
      <c r="AP19" s="653">
        <f t="shared" si="4"/>
        <v>0</v>
      </c>
      <c r="AQ19" s="653">
        <f t="shared" si="4"/>
        <v>2.5384E-2</v>
      </c>
      <c r="AR19" s="653">
        <f t="shared" si="4"/>
        <v>1.428E-3</v>
      </c>
      <c r="AS19" s="653">
        <f t="shared" si="4"/>
        <v>0</v>
      </c>
      <c r="AT19" s="653">
        <f t="shared" si="4"/>
        <v>5.3626E-2</v>
      </c>
      <c r="AU19" s="653">
        <f t="shared" si="4"/>
        <v>1.315E-3</v>
      </c>
      <c r="AV19" s="653">
        <f t="shared" si="4"/>
        <v>4.6E-5</v>
      </c>
      <c r="AW19" s="670">
        <f t="shared" ref="AW19:AW22" si="7">AW29/1000000</f>
        <v>4.3781319999999999</v>
      </c>
      <c r="AX19" s="640"/>
      <c r="AY19" s="819" t="s">
        <v>111</v>
      </c>
      <c r="AZ19" s="653">
        <f t="shared" si="5"/>
        <v>0</v>
      </c>
      <c r="BA19" s="653">
        <f t="shared" si="5"/>
        <v>7.263693</v>
      </c>
      <c r="BB19" s="653">
        <f t="shared" si="5"/>
        <v>0.25890000000000002</v>
      </c>
      <c r="BC19" s="653">
        <f t="shared" si="5"/>
        <v>172.84255200000001</v>
      </c>
      <c r="BD19" s="653">
        <f t="shared" si="5"/>
        <v>21.474822</v>
      </c>
      <c r="BE19" s="653">
        <f t="shared" si="5"/>
        <v>0</v>
      </c>
      <c r="BF19" s="653">
        <f t="shared" si="5"/>
        <v>201.839967</v>
      </c>
    </row>
    <row r="20" spans="12:84" ht="16" x14ac:dyDescent="0.15">
      <c r="L20"/>
      <c r="M20" s="819" t="s">
        <v>112</v>
      </c>
      <c r="N20" s="653">
        <f t="shared" si="2"/>
        <v>1.042624</v>
      </c>
      <c r="O20" s="653">
        <f t="shared" si="2"/>
        <v>0.44806299999999999</v>
      </c>
      <c r="P20" s="653">
        <f t="shared" si="2"/>
        <v>7.0015999999999995E-2</v>
      </c>
      <c r="Q20" s="653">
        <f t="shared" si="2"/>
        <v>146.344221</v>
      </c>
      <c r="R20" s="653">
        <f t="shared" si="2"/>
        <v>1.12E-4</v>
      </c>
      <c r="S20" s="653">
        <f t="shared" si="2"/>
        <v>147.905036</v>
      </c>
      <c r="T20" s="713"/>
      <c r="U20" s="819" t="s">
        <v>112</v>
      </c>
      <c r="V20" s="653">
        <f t="shared" si="6"/>
        <v>1.423E-3</v>
      </c>
      <c r="W20" s="640"/>
      <c r="X20" s="819" t="s">
        <v>112</v>
      </c>
      <c r="Y20" s="653">
        <f t="shared" si="3"/>
        <v>1.4200000000000001E-4</v>
      </c>
      <c r="Z20" s="653">
        <f t="shared" si="3"/>
        <v>1.0028360000000001</v>
      </c>
      <c r="AA20" s="653">
        <f t="shared" si="3"/>
        <v>4.5517010000000004</v>
      </c>
      <c r="AB20" s="653">
        <f t="shared" si="3"/>
        <v>1.93E-4</v>
      </c>
      <c r="AC20" s="653">
        <f t="shared" si="3"/>
        <v>6.9999999999999999E-6</v>
      </c>
      <c r="AD20" s="670">
        <f t="shared" si="3"/>
        <v>5.5548789999999997</v>
      </c>
      <c r="AE20" s="640"/>
      <c r="AF20" s="819" t="s">
        <v>112</v>
      </c>
      <c r="AG20" s="653">
        <f t="shared" si="4"/>
        <v>3.2899999999999997E-4</v>
      </c>
      <c r="AH20" s="653">
        <f t="shared" si="4"/>
        <v>12.118074999999999</v>
      </c>
      <c r="AI20" s="653">
        <f t="shared" si="4"/>
        <v>3.8299999999999999E-4</v>
      </c>
      <c r="AJ20" s="653">
        <f t="shared" si="4"/>
        <v>2.4399999999999999E-4</v>
      </c>
      <c r="AK20" s="653">
        <f t="shared" si="4"/>
        <v>0.20488700000000001</v>
      </c>
      <c r="AL20" s="653">
        <f t="shared" si="4"/>
        <v>2.5892999999999999E-2</v>
      </c>
      <c r="AM20" s="653">
        <f t="shared" si="4"/>
        <v>6.8454139999999999</v>
      </c>
      <c r="AN20" s="653">
        <f t="shared" si="4"/>
        <v>223.81726399999999</v>
      </c>
      <c r="AO20" s="653">
        <f t="shared" si="4"/>
        <v>0</v>
      </c>
      <c r="AP20" s="653">
        <f t="shared" si="4"/>
        <v>0</v>
      </c>
      <c r="AQ20" s="653">
        <f t="shared" si="4"/>
        <v>1.4676E-2</v>
      </c>
      <c r="AR20" s="653">
        <f t="shared" si="4"/>
        <v>2.8299999999999999E-4</v>
      </c>
      <c r="AS20" s="653">
        <f t="shared" si="4"/>
        <v>2.3000000000000001E-4</v>
      </c>
      <c r="AT20" s="653">
        <f t="shared" si="4"/>
        <v>4.0699999999999998E-3</v>
      </c>
      <c r="AU20" s="653">
        <f t="shared" si="4"/>
        <v>2.3499999999999999E-4</v>
      </c>
      <c r="AV20" s="653">
        <f t="shared" si="4"/>
        <v>5.6490000000000004E-3</v>
      </c>
      <c r="AW20" s="670">
        <f t="shared" si="7"/>
        <v>243.037632</v>
      </c>
      <c r="AX20" s="640"/>
      <c r="AY20" s="819" t="s">
        <v>112</v>
      </c>
      <c r="AZ20" s="653">
        <f t="shared" si="5"/>
        <v>12.538605</v>
      </c>
      <c r="BA20" s="653">
        <f t="shared" si="5"/>
        <v>4.5388919999999997</v>
      </c>
      <c r="BB20" s="653">
        <f t="shared" si="5"/>
        <v>1.4533000000000001E-2</v>
      </c>
      <c r="BC20" s="653">
        <f t="shared" si="5"/>
        <v>122.447306</v>
      </c>
      <c r="BD20" s="653">
        <f t="shared" si="5"/>
        <v>1.4968E-2</v>
      </c>
      <c r="BE20" s="653">
        <f t="shared" si="5"/>
        <v>0</v>
      </c>
      <c r="BF20" s="653">
        <f t="shared" si="5"/>
        <v>139.554304</v>
      </c>
    </row>
    <row r="21" spans="12:84" ht="16" x14ac:dyDescent="0.15">
      <c r="L21"/>
      <c r="M21" s="819" t="s">
        <v>113</v>
      </c>
      <c r="N21" s="653">
        <f t="shared" si="2"/>
        <v>0</v>
      </c>
      <c r="O21" s="653">
        <f t="shared" si="2"/>
        <v>9.9999999999999995E-7</v>
      </c>
      <c r="P21" s="653">
        <f t="shared" si="2"/>
        <v>0</v>
      </c>
      <c r="Q21" s="653">
        <f t="shared" si="2"/>
        <v>18.776696999999999</v>
      </c>
      <c r="R21" s="653">
        <f t="shared" si="2"/>
        <v>0</v>
      </c>
      <c r="S21" s="653">
        <f t="shared" si="2"/>
        <v>18.776698</v>
      </c>
      <c r="T21" s="713"/>
      <c r="U21" s="819" t="s">
        <v>113</v>
      </c>
      <c r="V21" s="653">
        <f t="shared" si="6"/>
        <v>0</v>
      </c>
      <c r="W21" s="640"/>
      <c r="X21" s="819" t="s">
        <v>113</v>
      </c>
      <c r="Y21" s="653">
        <f t="shared" si="3"/>
        <v>0</v>
      </c>
      <c r="Z21" s="653">
        <f t="shared" si="3"/>
        <v>0</v>
      </c>
      <c r="AA21" s="653">
        <f t="shared" si="3"/>
        <v>1.4799999999999999E-4</v>
      </c>
      <c r="AB21" s="653">
        <f t="shared" si="3"/>
        <v>0</v>
      </c>
      <c r="AC21" s="653">
        <f t="shared" si="3"/>
        <v>0</v>
      </c>
      <c r="AD21" s="670">
        <f t="shared" si="3"/>
        <v>1.4799999999999999E-4</v>
      </c>
      <c r="AE21" s="640"/>
      <c r="AF21" s="819" t="s">
        <v>113</v>
      </c>
      <c r="AG21" s="653">
        <f t="shared" si="4"/>
        <v>0</v>
      </c>
      <c r="AH21" s="653">
        <f t="shared" si="4"/>
        <v>0</v>
      </c>
      <c r="AI21" s="653">
        <f t="shared" si="4"/>
        <v>0</v>
      </c>
      <c r="AJ21" s="653">
        <f t="shared" si="4"/>
        <v>0</v>
      </c>
      <c r="AK21" s="653">
        <f t="shared" si="4"/>
        <v>0</v>
      </c>
      <c r="AL21" s="653">
        <f t="shared" si="4"/>
        <v>1.18E-4</v>
      </c>
      <c r="AM21" s="653">
        <f t="shared" si="4"/>
        <v>0</v>
      </c>
      <c r="AN21" s="653">
        <f t="shared" si="4"/>
        <v>9.8999999999999999E-4</v>
      </c>
      <c r="AO21" s="653">
        <f t="shared" si="4"/>
        <v>0</v>
      </c>
      <c r="AP21" s="653">
        <f t="shared" si="4"/>
        <v>0</v>
      </c>
      <c r="AQ21" s="653">
        <f t="shared" si="4"/>
        <v>0</v>
      </c>
      <c r="AR21" s="653">
        <f t="shared" si="4"/>
        <v>0</v>
      </c>
      <c r="AS21" s="653">
        <f t="shared" si="4"/>
        <v>0</v>
      </c>
      <c r="AT21" s="653">
        <f t="shared" si="4"/>
        <v>0</v>
      </c>
      <c r="AU21" s="653">
        <f t="shared" si="4"/>
        <v>0</v>
      </c>
      <c r="AV21" s="653">
        <f t="shared" si="4"/>
        <v>0</v>
      </c>
      <c r="AW21" s="670">
        <f t="shared" si="7"/>
        <v>1.108E-3</v>
      </c>
      <c r="AX21" s="640"/>
      <c r="AY21" s="819" t="s">
        <v>113</v>
      </c>
      <c r="AZ21" s="653">
        <f t="shared" si="5"/>
        <v>0</v>
      </c>
      <c r="BA21" s="653">
        <f t="shared" si="5"/>
        <v>5.1000000000000004E-4</v>
      </c>
      <c r="BB21" s="653">
        <f t="shared" si="5"/>
        <v>1.44E-4</v>
      </c>
      <c r="BC21" s="653">
        <f t="shared" si="5"/>
        <v>37.334110000000003</v>
      </c>
      <c r="BD21" s="653">
        <f t="shared" si="5"/>
        <v>0</v>
      </c>
      <c r="BE21" s="653">
        <f t="shared" si="5"/>
        <v>0</v>
      </c>
      <c r="BF21" s="653">
        <f t="shared" si="5"/>
        <v>37.334764</v>
      </c>
    </row>
    <row r="22" spans="12:84" ht="16" x14ac:dyDescent="0.15">
      <c r="L22"/>
      <c r="M22" s="819" t="s">
        <v>880</v>
      </c>
      <c r="N22" s="653">
        <f t="shared" si="2"/>
        <v>3.7594000000000002E-2</v>
      </c>
      <c r="O22" s="653">
        <f t="shared" si="2"/>
        <v>7.6400000000000003E-4</v>
      </c>
      <c r="P22" s="653">
        <f t="shared" si="2"/>
        <v>0</v>
      </c>
      <c r="Q22" s="653">
        <f t="shared" si="2"/>
        <v>2.118773</v>
      </c>
      <c r="R22" s="653">
        <f t="shared" si="2"/>
        <v>0.29363</v>
      </c>
      <c r="S22" s="653">
        <f t="shared" si="2"/>
        <v>2.450761</v>
      </c>
      <c r="T22" s="713"/>
      <c r="U22" s="819" t="s">
        <v>880</v>
      </c>
      <c r="V22" s="653">
        <f t="shared" si="6"/>
        <v>0</v>
      </c>
      <c r="W22" s="640"/>
      <c r="X22" s="819" t="s">
        <v>880</v>
      </c>
      <c r="Y22" s="653">
        <f t="shared" si="3"/>
        <v>8.8260000000000005E-3</v>
      </c>
      <c r="Z22" s="653">
        <f t="shared" si="3"/>
        <v>7.6087000000000002E-2</v>
      </c>
      <c r="AA22" s="653">
        <f t="shared" si="3"/>
        <v>0.12944</v>
      </c>
      <c r="AB22" s="653">
        <f t="shared" si="3"/>
        <v>9.3620000000000005E-3</v>
      </c>
      <c r="AC22" s="653">
        <f t="shared" si="3"/>
        <v>0</v>
      </c>
      <c r="AD22" s="670">
        <f t="shared" si="3"/>
        <v>0.223715</v>
      </c>
      <c r="AE22" s="640"/>
      <c r="AF22" s="819" t="s">
        <v>880</v>
      </c>
      <c r="AG22" s="653">
        <f t="shared" si="4"/>
        <v>0</v>
      </c>
      <c r="AH22" s="653">
        <f t="shared" si="4"/>
        <v>0</v>
      </c>
      <c r="AI22" s="653">
        <f t="shared" si="4"/>
        <v>0</v>
      </c>
      <c r="AJ22" s="653">
        <f t="shared" si="4"/>
        <v>0</v>
      </c>
      <c r="AK22" s="653">
        <f t="shared" si="4"/>
        <v>0</v>
      </c>
      <c r="AL22" s="653">
        <f t="shared" si="4"/>
        <v>0</v>
      </c>
      <c r="AM22" s="653">
        <f t="shared" si="4"/>
        <v>0</v>
      </c>
      <c r="AN22" s="653">
        <f t="shared" si="4"/>
        <v>0</v>
      </c>
      <c r="AO22" s="653">
        <f t="shared" si="4"/>
        <v>0</v>
      </c>
      <c r="AP22" s="653">
        <f t="shared" si="4"/>
        <v>0</v>
      </c>
      <c r="AQ22" s="653">
        <f t="shared" si="4"/>
        <v>0</v>
      </c>
      <c r="AR22" s="653">
        <f t="shared" si="4"/>
        <v>0</v>
      </c>
      <c r="AS22" s="653">
        <f t="shared" si="4"/>
        <v>0</v>
      </c>
      <c r="AT22" s="653">
        <f t="shared" si="4"/>
        <v>0</v>
      </c>
      <c r="AU22" s="653">
        <f t="shared" si="4"/>
        <v>0</v>
      </c>
      <c r="AV22" s="653">
        <f t="shared" si="4"/>
        <v>0</v>
      </c>
      <c r="AW22" s="670">
        <f t="shared" si="7"/>
        <v>0</v>
      </c>
      <c r="AX22" s="640"/>
      <c r="AY22" s="819" t="s">
        <v>880</v>
      </c>
      <c r="AZ22" s="653">
        <f t="shared" si="5"/>
        <v>3.8198000000000003E-2</v>
      </c>
      <c r="BA22" s="653">
        <f t="shared" si="5"/>
        <v>0</v>
      </c>
      <c r="BB22" s="653">
        <f t="shared" si="5"/>
        <v>5.5599999999999996E-4</v>
      </c>
      <c r="BC22" s="653">
        <f t="shared" si="5"/>
        <v>1.812084</v>
      </c>
      <c r="BD22" s="653">
        <f t="shared" si="5"/>
        <v>0</v>
      </c>
      <c r="BE22" s="653">
        <f t="shared" si="5"/>
        <v>0.103494</v>
      </c>
      <c r="BF22" s="653">
        <f t="shared" si="5"/>
        <v>1.954332</v>
      </c>
    </row>
    <row r="23" spans="12:84" ht="16" x14ac:dyDescent="0.15">
      <c r="L23"/>
      <c r="M23" s="820" t="s">
        <v>55</v>
      </c>
      <c r="N23" s="659">
        <f>SUM(N17:N22)</f>
        <v>49.985221999999993</v>
      </c>
      <c r="O23" s="659">
        <f t="shared" ref="O23:S23" si="8">SUM(O17:O22)</f>
        <v>1.1400939999999999</v>
      </c>
      <c r="P23" s="659">
        <f t="shared" si="8"/>
        <v>12.794114</v>
      </c>
      <c r="Q23" s="659">
        <f t="shared" si="8"/>
        <v>445.363426</v>
      </c>
      <c r="R23" s="659">
        <f t="shared" si="8"/>
        <v>0.31448599999999999</v>
      </c>
      <c r="S23" s="659">
        <f t="shared" si="8"/>
        <v>509.59734199999997</v>
      </c>
      <c r="T23" s="713"/>
      <c r="U23" s="820" t="s">
        <v>55</v>
      </c>
      <c r="V23" s="659">
        <f t="shared" ref="V23" si="9">SUM(V17:V22)</f>
        <v>1.5920000000000001E-3</v>
      </c>
      <c r="W23" s="640"/>
      <c r="X23" s="820" t="s">
        <v>55</v>
      </c>
      <c r="Y23" s="659">
        <f t="shared" ref="Y23" si="10">SUM(Y17:Y22)</f>
        <v>1.5457E-2</v>
      </c>
      <c r="Z23" s="659">
        <f t="shared" ref="Z23" si="11">SUM(Z17:Z22)</f>
        <v>5.4153100000000007</v>
      </c>
      <c r="AA23" s="659">
        <f t="shared" ref="AA23" si="12">SUM(AA17:AA22)</f>
        <v>19.090920999999998</v>
      </c>
      <c r="AB23" s="659">
        <f t="shared" ref="AB23" si="13">SUM(AB17:AB22)</f>
        <v>9.555000000000001E-3</v>
      </c>
      <c r="AC23" s="659">
        <f t="shared" ref="AC23" si="14">SUM(AC17:AC22)</f>
        <v>6.7999999999999999E-5</v>
      </c>
      <c r="AD23" s="659">
        <f t="shared" ref="AD23" si="15">SUM(AD17:AD22)</f>
        <v>24.531310999999999</v>
      </c>
      <c r="AE23" s="640"/>
      <c r="AF23" s="820" t="s">
        <v>55</v>
      </c>
      <c r="AG23" s="659">
        <f>SUM(AG17:AG22)</f>
        <v>2.1510000000000001E-3</v>
      </c>
      <c r="AH23" s="659">
        <f t="shared" ref="AH23:AW23" si="16">SUM(AH17:AH22)</f>
        <v>12.118606</v>
      </c>
      <c r="AI23" s="659">
        <f t="shared" si="16"/>
        <v>0.124185</v>
      </c>
      <c r="AJ23" s="659">
        <f t="shared" si="16"/>
        <v>0.221165</v>
      </c>
      <c r="AK23" s="659">
        <f t="shared" si="16"/>
        <v>4.0840699999999996</v>
      </c>
      <c r="AL23" s="659">
        <f t="shared" si="16"/>
        <v>1.0477210000000001</v>
      </c>
      <c r="AM23" s="659">
        <f t="shared" si="16"/>
        <v>6.8454139999999999</v>
      </c>
      <c r="AN23" s="659">
        <f t="shared" si="16"/>
        <v>223.818254</v>
      </c>
      <c r="AO23" s="659">
        <f t="shared" si="16"/>
        <v>5.5209999999999999E-3</v>
      </c>
      <c r="AP23" s="659">
        <f t="shared" si="16"/>
        <v>5.8450000000000004E-3</v>
      </c>
      <c r="AQ23" s="659">
        <f t="shared" si="16"/>
        <v>0.19691299999999998</v>
      </c>
      <c r="AR23" s="659">
        <f t="shared" si="16"/>
        <v>1.7110000000000001E-3</v>
      </c>
      <c r="AS23" s="659">
        <f t="shared" si="16"/>
        <v>4.66E-4</v>
      </c>
      <c r="AT23" s="659">
        <f t="shared" si="16"/>
        <v>0.30066599999999999</v>
      </c>
      <c r="AU23" s="659">
        <f t="shared" si="16"/>
        <v>1.5499999999999999E-3</v>
      </c>
      <c r="AV23" s="659">
        <f t="shared" si="16"/>
        <v>5.6950000000000004E-3</v>
      </c>
      <c r="AW23" s="659">
        <f t="shared" si="16"/>
        <v>248.779933</v>
      </c>
      <c r="AX23" s="640"/>
      <c r="AY23" s="820" t="s">
        <v>55</v>
      </c>
      <c r="AZ23" s="659">
        <f t="shared" ref="AZ23" si="17">SUM(AZ17:AZ22)</f>
        <v>27.177697000000002</v>
      </c>
      <c r="BA23" s="659">
        <f t="shared" ref="BA23" si="18">SUM(BA17:BA22)</f>
        <v>11.803110999999999</v>
      </c>
      <c r="BB23" s="659">
        <f t="shared" ref="BB23" si="19">SUM(BB17:BB22)</f>
        <v>0.57519400000000009</v>
      </c>
      <c r="BC23" s="659">
        <f t="shared" ref="BC23" si="20">SUM(BC17:BC22)</f>
        <v>390.94571300000007</v>
      </c>
      <c r="BD23" s="659">
        <f t="shared" ref="BD23" si="21">SUM(BD17:BD22)</f>
        <v>21.489789999999999</v>
      </c>
      <c r="BE23" s="659">
        <f t="shared" ref="BE23" si="22">SUM(BE17:BE22)</f>
        <v>0.103494</v>
      </c>
      <c r="BF23" s="659">
        <f t="shared" ref="BF23" si="23">SUM(BF17:BF22)</f>
        <v>452.09499900000003</v>
      </c>
    </row>
    <row r="24" spans="12:84" x14ac:dyDescent="0.15">
      <c r="L24"/>
      <c r="N24" s="643"/>
      <c r="T24" s="817"/>
      <c r="X24" s="643"/>
      <c r="AZ24" s="643"/>
    </row>
    <row r="25" spans="12:84" s="722" customFormat="1" x14ac:dyDescent="0.15">
      <c r="L25"/>
      <c r="M25" s="643" t="s">
        <v>133</v>
      </c>
      <c r="N25" s="634"/>
      <c r="O25" s="634"/>
      <c r="P25" s="634"/>
      <c r="Q25" s="634"/>
      <c r="R25" s="634"/>
      <c r="S25" s="634"/>
      <c r="T25" s="817"/>
      <c r="U25" s="1000" t="s">
        <v>133</v>
      </c>
      <c r="V25" s="1000"/>
      <c r="W25" s="634"/>
      <c r="X25" s="643" t="s">
        <v>133</v>
      </c>
      <c r="Y25" s="634"/>
      <c r="Z25" s="634"/>
      <c r="AA25" s="634"/>
      <c r="AB25" s="634"/>
      <c r="AC25" s="634"/>
      <c r="AD25" s="634"/>
      <c r="AE25" s="634"/>
      <c r="AF25" s="643" t="s">
        <v>133</v>
      </c>
      <c r="AG25" s="634"/>
      <c r="AH25" s="634"/>
      <c r="AI25" s="634"/>
      <c r="AJ25" s="634"/>
      <c r="AK25" s="634"/>
      <c r="AL25" s="634"/>
      <c r="AM25" s="634"/>
      <c r="AN25" s="634"/>
      <c r="AO25" s="634"/>
      <c r="AP25" s="634"/>
      <c r="AQ25" s="634"/>
      <c r="AR25" s="634"/>
      <c r="AS25" s="634"/>
      <c r="AT25" s="634"/>
      <c r="AU25" s="634"/>
      <c r="AV25" s="634"/>
      <c r="AW25" s="634"/>
      <c r="AX25" s="634"/>
      <c r="AY25" s="643" t="s">
        <v>133</v>
      </c>
      <c r="AZ25" s="643"/>
      <c r="BA25" s="634"/>
      <c r="BB25" s="634"/>
      <c r="BC25" s="634"/>
      <c r="BD25" s="634"/>
      <c r="BE25" s="634"/>
      <c r="BF25" s="634"/>
      <c r="BG25" s="634"/>
      <c r="BH25" s="634"/>
      <c r="BI25" s="634"/>
      <c r="BJ25" s="634"/>
      <c r="BK25" s="634"/>
      <c r="BL25" s="634"/>
      <c r="BM25" s="634"/>
      <c r="BN25" s="634"/>
      <c r="BO25" s="634"/>
      <c r="BP25" s="634"/>
      <c r="BQ25" s="634"/>
      <c r="BR25" s="634"/>
      <c r="BS25" s="634"/>
      <c r="BT25" s="634"/>
      <c r="BU25" s="634"/>
      <c r="BV25" s="634"/>
      <c r="BW25" s="634"/>
      <c r="BX25" s="634"/>
      <c r="BY25" s="634"/>
      <c r="BZ25" s="634"/>
      <c r="CA25" s="634"/>
      <c r="CB25" s="634"/>
      <c r="CC25" s="634"/>
      <c r="CD25" s="634"/>
      <c r="CE25" s="634"/>
      <c r="CF25" s="634"/>
    </row>
    <row r="26" spans="12:84" ht="34" x14ac:dyDescent="0.15">
      <c r="L26"/>
      <c r="M26" s="646" t="s">
        <v>882</v>
      </c>
      <c r="N26" s="647" t="s">
        <v>146</v>
      </c>
      <c r="O26" s="647" t="s">
        <v>134</v>
      </c>
      <c r="P26" s="647" t="s">
        <v>135</v>
      </c>
      <c r="Q26" s="647" t="s">
        <v>136</v>
      </c>
      <c r="R26" s="647" t="s">
        <v>226</v>
      </c>
      <c r="S26" s="647" t="s">
        <v>55</v>
      </c>
      <c r="T26" s="713"/>
      <c r="U26" s="646" t="s">
        <v>882</v>
      </c>
      <c r="V26" s="647" t="s">
        <v>659</v>
      </c>
      <c r="W26" s="662"/>
      <c r="X26" s="646" t="s">
        <v>882</v>
      </c>
      <c r="Y26" s="647" t="s">
        <v>140</v>
      </c>
      <c r="Z26" s="647" t="s">
        <v>141</v>
      </c>
      <c r="AA26" s="647" t="s">
        <v>142</v>
      </c>
      <c r="AB26" s="647" t="s">
        <v>143</v>
      </c>
      <c r="AC26" s="647" t="s">
        <v>226</v>
      </c>
      <c r="AD26" s="647" t="s">
        <v>55</v>
      </c>
      <c r="AE26" s="662"/>
      <c r="AF26" s="646" t="s">
        <v>882</v>
      </c>
      <c r="AG26" s="647" t="s">
        <v>581</v>
      </c>
      <c r="AH26" s="647" t="s">
        <v>582</v>
      </c>
      <c r="AI26" s="647" t="s">
        <v>617</v>
      </c>
      <c r="AJ26" s="647" t="s">
        <v>648</v>
      </c>
      <c r="AK26" s="647" t="s">
        <v>649</v>
      </c>
      <c r="AL26" s="647" t="s">
        <v>650</v>
      </c>
      <c r="AM26" s="647" t="s">
        <v>711</v>
      </c>
      <c r="AN26" s="647" t="s">
        <v>651</v>
      </c>
      <c r="AO26" s="647" t="s">
        <v>652</v>
      </c>
      <c r="AP26" s="647" t="s">
        <v>653</v>
      </c>
      <c r="AQ26" s="647" t="s">
        <v>654</v>
      </c>
      <c r="AR26" s="647" t="s">
        <v>712</v>
      </c>
      <c r="AS26" s="647" t="s">
        <v>655</v>
      </c>
      <c r="AT26" s="647" t="s">
        <v>656</v>
      </c>
      <c r="AU26" s="647" t="s">
        <v>657</v>
      </c>
      <c r="AV26" s="647" t="s">
        <v>658</v>
      </c>
      <c r="AW26" s="647" t="s">
        <v>55</v>
      </c>
      <c r="AX26" s="662"/>
      <c r="AY26" s="646" t="s">
        <v>882</v>
      </c>
      <c r="AZ26" s="647" t="s">
        <v>137</v>
      </c>
      <c r="BA26" s="647" t="s">
        <v>135</v>
      </c>
      <c r="BB26" s="647" t="s">
        <v>138</v>
      </c>
      <c r="BC26" s="647" t="s">
        <v>136</v>
      </c>
      <c r="BD26" s="647" t="s">
        <v>139</v>
      </c>
      <c r="BE26" s="647" t="s">
        <v>226</v>
      </c>
      <c r="BF26" s="647" t="s">
        <v>55</v>
      </c>
    </row>
    <row r="27" spans="12:84" ht="17" x14ac:dyDescent="0.15">
      <c r="L27"/>
      <c r="M27" s="914" t="s">
        <v>109</v>
      </c>
      <c r="N27" s="647"/>
      <c r="O27" s="647"/>
      <c r="P27" s="647"/>
      <c r="Q27" s="931">
        <v>229306</v>
      </c>
      <c r="R27" s="647"/>
      <c r="S27" s="768">
        <f t="shared" ref="S27:S32" si="24">SUM(N27:R27)</f>
        <v>229306</v>
      </c>
      <c r="T27" s="713"/>
      <c r="U27" s="914" t="s">
        <v>109</v>
      </c>
      <c r="V27" s="647"/>
      <c r="W27" s="662"/>
      <c r="X27" s="914" t="s">
        <v>109</v>
      </c>
      <c r="Y27" s="647"/>
      <c r="Z27" s="931">
        <v>5375</v>
      </c>
      <c r="AA27" s="647"/>
      <c r="AB27" s="647"/>
      <c r="AC27" s="647"/>
      <c r="AD27" s="747">
        <f t="shared" ref="AD27:AD32" si="25">SUM(Y27:AC27)</f>
        <v>5375</v>
      </c>
      <c r="AE27" s="662"/>
      <c r="AF27" s="914" t="s">
        <v>109</v>
      </c>
      <c r="AG27" s="647"/>
      <c r="AH27" s="647"/>
      <c r="AI27" s="647"/>
      <c r="AJ27" s="647"/>
      <c r="AK27" s="647"/>
      <c r="AL27" s="647"/>
      <c r="AM27" s="647"/>
      <c r="AN27" s="647"/>
      <c r="AO27" s="647"/>
      <c r="AP27" s="647"/>
      <c r="AQ27" s="647"/>
      <c r="AR27" s="647"/>
      <c r="AS27" s="647"/>
      <c r="AT27" s="647"/>
      <c r="AU27" s="647"/>
      <c r="AV27" s="647"/>
      <c r="AW27" s="768">
        <f t="shared" ref="AW27:AW32" si="26">SUM(AG27:AV27)</f>
        <v>0</v>
      </c>
      <c r="AX27" s="662"/>
      <c r="AY27" s="914" t="s">
        <v>109</v>
      </c>
      <c r="AZ27" s="931"/>
      <c r="BA27" s="931"/>
      <c r="BB27" s="931"/>
      <c r="BC27" s="931">
        <v>183005</v>
      </c>
      <c r="BD27" s="931"/>
      <c r="BE27" s="931"/>
      <c r="BF27" s="768">
        <f t="shared" ref="BF27:BF32" si="27">SUM(AZ27:BE27)</f>
        <v>183005</v>
      </c>
    </row>
    <row r="28" spans="12:84" ht="16" x14ac:dyDescent="0.15">
      <c r="L28"/>
      <c r="M28" s="819" t="s">
        <v>110</v>
      </c>
      <c r="N28" s="768">
        <v>22034785</v>
      </c>
      <c r="O28" s="768">
        <v>36614</v>
      </c>
      <c r="P28" s="768">
        <v>77</v>
      </c>
      <c r="Q28" s="768">
        <v>70165028</v>
      </c>
      <c r="R28" s="768">
        <v>0</v>
      </c>
      <c r="S28" s="768">
        <f t="shared" si="24"/>
        <v>92236504</v>
      </c>
      <c r="T28" s="713"/>
      <c r="U28" s="819" t="s">
        <v>110</v>
      </c>
      <c r="V28" s="692">
        <v>0</v>
      </c>
      <c r="W28" s="640"/>
      <c r="X28" s="819" t="s">
        <v>110</v>
      </c>
      <c r="Y28" s="747">
        <v>3450</v>
      </c>
      <c r="Z28" s="747">
        <v>9554</v>
      </c>
      <c r="AA28" s="747">
        <v>532082</v>
      </c>
      <c r="AB28" s="747">
        <v>0</v>
      </c>
      <c r="AC28" s="747">
        <v>1</v>
      </c>
      <c r="AD28" s="747">
        <f t="shared" si="25"/>
        <v>545087</v>
      </c>
      <c r="AE28" s="640"/>
      <c r="AF28" s="819" t="s">
        <v>110</v>
      </c>
      <c r="AG28" s="688">
        <v>1694</v>
      </c>
      <c r="AH28" s="688">
        <v>27</v>
      </c>
      <c r="AI28" s="688">
        <v>111502</v>
      </c>
      <c r="AJ28" s="688">
        <v>192382</v>
      </c>
      <c r="AK28" s="688"/>
      <c r="AL28" s="688">
        <v>646031</v>
      </c>
      <c r="AM28" s="688">
        <v>0</v>
      </c>
      <c r="AN28" s="688">
        <v>0</v>
      </c>
      <c r="AO28" s="688">
        <v>5521</v>
      </c>
      <c r="AP28" s="688">
        <v>5845</v>
      </c>
      <c r="AQ28" s="688">
        <v>156853</v>
      </c>
      <c r="AR28" s="688"/>
      <c r="AS28" s="688">
        <v>236</v>
      </c>
      <c r="AT28" s="688">
        <v>242970</v>
      </c>
      <c r="AU28" s="688">
        <v>0</v>
      </c>
      <c r="AV28" s="688">
        <v>0</v>
      </c>
      <c r="AW28" s="768">
        <f t="shared" si="26"/>
        <v>1363061</v>
      </c>
      <c r="AX28" s="640"/>
      <c r="AY28" s="819" t="s">
        <v>110</v>
      </c>
      <c r="AZ28" s="768">
        <v>14600894</v>
      </c>
      <c r="BA28" s="768">
        <v>16</v>
      </c>
      <c r="BB28" s="768">
        <v>301061</v>
      </c>
      <c r="BC28" s="768">
        <v>56326656</v>
      </c>
      <c r="BD28" s="768">
        <v>0</v>
      </c>
      <c r="BE28" s="768">
        <v>0</v>
      </c>
      <c r="BF28" s="768">
        <f t="shared" si="27"/>
        <v>71228627</v>
      </c>
    </row>
    <row r="29" spans="12:84" ht="16" x14ac:dyDescent="0.15">
      <c r="L29"/>
      <c r="M29" s="819" t="s">
        <v>111</v>
      </c>
      <c r="N29" s="768">
        <v>26870219</v>
      </c>
      <c r="O29" s="768">
        <v>654652</v>
      </c>
      <c r="P29" s="768">
        <v>12724021</v>
      </c>
      <c r="Q29" s="768">
        <v>207729401</v>
      </c>
      <c r="R29" s="768">
        <v>20744</v>
      </c>
      <c r="S29" s="768">
        <f t="shared" si="24"/>
        <v>247999037</v>
      </c>
      <c r="T29" s="713"/>
      <c r="U29" s="819" t="s">
        <v>111</v>
      </c>
      <c r="V29" s="692">
        <v>169</v>
      </c>
      <c r="W29" s="640"/>
      <c r="X29" s="819" t="s">
        <v>111</v>
      </c>
      <c r="Y29" s="747">
        <v>3039</v>
      </c>
      <c r="Z29" s="747">
        <v>4321458</v>
      </c>
      <c r="AA29" s="747">
        <v>13877550</v>
      </c>
      <c r="AB29" s="747">
        <v>0</v>
      </c>
      <c r="AC29" s="747">
        <v>60</v>
      </c>
      <c r="AD29" s="747">
        <f t="shared" si="25"/>
        <v>18202107</v>
      </c>
      <c r="AE29" s="640"/>
      <c r="AF29" s="819" t="s">
        <v>111</v>
      </c>
      <c r="AG29" s="688">
        <v>128</v>
      </c>
      <c r="AH29" s="688">
        <v>504</v>
      </c>
      <c r="AI29" s="688">
        <v>12300</v>
      </c>
      <c r="AJ29" s="688">
        <v>28539</v>
      </c>
      <c r="AK29" s="688">
        <v>3879183</v>
      </c>
      <c r="AL29" s="688">
        <v>375679</v>
      </c>
      <c r="AM29" s="688">
        <v>0</v>
      </c>
      <c r="AN29" s="688">
        <v>0</v>
      </c>
      <c r="AO29" s="688">
        <v>0</v>
      </c>
      <c r="AP29" s="688">
        <v>0</v>
      </c>
      <c r="AQ29" s="688">
        <v>25384</v>
      </c>
      <c r="AR29" s="688">
        <v>1428</v>
      </c>
      <c r="AS29" s="688">
        <v>0</v>
      </c>
      <c r="AT29" s="688">
        <v>53626</v>
      </c>
      <c r="AU29" s="688">
        <v>1315</v>
      </c>
      <c r="AV29" s="688">
        <v>46</v>
      </c>
      <c r="AW29" s="768">
        <f t="shared" si="26"/>
        <v>4378132</v>
      </c>
      <c r="AX29" s="640"/>
      <c r="AY29" s="819" t="s">
        <v>111</v>
      </c>
      <c r="AZ29" s="768">
        <v>0</v>
      </c>
      <c r="BA29" s="768">
        <v>7263693</v>
      </c>
      <c r="BB29" s="768">
        <v>258900</v>
      </c>
      <c r="BC29" s="768">
        <v>172842552</v>
      </c>
      <c r="BD29" s="768">
        <v>21474822</v>
      </c>
      <c r="BE29" s="768">
        <v>0</v>
      </c>
      <c r="BF29" s="768">
        <f t="shared" si="27"/>
        <v>201839967</v>
      </c>
    </row>
    <row r="30" spans="12:84" ht="16" x14ac:dyDescent="0.15">
      <c r="L30"/>
      <c r="M30" s="819" t="s">
        <v>112</v>
      </c>
      <c r="N30" s="768">
        <v>1042624</v>
      </c>
      <c r="O30" s="768">
        <v>448063</v>
      </c>
      <c r="P30" s="768">
        <v>70016</v>
      </c>
      <c r="Q30" s="768">
        <v>146344221</v>
      </c>
      <c r="R30" s="768">
        <v>112</v>
      </c>
      <c r="S30" s="768">
        <f t="shared" si="24"/>
        <v>147905036</v>
      </c>
      <c r="T30" s="713"/>
      <c r="U30" s="819" t="s">
        <v>112</v>
      </c>
      <c r="V30" s="692">
        <v>1423</v>
      </c>
      <c r="W30" s="640"/>
      <c r="X30" s="819" t="s">
        <v>112</v>
      </c>
      <c r="Y30" s="747">
        <v>142</v>
      </c>
      <c r="Z30" s="747">
        <v>1002836</v>
      </c>
      <c r="AA30" s="747">
        <v>4551701</v>
      </c>
      <c r="AB30" s="747">
        <v>193</v>
      </c>
      <c r="AC30" s="747">
        <v>7</v>
      </c>
      <c r="AD30" s="747">
        <f t="shared" si="25"/>
        <v>5554879</v>
      </c>
      <c r="AE30" s="640"/>
      <c r="AF30" s="819" t="s">
        <v>112</v>
      </c>
      <c r="AG30" s="688">
        <v>329</v>
      </c>
      <c r="AH30" s="688">
        <v>12118075</v>
      </c>
      <c r="AI30" s="688">
        <v>383</v>
      </c>
      <c r="AJ30" s="688">
        <v>244</v>
      </c>
      <c r="AK30" s="688">
        <v>204887</v>
      </c>
      <c r="AL30" s="688">
        <v>25893</v>
      </c>
      <c r="AM30" s="688">
        <v>6845414</v>
      </c>
      <c r="AN30" s="688">
        <v>223817264</v>
      </c>
      <c r="AO30" s="688">
        <v>0</v>
      </c>
      <c r="AP30" s="688"/>
      <c r="AQ30" s="688">
        <v>14676</v>
      </c>
      <c r="AR30" s="688">
        <v>283</v>
      </c>
      <c r="AS30" s="688">
        <v>230</v>
      </c>
      <c r="AT30" s="688">
        <v>4070</v>
      </c>
      <c r="AU30" s="688">
        <v>235</v>
      </c>
      <c r="AV30" s="688">
        <v>5649</v>
      </c>
      <c r="AW30" s="768">
        <f t="shared" si="26"/>
        <v>243037632</v>
      </c>
      <c r="AX30" s="640"/>
      <c r="AY30" s="819" t="s">
        <v>112</v>
      </c>
      <c r="AZ30" s="768">
        <v>12538605</v>
      </c>
      <c r="BA30" s="768">
        <v>4538892</v>
      </c>
      <c r="BB30" s="768">
        <v>14533</v>
      </c>
      <c r="BC30" s="768">
        <v>122447306</v>
      </c>
      <c r="BD30" s="768">
        <v>14968</v>
      </c>
      <c r="BE30" s="768">
        <v>0</v>
      </c>
      <c r="BF30" s="768">
        <f t="shared" si="27"/>
        <v>139554304</v>
      </c>
    </row>
    <row r="31" spans="12:84" ht="16" x14ac:dyDescent="0.15">
      <c r="L31"/>
      <c r="M31" s="819" t="s">
        <v>113</v>
      </c>
      <c r="N31" s="688">
        <v>0</v>
      </c>
      <c r="O31" s="768">
        <v>1</v>
      </c>
      <c r="P31" s="688">
        <v>0</v>
      </c>
      <c r="Q31" s="768">
        <v>18776697</v>
      </c>
      <c r="R31" s="768">
        <v>0</v>
      </c>
      <c r="S31" s="768">
        <f t="shared" si="24"/>
        <v>18776698</v>
      </c>
      <c r="T31" s="713"/>
      <c r="U31" s="819" t="s">
        <v>113</v>
      </c>
      <c r="V31" s="692">
        <v>0</v>
      </c>
      <c r="W31" s="640"/>
      <c r="X31" s="819" t="s">
        <v>113</v>
      </c>
      <c r="Y31" s="692">
        <v>0</v>
      </c>
      <c r="Z31" s="692">
        <v>0</v>
      </c>
      <c r="AA31" s="692">
        <v>148</v>
      </c>
      <c r="AB31" s="747">
        <v>0</v>
      </c>
      <c r="AC31" s="774">
        <v>0</v>
      </c>
      <c r="AD31" s="747">
        <f t="shared" si="25"/>
        <v>148</v>
      </c>
      <c r="AE31" s="640"/>
      <c r="AF31" s="819" t="s">
        <v>113</v>
      </c>
      <c r="AG31" s="688">
        <v>0</v>
      </c>
      <c r="AH31" s="688">
        <v>0</v>
      </c>
      <c r="AI31" s="688">
        <v>0</v>
      </c>
      <c r="AJ31" s="688">
        <v>0</v>
      </c>
      <c r="AK31" s="688">
        <v>0</v>
      </c>
      <c r="AL31" s="768">
        <v>118</v>
      </c>
      <c r="AM31" s="688">
        <v>0</v>
      </c>
      <c r="AN31" s="768">
        <v>990</v>
      </c>
      <c r="AO31" s="688">
        <v>0</v>
      </c>
      <c r="AP31" s="688">
        <v>0</v>
      </c>
      <c r="AQ31" s="688">
        <v>0</v>
      </c>
      <c r="AR31" s="688">
        <v>0</v>
      </c>
      <c r="AS31" s="688">
        <v>0</v>
      </c>
      <c r="AT31" s="688">
        <v>0</v>
      </c>
      <c r="AU31" s="688">
        <v>0</v>
      </c>
      <c r="AV31" s="688">
        <v>0</v>
      </c>
      <c r="AW31" s="768">
        <f t="shared" si="26"/>
        <v>1108</v>
      </c>
      <c r="AX31" s="640"/>
      <c r="AY31" s="819" t="s">
        <v>113</v>
      </c>
      <c r="AZ31" s="768">
        <v>0</v>
      </c>
      <c r="BA31" s="768">
        <v>510</v>
      </c>
      <c r="BB31" s="768">
        <v>144</v>
      </c>
      <c r="BC31" s="768">
        <v>37334110</v>
      </c>
      <c r="BD31" s="768">
        <v>0</v>
      </c>
      <c r="BE31" s="768">
        <v>0</v>
      </c>
      <c r="BF31" s="768">
        <f t="shared" si="27"/>
        <v>37334764</v>
      </c>
    </row>
    <row r="32" spans="12:84" ht="16" x14ac:dyDescent="0.15">
      <c r="L32"/>
      <c r="M32" s="819" t="s">
        <v>880</v>
      </c>
      <c r="N32" s="768">
        <v>37594</v>
      </c>
      <c r="O32" s="768">
        <v>764</v>
      </c>
      <c r="P32" s="688">
        <v>0</v>
      </c>
      <c r="Q32" s="768">
        <v>2118773</v>
      </c>
      <c r="R32" s="768">
        <v>293630</v>
      </c>
      <c r="S32" s="768">
        <f t="shared" si="24"/>
        <v>2450761</v>
      </c>
      <c r="T32" s="713"/>
      <c r="U32" s="819" t="s">
        <v>880</v>
      </c>
      <c r="V32" s="692">
        <v>0</v>
      </c>
      <c r="W32" s="640"/>
      <c r="X32" s="819" t="s">
        <v>880</v>
      </c>
      <c r="Y32" s="747">
        <v>8826</v>
      </c>
      <c r="Z32" s="747">
        <v>76087</v>
      </c>
      <c r="AA32" s="747">
        <v>129440</v>
      </c>
      <c r="AB32" s="747">
        <v>9362</v>
      </c>
      <c r="AC32" s="747">
        <v>0</v>
      </c>
      <c r="AD32" s="747">
        <f t="shared" si="25"/>
        <v>223715</v>
      </c>
      <c r="AE32" s="640"/>
      <c r="AF32" s="819" t="s">
        <v>880</v>
      </c>
      <c r="AG32" s="688">
        <v>0</v>
      </c>
      <c r="AH32" s="688">
        <v>0</v>
      </c>
      <c r="AI32" s="688">
        <v>0</v>
      </c>
      <c r="AJ32" s="688">
        <v>0</v>
      </c>
      <c r="AK32" s="688">
        <v>0</v>
      </c>
      <c r="AL32" s="688">
        <v>0</v>
      </c>
      <c r="AM32" s="688">
        <v>0</v>
      </c>
      <c r="AN32" s="688">
        <v>0</v>
      </c>
      <c r="AO32" s="688">
        <v>0</v>
      </c>
      <c r="AP32" s="688">
        <v>0</v>
      </c>
      <c r="AQ32" s="688">
        <v>0</v>
      </c>
      <c r="AR32" s="688">
        <v>0</v>
      </c>
      <c r="AS32" s="688">
        <v>0</v>
      </c>
      <c r="AT32" s="688">
        <v>0</v>
      </c>
      <c r="AU32" s="688">
        <v>0</v>
      </c>
      <c r="AV32" s="688">
        <v>0</v>
      </c>
      <c r="AW32" s="768">
        <f t="shared" si="26"/>
        <v>0</v>
      </c>
      <c r="AX32" s="640"/>
      <c r="AY32" s="819" t="s">
        <v>880</v>
      </c>
      <c r="AZ32" s="768">
        <v>38198</v>
      </c>
      <c r="BA32" s="768">
        <v>0</v>
      </c>
      <c r="BB32" s="768">
        <v>556</v>
      </c>
      <c r="BC32" s="768">
        <v>1812084</v>
      </c>
      <c r="BD32" s="768">
        <v>0</v>
      </c>
      <c r="BE32" s="768">
        <v>103494</v>
      </c>
      <c r="BF32" s="768">
        <f t="shared" si="27"/>
        <v>1954332</v>
      </c>
    </row>
    <row r="33" spans="12:84" ht="16" x14ac:dyDescent="0.15">
      <c r="L33"/>
      <c r="M33" s="820" t="s">
        <v>55</v>
      </c>
      <c r="N33" s="821">
        <f t="shared" ref="N33:P33" si="28">SUM(N27:N32)</f>
        <v>49985222</v>
      </c>
      <c r="O33" s="821">
        <f t="shared" si="28"/>
        <v>1140094</v>
      </c>
      <c r="P33" s="821">
        <f t="shared" si="28"/>
        <v>12794114</v>
      </c>
      <c r="Q33" s="821">
        <f>SUM(Q27:Q32)</f>
        <v>445363426</v>
      </c>
      <c r="R33" s="821">
        <f t="shared" ref="R33:S33" si="29">SUM(R27:R32)</f>
        <v>314486</v>
      </c>
      <c r="S33" s="821">
        <f t="shared" si="29"/>
        <v>509597342</v>
      </c>
      <c r="T33" s="713"/>
      <c r="U33" s="820" t="s">
        <v>55</v>
      </c>
      <c r="V33" s="822">
        <f>SUM(V27:V32)</f>
        <v>1592</v>
      </c>
      <c r="W33" s="640"/>
      <c r="X33" s="820" t="s">
        <v>55</v>
      </c>
      <c r="Y33" s="822">
        <f t="shared" ref="Y33:AD33" si="30">SUM(Y27:Y32)</f>
        <v>15457</v>
      </c>
      <c r="Z33" s="822">
        <f t="shared" si="30"/>
        <v>5415310</v>
      </c>
      <c r="AA33" s="822">
        <f t="shared" si="30"/>
        <v>19090921</v>
      </c>
      <c r="AB33" s="822">
        <f t="shared" si="30"/>
        <v>9555</v>
      </c>
      <c r="AC33" s="822">
        <f t="shared" si="30"/>
        <v>68</v>
      </c>
      <c r="AD33" s="822">
        <f t="shared" si="30"/>
        <v>24531311</v>
      </c>
      <c r="AE33" s="640"/>
      <c r="AF33" s="820" t="s">
        <v>55</v>
      </c>
      <c r="AG33" s="821">
        <f t="shared" ref="AG33:AW33" si="31">SUM(AG28:AG32)</f>
        <v>2151</v>
      </c>
      <c r="AH33" s="821">
        <f t="shared" si="31"/>
        <v>12118606</v>
      </c>
      <c r="AI33" s="821">
        <f t="shared" si="31"/>
        <v>124185</v>
      </c>
      <c r="AJ33" s="821">
        <f t="shared" si="31"/>
        <v>221165</v>
      </c>
      <c r="AK33" s="821">
        <f t="shared" si="31"/>
        <v>4084070</v>
      </c>
      <c r="AL33" s="821">
        <f t="shared" si="31"/>
        <v>1047721</v>
      </c>
      <c r="AM33" s="821">
        <f t="shared" si="31"/>
        <v>6845414</v>
      </c>
      <c r="AN33" s="821">
        <f t="shared" si="31"/>
        <v>223818254</v>
      </c>
      <c r="AO33" s="821">
        <f t="shared" si="31"/>
        <v>5521</v>
      </c>
      <c r="AP33" s="821">
        <f t="shared" si="31"/>
        <v>5845</v>
      </c>
      <c r="AQ33" s="821">
        <f t="shared" si="31"/>
        <v>196913</v>
      </c>
      <c r="AR33" s="821">
        <f t="shared" si="31"/>
        <v>1711</v>
      </c>
      <c r="AS33" s="821">
        <f t="shared" si="31"/>
        <v>466</v>
      </c>
      <c r="AT33" s="821">
        <f t="shared" si="31"/>
        <v>300666</v>
      </c>
      <c r="AU33" s="821">
        <f t="shared" si="31"/>
        <v>1550</v>
      </c>
      <c r="AV33" s="821">
        <f t="shared" si="31"/>
        <v>5695</v>
      </c>
      <c r="AW33" s="821">
        <f t="shared" si="31"/>
        <v>248779933</v>
      </c>
      <c r="AX33" s="640"/>
      <c r="AY33" s="820" t="s">
        <v>55</v>
      </c>
      <c r="AZ33" s="821">
        <f t="shared" ref="AZ33" si="32">SUM(AZ27:AZ32)</f>
        <v>27177697</v>
      </c>
      <c r="BA33" s="821">
        <f t="shared" ref="BA33" si="33">SUM(BA27:BA32)</f>
        <v>11803111</v>
      </c>
      <c r="BB33" s="821">
        <f t="shared" ref="BB33" si="34">SUM(BB27:BB32)</f>
        <v>575194</v>
      </c>
      <c r="BC33" s="821">
        <f t="shared" ref="BC33" si="35">SUM(BC27:BC32)</f>
        <v>390945713</v>
      </c>
      <c r="BD33" s="821">
        <f t="shared" ref="BD33" si="36">SUM(BD27:BD32)</f>
        <v>21489790</v>
      </c>
      <c r="BE33" s="821">
        <f t="shared" ref="BE33" si="37">SUM(BE27:BE32)</f>
        <v>103494</v>
      </c>
      <c r="BF33" s="821">
        <f t="shared" ref="BF33" si="38">SUM(BF27:BF32)</f>
        <v>452094999</v>
      </c>
    </row>
    <row r="34" spans="12:84" x14ac:dyDescent="0.15">
      <c r="L34"/>
      <c r="M34" s="722"/>
      <c r="N34" s="823"/>
      <c r="O34" s="823"/>
      <c r="P34" s="823"/>
      <c r="Q34" s="823"/>
      <c r="R34" s="823"/>
      <c r="S34" s="823"/>
      <c r="T34" s="817"/>
    </row>
    <row r="35" spans="12:84" x14ac:dyDescent="0.15">
      <c r="L35"/>
      <c r="M35" s="722"/>
      <c r="N35" s="823"/>
      <c r="O35" s="823"/>
      <c r="P35" s="823"/>
      <c r="Q35" s="823"/>
      <c r="R35" s="823"/>
      <c r="S35" s="823"/>
      <c r="T35" s="817"/>
    </row>
    <row r="36" spans="12:84" s="722" customFormat="1" ht="16" x14ac:dyDescent="0.15">
      <c r="L36"/>
      <c r="M36" s="639" t="s">
        <v>116</v>
      </c>
      <c r="N36" s="634"/>
      <c r="O36" s="634"/>
      <c r="P36" s="634"/>
      <c r="Q36" s="634"/>
      <c r="R36" s="634"/>
      <c r="S36" s="634"/>
      <c r="T36" s="817"/>
      <c r="U36" s="639" t="s">
        <v>659</v>
      </c>
      <c r="V36" s="634"/>
      <c r="W36" s="634"/>
      <c r="X36" s="639" t="s">
        <v>118</v>
      </c>
      <c r="Y36" s="634"/>
      <c r="Z36" s="634"/>
      <c r="AA36" s="634"/>
      <c r="AB36" s="634"/>
      <c r="AC36" s="634"/>
      <c r="AD36" s="634"/>
      <c r="AE36" s="634"/>
      <c r="AF36" s="639" t="s">
        <v>647</v>
      </c>
      <c r="AG36" s="634"/>
      <c r="AH36" s="634"/>
      <c r="AI36" s="634"/>
      <c r="AJ36" s="634"/>
      <c r="AK36" s="634"/>
      <c r="AL36" s="634"/>
      <c r="AM36" s="634"/>
      <c r="AN36" s="634"/>
      <c r="AO36" s="634"/>
      <c r="AP36" s="634"/>
      <c r="AQ36" s="634"/>
      <c r="AR36" s="634"/>
      <c r="AS36" s="634"/>
      <c r="AT36" s="634"/>
      <c r="AU36" s="634"/>
      <c r="AV36" s="634"/>
      <c r="AW36" s="634"/>
      <c r="AX36" s="634"/>
      <c r="AY36" s="639" t="s">
        <v>117</v>
      </c>
      <c r="AZ36" s="634"/>
      <c r="BA36" s="634"/>
      <c r="BB36" s="634"/>
      <c r="BC36" s="634"/>
      <c r="BD36" s="634"/>
      <c r="BE36" s="634"/>
      <c r="BF36" s="634"/>
      <c r="BG36" s="634"/>
      <c r="BH36" s="634"/>
      <c r="BI36" s="634"/>
      <c r="BJ36" s="634"/>
      <c r="BK36" s="634"/>
      <c r="BL36" s="634"/>
      <c r="BM36" s="634"/>
      <c r="BN36" s="634"/>
      <c r="BO36" s="634"/>
      <c r="BP36" s="634"/>
      <c r="BQ36" s="634"/>
      <c r="BR36" s="634"/>
      <c r="BS36" s="634"/>
      <c r="BT36" s="634"/>
      <c r="BU36" s="634"/>
      <c r="BV36" s="634"/>
      <c r="BW36" s="634"/>
      <c r="BX36" s="634"/>
      <c r="BY36" s="634"/>
      <c r="BZ36" s="634"/>
      <c r="CA36" s="634"/>
      <c r="CB36" s="634"/>
      <c r="CC36" s="634"/>
      <c r="CD36" s="634"/>
      <c r="CE36" s="634"/>
      <c r="CF36" s="634"/>
    </row>
    <row r="37" spans="12:84" s="824" customFormat="1" x14ac:dyDescent="0.15">
      <c r="L37"/>
      <c r="M37" s="643" t="s">
        <v>144</v>
      </c>
      <c r="N37" s="634"/>
      <c r="O37" s="634"/>
      <c r="P37" s="634"/>
      <c r="Q37" s="634"/>
      <c r="R37" s="634"/>
      <c r="S37" s="634"/>
      <c r="T37" s="817"/>
      <c r="U37" s="643" t="s">
        <v>144</v>
      </c>
      <c r="V37" s="634"/>
      <c r="W37" s="634"/>
      <c r="X37" s="643" t="s">
        <v>144</v>
      </c>
      <c r="Y37" s="634"/>
      <c r="Z37" s="634"/>
      <c r="AA37" s="634"/>
      <c r="AB37" s="634"/>
      <c r="AC37" s="634"/>
      <c r="AD37" s="634"/>
      <c r="AE37" s="634"/>
      <c r="AF37" s="643" t="s">
        <v>144</v>
      </c>
      <c r="AG37" s="634"/>
      <c r="AH37" s="634"/>
      <c r="AI37" s="634"/>
      <c r="AJ37" s="634"/>
      <c r="AK37" s="634"/>
      <c r="AL37" s="634"/>
      <c r="AM37" s="634"/>
      <c r="AN37" s="634"/>
      <c r="AO37" s="634"/>
      <c r="AP37" s="634"/>
      <c r="AQ37" s="634"/>
      <c r="AR37" s="634"/>
      <c r="AS37" s="634"/>
      <c r="AT37" s="634"/>
      <c r="AU37" s="634"/>
      <c r="AV37" s="634"/>
      <c r="AW37" s="634"/>
      <c r="AX37" s="634"/>
      <c r="AY37" s="643" t="s">
        <v>144</v>
      </c>
      <c r="AZ37" s="643"/>
      <c r="BA37" s="634"/>
      <c r="BB37" s="634"/>
      <c r="BC37" s="634"/>
      <c r="BD37" s="634"/>
      <c r="BE37" s="634"/>
      <c r="BF37" s="634"/>
    </row>
    <row r="38" spans="12:84" s="824" customFormat="1" ht="34" x14ac:dyDescent="0.15">
      <c r="L38"/>
      <c r="M38" s="646" t="s">
        <v>884</v>
      </c>
      <c r="N38" s="647" t="s">
        <v>120</v>
      </c>
      <c r="O38" s="647" t="s">
        <v>121</v>
      </c>
      <c r="P38" s="647" t="s">
        <v>122</v>
      </c>
      <c r="Q38" s="647" t="s">
        <v>123</v>
      </c>
      <c r="R38" s="647" t="s">
        <v>226</v>
      </c>
      <c r="S38" s="647" t="s">
        <v>55</v>
      </c>
      <c r="T38" s="713"/>
      <c r="U38" s="646" t="s">
        <v>599</v>
      </c>
      <c r="V38" s="647" t="s">
        <v>659</v>
      </c>
      <c r="W38" s="662"/>
      <c r="X38" s="646" t="s">
        <v>884</v>
      </c>
      <c r="Y38" s="647" t="s">
        <v>129</v>
      </c>
      <c r="Z38" s="647" t="s">
        <v>130</v>
      </c>
      <c r="AA38" s="647" t="s">
        <v>131</v>
      </c>
      <c r="AB38" s="647" t="s">
        <v>132</v>
      </c>
      <c r="AC38" s="647" t="s">
        <v>226</v>
      </c>
      <c r="AD38" s="647" t="s">
        <v>55</v>
      </c>
      <c r="AE38" s="662"/>
      <c r="AF38" s="646" t="s">
        <v>884</v>
      </c>
      <c r="AG38" s="647" t="str">
        <f t="shared" ref="AG38:AV38" si="39">AG26</f>
        <v>AIRS</v>
      </c>
      <c r="AH38" s="647" t="str">
        <f t="shared" si="39"/>
        <v>AMSR-E</v>
      </c>
      <c r="AI38" s="647" t="str">
        <f t="shared" si="39"/>
        <v>AMSR2</v>
      </c>
      <c r="AJ38" s="647" t="str">
        <f t="shared" si="39"/>
        <v>ATMS</v>
      </c>
      <c r="AK38" s="647" t="str">
        <f t="shared" si="39"/>
        <v>DPR</v>
      </c>
      <c r="AL38" s="647" t="str">
        <f t="shared" si="39"/>
        <v>GMI</v>
      </c>
      <c r="AM38" s="647" t="str">
        <f t="shared" si="39"/>
        <v>GOES-8/10</v>
      </c>
      <c r="AN38" s="647" t="str">
        <f t="shared" si="39"/>
        <v>IMERG</v>
      </c>
      <c r="AO38" s="647" t="str">
        <f t="shared" si="39"/>
        <v>KAPR</v>
      </c>
      <c r="AP38" s="647" t="str">
        <f t="shared" si="39"/>
        <v>KUPR</v>
      </c>
      <c r="AQ38" s="647" t="str">
        <f t="shared" si="39"/>
        <v>MHS</v>
      </c>
      <c r="AR38" s="647" t="str">
        <f t="shared" si="39"/>
        <v>MT1</v>
      </c>
      <c r="AS38" s="647" t="str">
        <f t="shared" si="39"/>
        <v>SAPHIR</v>
      </c>
      <c r="AT38" s="647" t="str">
        <f t="shared" si="39"/>
        <v>SSM/I</v>
      </c>
      <c r="AU38" s="647" t="str">
        <f t="shared" si="39"/>
        <v>SSMIS</v>
      </c>
      <c r="AV38" s="647" t="str">
        <f t="shared" si="39"/>
        <v>TMI</v>
      </c>
      <c r="AW38" s="647" t="s">
        <v>55</v>
      </c>
      <c r="AX38" s="662"/>
      <c r="AY38" s="646" t="s">
        <v>884</v>
      </c>
      <c r="AZ38" s="647" t="s">
        <v>124</v>
      </c>
      <c r="BA38" s="647" t="s">
        <v>125</v>
      </c>
      <c r="BB38" s="647" t="s">
        <v>126</v>
      </c>
      <c r="BC38" s="647" t="s">
        <v>127</v>
      </c>
      <c r="BD38" s="647" t="s">
        <v>128</v>
      </c>
      <c r="BE38" s="647" t="s">
        <v>226</v>
      </c>
      <c r="BF38" s="647" t="s">
        <v>55</v>
      </c>
    </row>
    <row r="39" spans="12:84" s="824" customFormat="1" ht="17" x14ac:dyDescent="0.15">
      <c r="L39"/>
      <c r="M39" s="914" t="s">
        <v>109</v>
      </c>
      <c r="N39" s="653">
        <f t="shared" ref="N39:S45" si="40">N49/1024</f>
        <v>0</v>
      </c>
      <c r="O39" s="653">
        <f t="shared" si="40"/>
        <v>0</v>
      </c>
      <c r="P39" s="653">
        <f t="shared" si="40"/>
        <v>0</v>
      </c>
      <c r="Q39" s="653">
        <f t="shared" si="40"/>
        <v>31.549462694841115</v>
      </c>
      <c r="R39" s="653">
        <f t="shared" si="40"/>
        <v>0</v>
      </c>
      <c r="S39" s="653">
        <f t="shared" si="40"/>
        <v>31.549462694841115</v>
      </c>
      <c r="T39" s="713"/>
      <c r="U39" s="914" t="s">
        <v>109</v>
      </c>
      <c r="V39" s="647"/>
      <c r="W39" s="662"/>
      <c r="X39" s="914" t="s">
        <v>109</v>
      </c>
      <c r="Y39" s="653">
        <f>Y49/1024</f>
        <v>0</v>
      </c>
      <c r="Z39" s="653">
        <f t="shared" ref="Z39:AD40" si="41">Z49/1024</f>
        <v>6.7775832076222269E-3</v>
      </c>
      <c r="AA39" s="653">
        <f t="shared" si="41"/>
        <v>0</v>
      </c>
      <c r="AB39" s="653">
        <f t="shared" si="41"/>
        <v>0</v>
      </c>
      <c r="AC39" s="653">
        <f t="shared" si="41"/>
        <v>0</v>
      </c>
      <c r="AD39" s="653">
        <f t="shared" si="41"/>
        <v>6.7775832076222269E-3</v>
      </c>
      <c r="AE39" s="662"/>
      <c r="AF39" s="914" t="s">
        <v>109</v>
      </c>
      <c r="AG39" s="653">
        <f>AG49/1024</f>
        <v>0</v>
      </c>
      <c r="AH39" s="653">
        <f t="shared" ref="AH39:AW44" si="42">AH49/1024</f>
        <v>0</v>
      </c>
      <c r="AI39" s="653">
        <f t="shared" si="42"/>
        <v>0</v>
      </c>
      <c r="AJ39" s="653">
        <f t="shared" si="42"/>
        <v>0</v>
      </c>
      <c r="AK39" s="653">
        <f t="shared" si="42"/>
        <v>0</v>
      </c>
      <c r="AL39" s="653">
        <f t="shared" si="42"/>
        <v>0</v>
      </c>
      <c r="AM39" s="653">
        <f t="shared" si="42"/>
        <v>0</v>
      </c>
      <c r="AN39" s="653">
        <f t="shared" si="42"/>
        <v>0</v>
      </c>
      <c r="AO39" s="653">
        <f t="shared" si="42"/>
        <v>0</v>
      </c>
      <c r="AP39" s="653">
        <f t="shared" si="42"/>
        <v>0</v>
      </c>
      <c r="AQ39" s="653">
        <f t="shared" si="42"/>
        <v>0</v>
      </c>
      <c r="AR39" s="653">
        <f t="shared" si="42"/>
        <v>0</v>
      </c>
      <c r="AS39" s="653">
        <f t="shared" si="42"/>
        <v>0</v>
      </c>
      <c r="AT39" s="653">
        <f t="shared" si="42"/>
        <v>0</v>
      </c>
      <c r="AU39" s="653">
        <f t="shared" si="42"/>
        <v>0</v>
      </c>
      <c r="AV39" s="653">
        <f t="shared" si="42"/>
        <v>0</v>
      </c>
      <c r="AW39" s="653">
        <f t="shared" si="42"/>
        <v>0</v>
      </c>
      <c r="AX39" s="662"/>
      <c r="AY39" s="914" t="s">
        <v>109</v>
      </c>
      <c r="AZ39" s="653">
        <f>AZ49/1024</f>
        <v>0</v>
      </c>
      <c r="BA39" s="653">
        <f t="shared" ref="BA39:BF40" si="43">BA49/1024</f>
        <v>0</v>
      </c>
      <c r="BB39" s="653">
        <f t="shared" si="43"/>
        <v>0</v>
      </c>
      <c r="BC39" s="653">
        <f t="shared" si="43"/>
        <v>32.295617803384573</v>
      </c>
      <c r="BD39" s="653">
        <f t="shared" si="43"/>
        <v>0</v>
      </c>
      <c r="BE39" s="653">
        <f t="shared" si="43"/>
        <v>0</v>
      </c>
      <c r="BF39" s="653">
        <f t="shared" si="43"/>
        <v>32.295617803384573</v>
      </c>
    </row>
    <row r="40" spans="12:84" s="824" customFormat="1" ht="16" x14ac:dyDescent="0.15">
      <c r="L40"/>
      <c r="M40" s="649" t="s">
        <v>110</v>
      </c>
      <c r="N40" s="653">
        <f t="shared" si="40"/>
        <v>908.89103017472655</v>
      </c>
      <c r="O40" s="653">
        <f t="shared" si="40"/>
        <v>2.256203006974824</v>
      </c>
      <c r="P40" s="653">
        <f t="shared" si="40"/>
        <v>6.1227002213854492E-2</v>
      </c>
      <c r="Q40" s="653">
        <f t="shared" si="40"/>
        <v>2282.2706588580177</v>
      </c>
      <c r="R40" s="653">
        <f t="shared" si="40"/>
        <v>0</v>
      </c>
      <c r="S40" s="653">
        <f t="shared" si="40"/>
        <v>3193.4791190419328</v>
      </c>
      <c r="T40" s="671"/>
      <c r="U40" s="649" t="s">
        <v>110</v>
      </c>
      <c r="V40" s="653">
        <f>V50/1024</f>
        <v>0</v>
      </c>
      <c r="W40" s="668"/>
      <c r="X40" s="649" t="s">
        <v>110</v>
      </c>
      <c r="Y40" s="653">
        <f>Y50/1024</f>
        <v>1.9173276237479493</v>
      </c>
      <c r="Z40" s="653">
        <f t="shared" si="41"/>
        <v>10.141541552305078</v>
      </c>
      <c r="AA40" s="653">
        <f t="shared" si="41"/>
        <v>85.574701693519245</v>
      </c>
      <c r="AB40" s="653">
        <f t="shared" si="41"/>
        <v>0</v>
      </c>
      <c r="AC40" s="653">
        <f t="shared" si="41"/>
        <v>7.4977490839955863E-5</v>
      </c>
      <c r="AD40" s="653">
        <f t="shared" si="41"/>
        <v>97.633645847063107</v>
      </c>
      <c r="AE40" s="668"/>
      <c r="AF40" s="649" t="s">
        <v>110</v>
      </c>
      <c r="AG40" s="653">
        <f>AG50/1024</f>
        <v>1.2725170799967578E-3</v>
      </c>
      <c r="AH40" s="653">
        <f t="shared" si="42"/>
        <v>1.6446305116914941E-3</v>
      </c>
      <c r="AI40" s="653">
        <f t="shared" si="42"/>
        <v>9.675355807142294</v>
      </c>
      <c r="AJ40" s="653">
        <f t="shared" si="42"/>
        <v>2.5554752459111034</v>
      </c>
      <c r="AK40" s="653">
        <f t="shared" si="42"/>
        <v>0</v>
      </c>
      <c r="AL40" s="653">
        <f t="shared" si="42"/>
        <v>26.658174138748048</v>
      </c>
      <c r="AM40" s="653">
        <f t="shared" si="42"/>
        <v>0</v>
      </c>
      <c r="AN40" s="653">
        <f t="shared" si="42"/>
        <v>0</v>
      </c>
      <c r="AO40" s="653">
        <f t="shared" si="42"/>
        <v>0.59524670610880959</v>
      </c>
      <c r="AP40" s="653">
        <f t="shared" si="42"/>
        <v>0.82291557323696873</v>
      </c>
      <c r="AQ40" s="653">
        <f t="shared" si="42"/>
        <v>0.65301219248158304</v>
      </c>
      <c r="AR40" s="653">
        <f t="shared" si="42"/>
        <v>0</v>
      </c>
      <c r="AS40" s="653">
        <f t="shared" si="42"/>
        <v>1.8784673939080663E-3</v>
      </c>
      <c r="AT40" s="653">
        <f t="shared" si="42"/>
        <v>6.1620868763247856</v>
      </c>
      <c r="AU40" s="653">
        <f t="shared" si="42"/>
        <v>0</v>
      </c>
      <c r="AV40" s="653">
        <f t="shared" si="42"/>
        <v>0</v>
      </c>
      <c r="AW40" s="653">
        <f t="shared" si="42"/>
        <v>47.127062154939189</v>
      </c>
      <c r="AX40" s="668"/>
      <c r="AY40" s="649" t="s">
        <v>110</v>
      </c>
      <c r="AZ40" s="653">
        <f>AZ50/1024</f>
        <v>356.09620318694431</v>
      </c>
      <c r="BA40" s="653">
        <f t="shared" si="43"/>
        <v>1.6486677496686718E-2</v>
      </c>
      <c r="BB40" s="653">
        <f t="shared" si="43"/>
        <v>45.673418767690237</v>
      </c>
      <c r="BC40" s="653">
        <f t="shared" si="43"/>
        <v>1907.1325974163965</v>
      </c>
      <c r="BD40" s="653">
        <f t="shared" si="43"/>
        <v>0</v>
      </c>
      <c r="BE40" s="653">
        <f t="shared" si="43"/>
        <v>0</v>
      </c>
      <c r="BF40" s="653">
        <f t="shared" si="43"/>
        <v>2308.9187060485278</v>
      </c>
    </row>
    <row r="41" spans="12:84" s="824" customFormat="1" ht="16" x14ac:dyDescent="0.15">
      <c r="L41"/>
      <c r="M41" s="649" t="s">
        <v>111</v>
      </c>
      <c r="N41" s="653">
        <f t="shared" si="40"/>
        <v>229.89371670647461</v>
      </c>
      <c r="O41" s="653">
        <f t="shared" si="40"/>
        <v>8.1276692104474897</v>
      </c>
      <c r="P41" s="653">
        <f t="shared" si="40"/>
        <v>785.62132726557809</v>
      </c>
      <c r="Q41" s="653">
        <f t="shared" si="40"/>
        <v>1791.0018664894433</v>
      </c>
      <c r="R41" s="653">
        <f t="shared" si="40"/>
        <v>8.6532196664847929E-3</v>
      </c>
      <c r="S41" s="653">
        <f t="shared" si="40"/>
        <v>2814.6532328916101</v>
      </c>
      <c r="T41" s="671"/>
      <c r="U41" s="649" t="s">
        <v>111</v>
      </c>
      <c r="V41" s="653">
        <f t="shared" ref="V41:V44" si="44">V51/1024</f>
        <v>1.7856851718533984E-4</v>
      </c>
      <c r="W41" s="668"/>
      <c r="X41" s="649" t="s">
        <v>111</v>
      </c>
      <c r="Y41" s="653">
        <f t="shared" ref="Y41:AD44" si="45">Y51/1024</f>
        <v>5.9864534008738673E-2</v>
      </c>
      <c r="Z41" s="653">
        <f t="shared" si="45"/>
        <v>13.913106723130078</v>
      </c>
      <c r="AA41" s="653">
        <f t="shared" si="45"/>
        <v>131.32746719198536</v>
      </c>
      <c r="AB41" s="653">
        <f t="shared" si="45"/>
        <v>0</v>
      </c>
      <c r="AC41" s="653">
        <f t="shared" si="45"/>
        <v>2.3156730976552345E-3</v>
      </c>
      <c r="AD41" s="653">
        <f t="shared" si="45"/>
        <v>145.30275412222184</v>
      </c>
      <c r="AE41" s="668"/>
      <c r="AF41" s="649" t="s">
        <v>111</v>
      </c>
      <c r="AG41" s="653">
        <f t="shared" ref="AG41:AV44" si="46">AG51/1024</f>
        <v>2.1162192051633593E-3</v>
      </c>
      <c r="AH41" s="653">
        <f t="shared" si="46"/>
        <v>4.7238894549082033E-3</v>
      </c>
      <c r="AI41" s="653">
        <f t="shared" si="46"/>
        <v>0.76103849283754199</v>
      </c>
      <c r="AJ41" s="653">
        <f t="shared" si="46"/>
        <v>0.18920636442635352</v>
      </c>
      <c r="AK41" s="653">
        <f t="shared" si="46"/>
        <v>758.75804243373921</v>
      </c>
      <c r="AL41" s="653">
        <f t="shared" si="46"/>
        <v>9.0838553218318268</v>
      </c>
      <c r="AM41" s="653">
        <f t="shared" si="46"/>
        <v>0</v>
      </c>
      <c r="AN41" s="653">
        <f t="shared" si="46"/>
        <v>0</v>
      </c>
      <c r="AO41" s="653">
        <f t="shared" si="46"/>
        <v>0</v>
      </c>
      <c r="AP41" s="653">
        <f t="shared" si="46"/>
        <v>0</v>
      </c>
      <c r="AQ41" s="653">
        <f t="shared" si="46"/>
        <v>0.18113020355394824</v>
      </c>
      <c r="AR41" s="653">
        <f t="shared" si="46"/>
        <v>1.0634397103785841E-3</v>
      </c>
      <c r="AS41" s="653">
        <f t="shared" si="46"/>
        <v>0</v>
      </c>
      <c r="AT41" s="653">
        <f t="shared" si="46"/>
        <v>0.80681585706497561</v>
      </c>
      <c r="AU41" s="653">
        <f t="shared" si="46"/>
        <v>1.2306855962378809E-2</v>
      </c>
      <c r="AV41" s="653">
        <f t="shared" si="46"/>
        <v>1.9379461555217774E-3</v>
      </c>
      <c r="AW41" s="653">
        <f t="shared" si="42"/>
        <v>769.80223702394221</v>
      </c>
      <c r="AX41" s="668"/>
      <c r="AY41" s="649" t="s">
        <v>111</v>
      </c>
      <c r="AZ41" s="653">
        <f t="shared" ref="AZ41:BF44" si="47">AZ51/1024</f>
        <v>0</v>
      </c>
      <c r="BA41" s="653">
        <f t="shared" si="47"/>
        <v>434.17404783249219</v>
      </c>
      <c r="BB41" s="653">
        <f t="shared" si="47"/>
        <v>12.760087017442773</v>
      </c>
      <c r="BC41" s="653">
        <f t="shared" si="47"/>
        <v>2555.8022597171484</v>
      </c>
      <c r="BD41" s="653">
        <f t="shared" si="47"/>
        <v>200.90687336426367</v>
      </c>
      <c r="BE41" s="653">
        <f t="shared" si="47"/>
        <v>6.2549548601964448E-5</v>
      </c>
      <c r="BF41" s="653">
        <f t="shared" si="47"/>
        <v>3203.6433304808961</v>
      </c>
    </row>
    <row r="42" spans="12:84" s="824" customFormat="1" ht="16" x14ac:dyDescent="0.15">
      <c r="L42"/>
      <c r="M42" s="649" t="s">
        <v>112</v>
      </c>
      <c r="N42" s="653">
        <f t="shared" si="40"/>
        <v>70.092747294946975</v>
      </c>
      <c r="O42" s="653">
        <f t="shared" si="40"/>
        <v>4.4165495693505274</v>
      </c>
      <c r="P42" s="653">
        <f t="shared" si="40"/>
        <v>13.148192535167187</v>
      </c>
      <c r="Q42" s="653">
        <f t="shared" si="40"/>
        <v>1841.6462448000782</v>
      </c>
      <c r="R42" s="653">
        <f t="shared" si="40"/>
        <v>1.1569645721465332E-5</v>
      </c>
      <c r="S42" s="653">
        <f t="shared" si="40"/>
        <v>1929.3037457691885</v>
      </c>
      <c r="T42" s="671"/>
      <c r="U42" s="649" t="s">
        <v>112</v>
      </c>
      <c r="V42" s="653">
        <f t="shared" si="44"/>
        <v>1.1964388322667188E-3</v>
      </c>
      <c r="W42" s="668"/>
      <c r="X42" s="649" t="s">
        <v>112</v>
      </c>
      <c r="Y42" s="653">
        <f t="shared" si="45"/>
        <v>8.1197201825489156E-3</v>
      </c>
      <c r="Z42" s="653">
        <f t="shared" si="45"/>
        <v>4.0147773112630567</v>
      </c>
      <c r="AA42" s="653">
        <f t="shared" si="45"/>
        <v>28.600803677158105</v>
      </c>
      <c r="AB42" s="653">
        <f t="shared" si="45"/>
        <v>2.5997847085818555E-2</v>
      </c>
      <c r="AC42" s="653">
        <f t="shared" si="45"/>
        <v>1.5463847375940527E-6</v>
      </c>
      <c r="AD42" s="653">
        <f t="shared" si="45"/>
        <v>32.649700102074263</v>
      </c>
      <c r="AE42" s="668"/>
      <c r="AF42" s="649" t="s">
        <v>112</v>
      </c>
      <c r="AG42" s="653">
        <f t="shared" si="46"/>
        <v>4.2152029209319144E-3</v>
      </c>
      <c r="AH42" s="653">
        <f t="shared" si="42"/>
        <v>89.129268231957127</v>
      </c>
      <c r="AI42" s="653">
        <f t="shared" si="42"/>
        <v>6.2006495469176956E-2</v>
      </c>
      <c r="AJ42" s="653">
        <f t="shared" si="42"/>
        <v>1.3796284808449804E-2</v>
      </c>
      <c r="AK42" s="653">
        <f t="shared" si="42"/>
        <v>9.238505364563018</v>
      </c>
      <c r="AL42" s="653">
        <f t="shared" si="42"/>
        <v>2.2008577345159179</v>
      </c>
      <c r="AM42" s="653">
        <f t="shared" si="42"/>
        <v>197.74201322015918</v>
      </c>
      <c r="AN42" s="653">
        <f t="shared" si="42"/>
        <v>368.51200042495509</v>
      </c>
      <c r="AO42" s="653">
        <f t="shared" si="42"/>
        <v>0</v>
      </c>
      <c r="AP42" s="653">
        <f t="shared" si="42"/>
        <v>0</v>
      </c>
      <c r="AQ42" s="653">
        <f t="shared" si="42"/>
        <v>1.6954474681369826E-2</v>
      </c>
      <c r="AR42" s="653">
        <f t="shared" si="42"/>
        <v>1.7820303401094823E-4</v>
      </c>
      <c r="AS42" s="653">
        <f t="shared" si="42"/>
        <v>4.9425242559664163E-4</v>
      </c>
      <c r="AT42" s="653">
        <f t="shared" si="42"/>
        <v>0.53175290900162497</v>
      </c>
      <c r="AU42" s="653">
        <f t="shared" si="42"/>
        <v>9.471450993260069E-3</v>
      </c>
      <c r="AV42" s="653">
        <f t="shared" si="42"/>
        <v>2.1590407059193163E-2</v>
      </c>
      <c r="AW42" s="653">
        <f t="shared" si="42"/>
        <v>667.4831046565439</v>
      </c>
      <c r="AX42" s="668"/>
      <c r="AY42" s="649" t="s">
        <v>112</v>
      </c>
      <c r="AZ42" s="653">
        <f t="shared" si="47"/>
        <v>127.29918577643946</v>
      </c>
      <c r="BA42" s="653">
        <f t="shared" si="47"/>
        <v>1343.3588048848535</v>
      </c>
      <c r="BB42" s="653">
        <f t="shared" si="47"/>
        <v>0.60190257311114648</v>
      </c>
      <c r="BC42" s="653">
        <f t="shared" si="47"/>
        <v>2942.8864895450001</v>
      </c>
      <c r="BD42" s="653">
        <f t="shared" si="47"/>
        <v>0.49951064455217381</v>
      </c>
      <c r="BE42" s="653">
        <f t="shared" si="47"/>
        <v>0</v>
      </c>
      <c r="BF42" s="653">
        <f t="shared" si="47"/>
        <v>4414.6458934239563</v>
      </c>
    </row>
    <row r="43" spans="12:84" ht="16" x14ac:dyDescent="0.15">
      <c r="L43"/>
      <c r="M43" s="649" t="s">
        <v>113</v>
      </c>
      <c r="N43" s="653">
        <f t="shared" si="40"/>
        <v>0</v>
      </c>
      <c r="O43" s="653">
        <f t="shared" si="40"/>
        <v>3.1353367376141209E-5</v>
      </c>
      <c r="P43" s="653">
        <f t="shared" si="40"/>
        <v>0</v>
      </c>
      <c r="Q43" s="653">
        <f t="shared" si="40"/>
        <v>79.970453666442083</v>
      </c>
      <c r="R43" s="653">
        <f t="shared" si="40"/>
        <v>0</v>
      </c>
      <c r="S43" s="653">
        <f t="shared" si="40"/>
        <v>79.970485019809459</v>
      </c>
      <c r="T43" s="671"/>
      <c r="U43" s="649" t="s">
        <v>113</v>
      </c>
      <c r="V43" s="653">
        <f t="shared" si="44"/>
        <v>0</v>
      </c>
      <c r="W43" s="668"/>
      <c r="X43" s="649" t="s">
        <v>113</v>
      </c>
      <c r="Y43" s="653">
        <f t="shared" si="45"/>
        <v>0</v>
      </c>
      <c r="Z43" s="653">
        <f t="shared" si="45"/>
        <v>0</v>
      </c>
      <c r="AA43" s="653">
        <f t="shared" si="45"/>
        <v>1.9719144984264845E-4</v>
      </c>
      <c r="AB43" s="653">
        <f t="shared" si="45"/>
        <v>0</v>
      </c>
      <c r="AC43" s="653">
        <f t="shared" si="45"/>
        <v>0</v>
      </c>
      <c r="AD43" s="653">
        <f t="shared" si="45"/>
        <v>1.9719144984264845E-4</v>
      </c>
      <c r="AE43" s="668"/>
      <c r="AF43" s="649" t="s">
        <v>113</v>
      </c>
      <c r="AG43" s="653">
        <f t="shared" si="46"/>
        <v>0</v>
      </c>
      <c r="AH43" s="653">
        <f t="shared" si="42"/>
        <v>0</v>
      </c>
      <c r="AI43" s="653">
        <f t="shared" si="42"/>
        <v>0</v>
      </c>
      <c r="AJ43" s="653">
        <f t="shared" si="42"/>
        <v>0</v>
      </c>
      <c r="AK43" s="653">
        <f t="shared" si="42"/>
        <v>0</v>
      </c>
      <c r="AL43" s="653">
        <f t="shared" si="42"/>
        <v>7.1530521381646386E-6</v>
      </c>
      <c r="AM43" s="653">
        <f t="shared" si="42"/>
        <v>0</v>
      </c>
      <c r="AN43" s="653">
        <f t="shared" si="42"/>
        <v>1.4801051438553222E-3</v>
      </c>
      <c r="AO43" s="653">
        <f t="shared" si="42"/>
        <v>0</v>
      </c>
      <c r="AP43" s="653">
        <f t="shared" si="42"/>
        <v>0</v>
      </c>
      <c r="AQ43" s="653">
        <f t="shared" si="42"/>
        <v>0</v>
      </c>
      <c r="AR43" s="653">
        <f t="shared" si="42"/>
        <v>0</v>
      </c>
      <c r="AS43" s="653">
        <f t="shared" si="42"/>
        <v>0</v>
      </c>
      <c r="AT43" s="653">
        <f t="shared" si="42"/>
        <v>0</v>
      </c>
      <c r="AU43" s="653">
        <f t="shared" si="42"/>
        <v>0</v>
      </c>
      <c r="AV43" s="653">
        <f t="shared" si="42"/>
        <v>0</v>
      </c>
      <c r="AW43" s="653">
        <f t="shared" si="42"/>
        <v>1.4872581959934868E-3</v>
      </c>
      <c r="AX43" s="668"/>
      <c r="AY43" s="649" t="s">
        <v>113</v>
      </c>
      <c r="AZ43" s="653">
        <f t="shared" si="47"/>
        <v>0</v>
      </c>
      <c r="BA43" s="653">
        <f t="shared" si="47"/>
        <v>0.98359893564065426</v>
      </c>
      <c r="BB43" s="653">
        <f t="shared" si="47"/>
        <v>2.2273467511695314E-3</v>
      </c>
      <c r="BC43" s="653">
        <f t="shared" si="47"/>
        <v>245.54716840989647</v>
      </c>
      <c r="BD43" s="653">
        <f t="shared" si="47"/>
        <v>0</v>
      </c>
      <c r="BE43" s="653">
        <f t="shared" si="47"/>
        <v>0</v>
      </c>
      <c r="BF43" s="653">
        <f t="shared" si="47"/>
        <v>246.5329946922883</v>
      </c>
    </row>
    <row r="44" spans="12:84" ht="16" x14ac:dyDescent="0.15">
      <c r="L44"/>
      <c r="M44" s="649" t="s">
        <v>880</v>
      </c>
      <c r="N44" s="653">
        <f t="shared" si="40"/>
        <v>4.7980517048472366</v>
      </c>
      <c r="O44" s="653">
        <f t="shared" si="40"/>
        <v>3.3116686508947168E-3</v>
      </c>
      <c r="P44" s="653">
        <f t="shared" si="40"/>
        <v>0</v>
      </c>
      <c r="Q44" s="653">
        <f t="shared" si="40"/>
        <v>58.206356472811329</v>
      </c>
      <c r="R44" s="653">
        <f t="shared" si="40"/>
        <v>4.4827185927715466E-2</v>
      </c>
      <c r="S44" s="653">
        <f t="shared" si="40"/>
        <v>63.052547032237179</v>
      </c>
      <c r="T44" s="671"/>
      <c r="U44" s="649" t="s">
        <v>880</v>
      </c>
      <c r="V44" s="653">
        <f t="shared" si="44"/>
        <v>0</v>
      </c>
      <c r="W44" s="668"/>
      <c r="X44" s="649" t="s">
        <v>880</v>
      </c>
      <c r="Y44" s="653">
        <f t="shared" si="45"/>
        <v>0.24337401095544825</v>
      </c>
      <c r="Z44" s="653">
        <f t="shared" si="45"/>
        <v>0.71370451470374907</v>
      </c>
      <c r="AA44" s="653">
        <f t="shared" si="45"/>
        <v>2.4234647190560255</v>
      </c>
      <c r="AB44" s="653">
        <f t="shared" si="45"/>
        <v>9.796803028620996E-3</v>
      </c>
      <c r="AC44" s="653">
        <f t="shared" si="45"/>
        <v>0</v>
      </c>
      <c r="AD44" s="653">
        <f t="shared" si="45"/>
        <v>3.3903400477438437</v>
      </c>
      <c r="AE44" s="668"/>
      <c r="AF44" s="649" t="s">
        <v>880</v>
      </c>
      <c r="AG44" s="653">
        <f t="shared" si="46"/>
        <v>0</v>
      </c>
      <c r="AH44" s="653">
        <f t="shared" si="42"/>
        <v>0</v>
      </c>
      <c r="AI44" s="653">
        <f t="shared" si="42"/>
        <v>0</v>
      </c>
      <c r="AJ44" s="653">
        <f t="shared" si="42"/>
        <v>0</v>
      </c>
      <c r="AK44" s="653">
        <f t="shared" si="42"/>
        <v>0</v>
      </c>
      <c r="AL44" s="653">
        <f t="shared" si="42"/>
        <v>0</v>
      </c>
      <c r="AM44" s="653">
        <f t="shared" si="42"/>
        <v>0</v>
      </c>
      <c r="AN44" s="653">
        <f t="shared" si="42"/>
        <v>0</v>
      </c>
      <c r="AO44" s="653">
        <f t="shared" si="42"/>
        <v>0</v>
      </c>
      <c r="AP44" s="653">
        <f t="shared" si="42"/>
        <v>0</v>
      </c>
      <c r="AQ44" s="653">
        <f t="shared" si="42"/>
        <v>0</v>
      </c>
      <c r="AR44" s="653">
        <f t="shared" si="42"/>
        <v>0</v>
      </c>
      <c r="AS44" s="653">
        <f t="shared" si="42"/>
        <v>0</v>
      </c>
      <c r="AT44" s="653">
        <f t="shared" si="42"/>
        <v>0</v>
      </c>
      <c r="AU44" s="653">
        <f t="shared" si="42"/>
        <v>0</v>
      </c>
      <c r="AV44" s="653">
        <f t="shared" si="42"/>
        <v>0</v>
      </c>
      <c r="AW44" s="653">
        <f t="shared" si="42"/>
        <v>0</v>
      </c>
      <c r="AX44" s="668"/>
      <c r="AY44" s="649" t="s">
        <v>880</v>
      </c>
      <c r="AZ44" s="653">
        <f t="shared" si="47"/>
        <v>7.3833329021908783E-2</v>
      </c>
      <c r="BA44" s="653">
        <f t="shared" si="47"/>
        <v>0</v>
      </c>
      <c r="BB44" s="653">
        <f t="shared" si="47"/>
        <v>2.7705012312253516E-2</v>
      </c>
      <c r="BC44" s="653">
        <f t="shared" si="47"/>
        <v>70.309735892370512</v>
      </c>
      <c r="BD44" s="653">
        <f t="shared" si="47"/>
        <v>0</v>
      </c>
      <c r="BE44" s="653">
        <f t="shared" si="47"/>
        <v>5.7515703791977929E-2</v>
      </c>
      <c r="BF44" s="653">
        <f t="shared" si="47"/>
        <v>70.468789937496652</v>
      </c>
    </row>
    <row r="45" spans="12:84" s="722" customFormat="1" ht="16" x14ac:dyDescent="0.15">
      <c r="L45"/>
      <c r="M45" s="668" t="s">
        <v>55</v>
      </c>
      <c r="N45" s="659">
        <f t="shared" si="40"/>
        <v>1213.6755458809953</v>
      </c>
      <c r="O45" s="659">
        <f t="shared" si="40"/>
        <v>14.803764808791112</v>
      </c>
      <c r="P45" s="659">
        <f t="shared" si="40"/>
        <v>798.83074680295908</v>
      </c>
      <c r="Q45" s="659">
        <f t="shared" si="40"/>
        <v>6084.6450429816341</v>
      </c>
      <c r="R45" s="659">
        <f t="shared" si="40"/>
        <v>5.3491975239921725E-2</v>
      </c>
      <c r="S45" s="659">
        <f t="shared" si="40"/>
        <v>8112.0085924496188</v>
      </c>
      <c r="T45" s="671"/>
      <c r="U45" s="825" t="s">
        <v>55</v>
      </c>
      <c r="V45" s="659">
        <f>SUM(V39:V44)</f>
        <v>1.3750073494520586E-3</v>
      </c>
      <c r="W45" s="668"/>
      <c r="X45" s="668" t="s">
        <v>55</v>
      </c>
      <c r="Y45" s="659">
        <f t="shared" ref="Y45:AD45" si="48">SUM(Y39:Y44)</f>
        <v>2.228685888894685</v>
      </c>
      <c r="Z45" s="659">
        <f t="shared" si="48"/>
        <v>28.789907684609584</v>
      </c>
      <c r="AA45" s="659">
        <f t="shared" si="48"/>
        <v>247.92663447316858</v>
      </c>
      <c r="AB45" s="659">
        <f t="shared" si="48"/>
        <v>3.5794650114439552E-2</v>
      </c>
      <c r="AC45" s="659">
        <f t="shared" si="48"/>
        <v>2.3921969732327844E-3</v>
      </c>
      <c r="AD45" s="659">
        <f t="shared" si="48"/>
        <v>278.98341489376048</v>
      </c>
      <c r="AE45" s="668"/>
      <c r="AF45" s="668" t="s">
        <v>55</v>
      </c>
      <c r="AG45" s="653">
        <f>SUM(AG39:AG44)</f>
        <v>7.6039392060920311E-3</v>
      </c>
      <c r="AH45" s="653">
        <f t="shared" ref="AH45:AW45" si="49">SUM(AH39:AH44)</f>
        <v>89.135636751923727</v>
      </c>
      <c r="AI45" s="653">
        <f t="shared" si="49"/>
        <v>10.498400795449014</v>
      </c>
      <c r="AJ45" s="653">
        <f t="shared" si="49"/>
        <v>2.7584778951459068</v>
      </c>
      <c r="AK45" s="653">
        <f t="shared" si="49"/>
        <v>767.99654779830223</v>
      </c>
      <c r="AL45" s="653">
        <f t="shared" si="49"/>
        <v>37.942894348147931</v>
      </c>
      <c r="AM45" s="653">
        <f t="shared" si="49"/>
        <v>197.74201322015918</v>
      </c>
      <c r="AN45" s="653">
        <f t="shared" si="49"/>
        <v>368.51348053009895</v>
      </c>
      <c r="AO45" s="653">
        <f t="shared" si="49"/>
        <v>0.59524670610880959</v>
      </c>
      <c r="AP45" s="653">
        <f t="shared" si="49"/>
        <v>0.82291557323696873</v>
      </c>
      <c r="AQ45" s="653">
        <f t="shared" si="49"/>
        <v>0.8510968707169011</v>
      </c>
      <c r="AR45" s="653">
        <f t="shared" si="49"/>
        <v>1.2416427443895323E-3</v>
      </c>
      <c r="AS45" s="653">
        <f t="shared" si="49"/>
        <v>2.3727198195047077E-3</v>
      </c>
      <c r="AT45" s="653">
        <f t="shared" si="49"/>
        <v>7.5006556423913864</v>
      </c>
      <c r="AU45" s="653">
        <f t="shared" si="49"/>
        <v>2.1778306955638878E-2</v>
      </c>
      <c r="AV45" s="653">
        <f t="shared" si="49"/>
        <v>2.3528353214714942E-2</v>
      </c>
      <c r="AW45" s="653">
        <f t="shared" si="49"/>
        <v>1484.4138910936213</v>
      </c>
      <c r="AX45" s="668"/>
      <c r="AY45" s="668" t="s">
        <v>55</v>
      </c>
      <c r="AZ45" s="659">
        <f t="shared" ref="AZ45" si="50">SUM(AZ39:AZ44)</f>
        <v>483.46922229240568</v>
      </c>
      <c r="BA45" s="659">
        <f t="shared" ref="BA45" si="51">SUM(BA39:BA44)</f>
        <v>1778.5329383304829</v>
      </c>
      <c r="BB45" s="659">
        <f t="shared" ref="BB45" si="52">SUM(BB39:BB44)</f>
        <v>59.065340717307578</v>
      </c>
      <c r="BC45" s="659">
        <f t="shared" ref="BC45" si="53">SUM(BC39:BC44)</f>
        <v>7753.9738687841964</v>
      </c>
      <c r="BD45" s="659">
        <f t="shared" ref="BD45" si="54">SUM(BD39:BD44)</f>
        <v>201.40638400881585</v>
      </c>
      <c r="BE45" s="659">
        <f t="shared" ref="BE45" si="55">SUM(BE39:BE44)</f>
        <v>5.7578253340579894E-2</v>
      </c>
      <c r="BF45" s="659">
        <f t="shared" ref="BF45" si="56">SUM(BF39:BF44)</f>
        <v>10276.50533238655</v>
      </c>
      <c r="BG45" s="634"/>
      <c r="BH45" s="634"/>
      <c r="BI45" s="634"/>
      <c r="BJ45" s="634"/>
      <c r="BK45" s="634"/>
      <c r="BL45" s="634"/>
      <c r="BM45" s="634"/>
      <c r="BN45" s="634"/>
      <c r="BO45" s="634"/>
      <c r="BP45" s="634"/>
      <c r="BQ45" s="634"/>
      <c r="BR45" s="634"/>
      <c r="BS45" s="634"/>
      <c r="BT45" s="634"/>
      <c r="BU45" s="634"/>
      <c r="BV45" s="634"/>
      <c r="BW45" s="634"/>
      <c r="BX45" s="634"/>
      <c r="BY45" s="634"/>
      <c r="BZ45" s="634"/>
      <c r="CA45" s="634"/>
      <c r="CB45" s="634"/>
      <c r="CC45" s="634"/>
      <c r="CD45" s="634"/>
      <c r="CE45" s="634"/>
      <c r="CF45" s="634"/>
    </row>
    <row r="46" spans="12:84" s="824" customFormat="1" x14ac:dyDescent="0.15">
      <c r="L46"/>
      <c r="M46" s="634"/>
      <c r="N46" s="634"/>
      <c r="O46" s="634"/>
      <c r="P46" s="634"/>
      <c r="Q46" s="634"/>
      <c r="R46" s="634"/>
      <c r="S46" s="634"/>
      <c r="T46" s="817"/>
      <c r="U46" s="634"/>
      <c r="V46" s="634"/>
      <c r="W46" s="634"/>
      <c r="X46" s="634"/>
      <c r="Y46" s="634"/>
      <c r="Z46" s="634"/>
      <c r="AA46" s="634"/>
      <c r="AB46" s="634"/>
      <c r="AC46" s="634"/>
      <c r="AD46" s="634"/>
      <c r="AE46" s="634"/>
      <c r="AF46" s="634"/>
      <c r="AG46" s="634"/>
      <c r="AH46" s="634"/>
      <c r="AI46" s="634"/>
      <c r="AJ46" s="634"/>
      <c r="AK46" s="634"/>
      <c r="AL46" s="634"/>
      <c r="AM46" s="634"/>
      <c r="AN46" s="634"/>
      <c r="AO46" s="634"/>
      <c r="AP46" s="634"/>
      <c r="AQ46" s="634"/>
      <c r="AR46" s="634"/>
      <c r="AS46" s="634"/>
      <c r="AT46" s="634"/>
      <c r="AU46" s="634"/>
      <c r="AV46" s="634"/>
      <c r="AW46" s="634"/>
      <c r="AX46" s="634"/>
      <c r="AY46" s="634"/>
      <c r="AZ46" s="634"/>
      <c r="BA46" s="634"/>
      <c r="BB46" s="634"/>
      <c r="BC46" s="634"/>
      <c r="BD46" s="634"/>
      <c r="BE46" s="634"/>
      <c r="BF46" s="634"/>
    </row>
    <row r="47" spans="12:84" s="824" customFormat="1" x14ac:dyDescent="0.15">
      <c r="L47"/>
      <c r="M47" s="643" t="s">
        <v>145</v>
      </c>
      <c r="N47" s="634"/>
      <c r="O47" s="634"/>
      <c r="P47" s="634"/>
      <c r="Q47" s="634"/>
      <c r="R47" s="634"/>
      <c r="S47" s="634"/>
      <c r="T47" s="817"/>
      <c r="U47" s="643" t="s">
        <v>145</v>
      </c>
      <c r="V47" s="634"/>
      <c r="W47" s="634"/>
      <c r="X47" s="643" t="s">
        <v>145</v>
      </c>
      <c r="Y47" s="634"/>
      <c r="Z47" s="634"/>
      <c r="AA47" s="634"/>
      <c r="AB47" s="634"/>
      <c r="AC47" s="634"/>
      <c r="AD47" s="634"/>
      <c r="AE47" s="634"/>
      <c r="AF47" s="643" t="s">
        <v>145</v>
      </c>
      <c r="AG47" s="634"/>
      <c r="AH47" s="634"/>
      <c r="AI47" s="634"/>
      <c r="AJ47" s="634"/>
      <c r="AK47" s="634"/>
      <c r="AL47" s="634"/>
      <c r="AM47" s="634"/>
      <c r="AN47" s="634"/>
      <c r="AO47" s="634"/>
      <c r="AP47" s="634"/>
      <c r="AQ47" s="634"/>
      <c r="AR47" s="634"/>
      <c r="AS47" s="634"/>
      <c r="AT47" s="634"/>
      <c r="AU47" s="634"/>
      <c r="AV47" s="634"/>
      <c r="AW47" s="634"/>
      <c r="AX47" s="634"/>
      <c r="AY47" s="643" t="s">
        <v>145</v>
      </c>
      <c r="AZ47" s="643"/>
      <c r="BA47" s="634"/>
      <c r="BB47" s="634"/>
      <c r="BC47" s="634"/>
      <c r="BD47" s="634"/>
      <c r="BE47" s="634"/>
      <c r="BF47" s="634"/>
    </row>
    <row r="48" spans="12:84" s="824" customFormat="1" ht="34" x14ac:dyDescent="0.15">
      <c r="L48"/>
      <c r="M48" s="646" t="s">
        <v>884</v>
      </c>
      <c r="N48" s="647" t="s">
        <v>146</v>
      </c>
      <c r="O48" s="647" t="s">
        <v>134</v>
      </c>
      <c r="P48" s="647" t="s">
        <v>135</v>
      </c>
      <c r="Q48" s="647" t="s">
        <v>136</v>
      </c>
      <c r="R48" s="647" t="s">
        <v>226</v>
      </c>
      <c r="S48" s="647" t="s">
        <v>55</v>
      </c>
      <c r="T48" s="713"/>
      <c r="U48" s="646" t="s">
        <v>599</v>
      </c>
      <c r="V48" s="647" t="s">
        <v>659</v>
      </c>
      <c r="W48" s="662"/>
      <c r="X48" s="646" t="s">
        <v>884</v>
      </c>
      <c r="Y48" s="647" t="s">
        <v>140</v>
      </c>
      <c r="Z48" s="647" t="s">
        <v>141</v>
      </c>
      <c r="AA48" s="647" t="s">
        <v>142</v>
      </c>
      <c r="AB48" s="647" t="s">
        <v>143</v>
      </c>
      <c r="AC48" s="647" t="s">
        <v>226</v>
      </c>
      <c r="AD48" s="647" t="s">
        <v>55</v>
      </c>
      <c r="AE48" s="662"/>
      <c r="AF48" s="646" t="s">
        <v>884</v>
      </c>
      <c r="AG48" s="647" t="str">
        <f t="shared" ref="AG48:AV48" si="57">AG26</f>
        <v>AIRS</v>
      </c>
      <c r="AH48" s="647" t="str">
        <f t="shared" si="57"/>
        <v>AMSR-E</v>
      </c>
      <c r="AI48" s="647" t="str">
        <f t="shared" si="57"/>
        <v>AMSR2</v>
      </c>
      <c r="AJ48" s="647" t="str">
        <f t="shared" si="57"/>
        <v>ATMS</v>
      </c>
      <c r="AK48" s="647" t="str">
        <f t="shared" si="57"/>
        <v>DPR</v>
      </c>
      <c r="AL48" s="647" t="str">
        <f t="shared" si="57"/>
        <v>GMI</v>
      </c>
      <c r="AM48" s="647" t="str">
        <f t="shared" si="57"/>
        <v>GOES-8/10</v>
      </c>
      <c r="AN48" s="647" t="str">
        <f t="shared" si="57"/>
        <v>IMERG</v>
      </c>
      <c r="AO48" s="647" t="str">
        <f t="shared" si="57"/>
        <v>KAPR</v>
      </c>
      <c r="AP48" s="647" t="str">
        <f t="shared" si="57"/>
        <v>KUPR</v>
      </c>
      <c r="AQ48" s="647" t="str">
        <f t="shared" si="57"/>
        <v>MHS</v>
      </c>
      <c r="AR48" s="647" t="str">
        <f t="shared" si="57"/>
        <v>MT1</v>
      </c>
      <c r="AS48" s="647" t="str">
        <f t="shared" si="57"/>
        <v>SAPHIR</v>
      </c>
      <c r="AT48" s="647" t="str">
        <f t="shared" si="57"/>
        <v>SSM/I</v>
      </c>
      <c r="AU48" s="647" t="str">
        <f t="shared" si="57"/>
        <v>SSMIS</v>
      </c>
      <c r="AV48" s="647" t="str">
        <f t="shared" si="57"/>
        <v>TMI</v>
      </c>
      <c r="AW48" s="647" t="s">
        <v>55</v>
      </c>
      <c r="AX48" s="662"/>
      <c r="AY48" s="646" t="s">
        <v>884</v>
      </c>
      <c r="AZ48" s="647" t="s">
        <v>137</v>
      </c>
      <c r="BA48" s="647" t="s">
        <v>135</v>
      </c>
      <c r="BB48" s="647" t="s">
        <v>138</v>
      </c>
      <c r="BC48" s="647" t="s">
        <v>136</v>
      </c>
      <c r="BD48" s="647" t="s">
        <v>139</v>
      </c>
      <c r="BE48" s="647" t="s">
        <v>226</v>
      </c>
      <c r="BF48" s="647" t="s">
        <v>55</v>
      </c>
    </row>
    <row r="49" spans="12:84" s="824" customFormat="1" ht="17" x14ac:dyDescent="0.15">
      <c r="L49"/>
      <c r="M49" s="914" t="s">
        <v>109</v>
      </c>
      <c r="N49" s="647"/>
      <c r="O49" s="647"/>
      <c r="P49" s="647"/>
      <c r="Q49" s="647">
        <v>32306.649799517301</v>
      </c>
      <c r="R49" s="647"/>
      <c r="S49" s="653">
        <f t="shared" ref="S49:S54" si="58">SUM(N49:R49)</f>
        <v>32306.649799517301</v>
      </c>
      <c r="T49" s="713"/>
      <c r="U49" s="914" t="s">
        <v>109</v>
      </c>
      <c r="V49" s="647"/>
      <c r="W49" s="662"/>
      <c r="X49" s="914" t="s">
        <v>109</v>
      </c>
      <c r="Y49" s="647"/>
      <c r="Z49" s="647">
        <v>6.9402452046051604</v>
      </c>
      <c r="AA49" s="647"/>
      <c r="AB49" s="647"/>
      <c r="AC49" s="647"/>
      <c r="AD49" s="670">
        <f t="shared" ref="AD49:AD54" si="59">SUM(Y49:AC49)</f>
        <v>6.9402452046051604</v>
      </c>
      <c r="AE49" s="662"/>
      <c r="AF49" s="914" t="s">
        <v>109</v>
      </c>
      <c r="AG49" s="647"/>
      <c r="AH49" s="647"/>
      <c r="AI49" s="647"/>
      <c r="AJ49" s="647"/>
      <c r="AK49" s="647"/>
      <c r="AL49" s="647"/>
      <c r="AM49" s="647"/>
      <c r="AN49" s="647"/>
      <c r="AO49" s="647"/>
      <c r="AP49" s="647"/>
      <c r="AQ49" s="647"/>
      <c r="AR49" s="647"/>
      <c r="AS49" s="647"/>
      <c r="AT49" s="647"/>
      <c r="AU49" s="647"/>
      <c r="AV49" s="647"/>
      <c r="AW49" s="670">
        <f t="shared" ref="AW49:AW54" si="60">SUM(AG49:AV49)</f>
        <v>0</v>
      </c>
      <c r="AX49" s="662"/>
      <c r="AY49" s="914" t="s">
        <v>109</v>
      </c>
      <c r="AZ49" s="647"/>
      <c r="BA49" s="647"/>
      <c r="BB49" s="647"/>
      <c r="BC49" s="647">
        <v>33070.712630665803</v>
      </c>
      <c r="BD49" s="647"/>
      <c r="BE49" s="647"/>
      <c r="BF49" s="653">
        <f>SUM(AZ49:BE49)</f>
        <v>33070.712630665803</v>
      </c>
    </row>
    <row r="50" spans="12:84" s="824" customFormat="1" ht="16" x14ac:dyDescent="0.15">
      <c r="L50"/>
      <c r="M50" s="649" t="s">
        <v>110</v>
      </c>
      <c r="N50" s="653">
        <v>930704.41489891999</v>
      </c>
      <c r="O50" s="653">
        <v>2310.3518791422198</v>
      </c>
      <c r="P50" s="653">
        <v>62.696450266987</v>
      </c>
      <c r="Q50" s="653">
        <v>2337045.1546706101</v>
      </c>
      <c r="R50" s="653"/>
      <c r="S50" s="653">
        <f t="shared" si="58"/>
        <v>3270122.6178989392</v>
      </c>
      <c r="T50" s="671"/>
      <c r="U50" s="649" t="s">
        <v>110</v>
      </c>
      <c r="V50" s="670">
        <v>0</v>
      </c>
      <c r="W50" s="668"/>
      <c r="X50" s="649" t="s">
        <v>110</v>
      </c>
      <c r="Y50" s="653">
        <v>1963.3434867179001</v>
      </c>
      <c r="Z50" s="653">
        <v>10384.9385495604</v>
      </c>
      <c r="AA50" s="653">
        <v>87628.494534163707</v>
      </c>
      <c r="AB50" s="653">
        <v>0</v>
      </c>
      <c r="AC50" s="653">
        <v>7.6776950620114803E-2</v>
      </c>
      <c r="AD50" s="670">
        <f t="shared" si="59"/>
        <v>99976.853347392622</v>
      </c>
      <c r="AE50" s="668"/>
      <c r="AF50" s="649" t="s">
        <v>110</v>
      </c>
      <c r="AG50" s="670">
        <v>1.30305748991668</v>
      </c>
      <c r="AH50" s="670">
        <v>1.6841016439720899</v>
      </c>
      <c r="AI50" s="670">
        <v>9907.5643465137091</v>
      </c>
      <c r="AJ50" s="670">
        <v>2616.8066518129699</v>
      </c>
      <c r="AK50" s="670"/>
      <c r="AL50" s="670">
        <v>27297.970318078002</v>
      </c>
      <c r="AM50" s="670">
        <v>0</v>
      </c>
      <c r="AN50" s="670">
        <v>0</v>
      </c>
      <c r="AO50" s="670">
        <v>609.53262705542102</v>
      </c>
      <c r="AP50" s="670">
        <v>842.66554699465598</v>
      </c>
      <c r="AQ50" s="670">
        <v>668.68448510114104</v>
      </c>
      <c r="AR50" s="670"/>
      <c r="AS50" s="670">
        <v>1.9235506113618599</v>
      </c>
      <c r="AT50" s="670">
        <v>6309.9769613565804</v>
      </c>
      <c r="AU50" s="670"/>
      <c r="AV50" s="670"/>
      <c r="AW50" s="670">
        <f t="shared" si="60"/>
        <v>48258.11164665773</v>
      </c>
      <c r="AX50" s="668"/>
      <c r="AY50" s="649" t="s">
        <v>110</v>
      </c>
      <c r="AZ50" s="653">
        <v>364642.51206343097</v>
      </c>
      <c r="BA50" s="653">
        <v>16.882357756607199</v>
      </c>
      <c r="BB50" s="653">
        <v>46769.580818114802</v>
      </c>
      <c r="BC50" s="653">
        <v>1952903.77975439</v>
      </c>
      <c r="BD50" s="653">
        <v>0</v>
      </c>
      <c r="BE50" s="653">
        <v>0</v>
      </c>
      <c r="BF50" s="653">
        <f>SUM(AZ50:BE50)</f>
        <v>2364332.7549936925</v>
      </c>
    </row>
    <row r="51" spans="12:84" s="824" customFormat="1" ht="16" x14ac:dyDescent="0.15">
      <c r="L51"/>
      <c r="M51" s="649" t="s">
        <v>111</v>
      </c>
      <c r="N51" s="653">
        <v>235411.16590743</v>
      </c>
      <c r="O51" s="653">
        <v>8322.7332714982294</v>
      </c>
      <c r="P51" s="653">
        <v>804476.23911995196</v>
      </c>
      <c r="Q51" s="653">
        <v>1833985.9112851899</v>
      </c>
      <c r="R51" s="653">
        <v>8.8608969384804279</v>
      </c>
      <c r="S51" s="653">
        <f t="shared" si="58"/>
        <v>2882204.9104810087</v>
      </c>
      <c r="T51" s="671"/>
      <c r="U51" s="649" t="s">
        <v>111</v>
      </c>
      <c r="V51" s="192">
        <v>0.182854161597788</v>
      </c>
      <c r="W51" s="668"/>
      <c r="X51" s="649" t="s">
        <v>111</v>
      </c>
      <c r="Y51" s="653">
        <v>61.301282824948402</v>
      </c>
      <c r="Z51" s="653">
        <v>14247.021284485199</v>
      </c>
      <c r="AA51" s="653">
        <v>134479.32640459301</v>
      </c>
      <c r="AB51" s="653">
        <v>0</v>
      </c>
      <c r="AC51" s="653">
        <v>2.3712492519989601</v>
      </c>
      <c r="AD51" s="670">
        <f t="shared" si="59"/>
        <v>148790.02022115517</v>
      </c>
      <c r="AE51" s="668"/>
      <c r="AF51" s="649" t="s">
        <v>111</v>
      </c>
      <c r="AG51" s="670">
        <v>2.1670084660872799</v>
      </c>
      <c r="AH51" s="670">
        <v>4.8372628018260002</v>
      </c>
      <c r="AI51" s="670">
        <v>779.303416665643</v>
      </c>
      <c r="AJ51" s="670">
        <v>193.74731717258601</v>
      </c>
      <c r="AK51" s="670">
        <v>776968.23545214895</v>
      </c>
      <c r="AL51" s="670">
        <v>9301.8678495557906</v>
      </c>
      <c r="AM51" s="670">
        <v>0</v>
      </c>
      <c r="AN51" s="670">
        <v>0</v>
      </c>
      <c r="AO51" s="670">
        <v>0</v>
      </c>
      <c r="AP51" s="670">
        <v>0</v>
      </c>
      <c r="AQ51" s="670">
        <v>185.477328439243</v>
      </c>
      <c r="AR51" s="670">
        <v>1.0889622634276701</v>
      </c>
      <c r="AS51" s="670"/>
      <c r="AT51" s="670">
        <v>826.17943763453502</v>
      </c>
      <c r="AU51" s="670">
        <v>12.6022205054759</v>
      </c>
      <c r="AV51" s="670">
        <v>1.9844568632543</v>
      </c>
      <c r="AW51" s="670">
        <f t="shared" si="60"/>
        <v>788277.49071251682</v>
      </c>
      <c r="AX51" s="668"/>
      <c r="AY51" s="649" t="s">
        <v>111</v>
      </c>
      <c r="AZ51" s="653">
        <v>0</v>
      </c>
      <c r="BA51" s="653">
        <v>444594.224980472</v>
      </c>
      <c r="BB51" s="653">
        <v>13066.3291058614</v>
      </c>
      <c r="BC51" s="653">
        <v>2617141.51395036</v>
      </c>
      <c r="BD51" s="653">
        <v>205728.638325006</v>
      </c>
      <c r="BE51" s="653">
        <v>6.4050737768411595E-2</v>
      </c>
      <c r="BF51" s="653">
        <f t="shared" ref="BF51:BF54" si="61">SUM(AZ51:BE51)</f>
        <v>3280530.7704124376</v>
      </c>
    </row>
    <row r="52" spans="12:84" ht="16" x14ac:dyDescent="0.15">
      <c r="L52"/>
      <c r="M52" s="649" t="s">
        <v>112</v>
      </c>
      <c r="N52" s="653">
        <v>71774.973230025702</v>
      </c>
      <c r="O52" s="653">
        <v>4522.5467590149401</v>
      </c>
      <c r="P52" s="653">
        <v>13463.749156011199</v>
      </c>
      <c r="Q52" s="653">
        <v>1885845.7546752801</v>
      </c>
      <c r="R52" s="653">
        <v>1.18473172187805E-2</v>
      </c>
      <c r="S52" s="653">
        <f t="shared" si="58"/>
        <v>1975607.035667649</v>
      </c>
      <c r="T52" s="671"/>
      <c r="U52" s="649" t="s">
        <v>112</v>
      </c>
      <c r="V52" s="192">
        <v>1.2251533642411201</v>
      </c>
      <c r="W52" s="668"/>
      <c r="X52" s="649" t="s">
        <v>112</v>
      </c>
      <c r="Y52" s="653">
        <v>8.3145934669300896</v>
      </c>
      <c r="Z52" s="653">
        <v>4111.1319667333701</v>
      </c>
      <c r="AA52" s="653">
        <v>29287.222965409899</v>
      </c>
      <c r="AB52" s="653">
        <v>26.6217954158782</v>
      </c>
      <c r="AC52" s="653">
        <v>1.58349797129631E-3</v>
      </c>
      <c r="AD52" s="670">
        <f t="shared" si="59"/>
        <v>33433.292904524045</v>
      </c>
      <c r="AE52" s="668"/>
      <c r="AF52" s="649" t="s">
        <v>112</v>
      </c>
      <c r="AG52" s="670">
        <v>4.3163677910342804</v>
      </c>
      <c r="AH52" s="670">
        <v>91268.370669524098</v>
      </c>
      <c r="AI52" s="670">
        <v>63.494651360437203</v>
      </c>
      <c r="AJ52" s="670">
        <v>14.1273956438526</v>
      </c>
      <c r="AK52" s="670">
        <v>9460.2294933125304</v>
      </c>
      <c r="AL52" s="670">
        <v>2253.6783201443</v>
      </c>
      <c r="AM52" s="670">
        <v>202487.821537443</v>
      </c>
      <c r="AN52" s="670">
        <v>377356.28843515401</v>
      </c>
      <c r="AO52" s="670">
        <v>0</v>
      </c>
      <c r="AP52" s="670">
        <v>0</v>
      </c>
      <c r="AQ52" s="670">
        <v>17.361382073722702</v>
      </c>
      <c r="AR52" s="670">
        <v>0.18247990682721099</v>
      </c>
      <c r="AS52" s="670">
        <v>0.50611448381096102</v>
      </c>
      <c r="AT52" s="670">
        <v>544.51497881766397</v>
      </c>
      <c r="AU52" s="670">
        <v>9.6987658170983106</v>
      </c>
      <c r="AV52" s="670">
        <v>22.108576828613799</v>
      </c>
      <c r="AW52" s="670">
        <f t="shared" si="60"/>
        <v>683502.69916830095</v>
      </c>
      <c r="AX52" s="668"/>
      <c r="AY52" s="649" t="s">
        <v>112</v>
      </c>
      <c r="AZ52" s="653">
        <v>130354.36623507401</v>
      </c>
      <c r="BA52" s="653">
        <v>1375599.41620209</v>
      </c>
      <c r="BB52" s="653">
        <v>616.34823486581399</v>
      </c>
      <c r="BC52" s="653">
        <v>3013515.7652940801</v>
      </c>
      <c r="BD52" s="653">
        <v>511.49890002142598</v>
      </c>
      <c r="BE52" s="653">
        <v>0</v>
      </c>
      <c r="BF52" s="653">
        <f t="shared" si="61"/>
        <v>4520597.3948661312</v>
      </c>
    </row>
    <row r="53" spans="12:84" ht="16" x14ac:dyDescent="0.15">
      <c r="L53"/>
      <c r="M53" s="649" t="s">
        <v>113</v>
      </c>
      <c r="N53" s="692"/>
      <c r="O53" s="653">
        <v>3.2105848193168599E-2</v>
      </c>
      <c r="P53" s="692"/>
      <c r="Q53" s="653">
        <v>81889.744554436693</v>
      </c>
      <c r="R53" s="653"/>
      <c r="S53" s="653">
        <f t="shared" si="58"/>
        <v>81889.776660284886</v>
      </c>
      <c r="T53" s="671"/>
      <c r="U53" s="649" t="s">
        <v>113</v>
      </c>
      <c r="V53" s="670">
        <v>0</v>
      </c>
      <c r="W53" s="668"/>
      <c r="X53" s="649" t="s">
        <v>113</v>
      </c>
      <c r="Y53" s="653">
        <v>0</v>
      </c>
      <c r="Z53" s="653">
        <v>0</v>
      </c>
      <c r="AA53" s="653">
        <v>0.20192404463887201</v>
      </c>
      <c r="AB53" s="653">
        <v>0</v>
      </c>
      <c r="AC53" s="653">
        <v>0</v>
      </c>
      <c r="AD53" s="670">
        <f t="shared" si="59"/>
        <v>0.20192404463887201</v>
      </c>
      <c r="AE53" s="668"/>
      <c r="AF53" s="649" t="s">
        <v>113</v>
      </c>
      <c r="AG53" s="670">
        <v>0</v>
      </c>
      <c r="AH53" s="670">
        <v>0</v>
      </c>
      <c r="AI53" s="670">
        <v>0</v>
      </c>
      <c r="AJ53" s="670">
        <v>0</v>
      </c>
      <c r="AK53" s="670">
        <v>0</v>
      </c>
      <c r="AL53" s="670">
        <v>7.32472538948059E-3</v>
      </c>
      <c r="AM53" s="670">
        <v>0</v>
      </c>
      <c r="AN53" s="670">
        <v>1.5156276673078499</v>
      </c>
      <c r="AO53" s="670">
        <v>0</v>
      </c>
      <c r="AP53" s="670">
        <v>0</v>
      </c>
      <c r="AQ53" s="670">
        <v>0</v>
      </c>
      <c r="AR53" s="670">
        <v>0</v>
      </c>
      <c r="AS53" s="670">
        <v>0</v>
      </c>
      <c r="AT53" s="670">
        <v>0</v>
      </c>
      <c r="AU53" s="670">
        <v>0</v>
      </c>
      <c r="AV53" s="670">
        <v>0</v>
      </c>
      <c r="AW53" s="670">
        <f t="shared" si="60"/>
        <v>1.5229523926973305</v>
      </c>
      <c r="AX53" s="668"/>
      <c r="AY53" s="649" t="s">
        <v>113</v>
      </c>
      <c r="AZ53" s="653">
        <v>0</v>
      </c>
      <c r="BA53" s="653">
        <v>1007.20531009603</v>
      </c>
      <c r="BB53" s="653">
        <v>2.2808030731976001</v>
      </c>
      <c r="BC53" s="653">
        <v>251440.30045173399</v>
      </c>
      <c r="BD53" s="653">
        <v>0</v>
      </c>
      <c r="BE53" s="653">
        <v>0</v>
      </c>
      <c r="BF53" s="653">
        <f t="shared" si="61"/>
        <v>252449.78656490322</v>
      </c>
    </row>
    <row r="54" spans="12:84" ht="16" x14ac:dyDescent="0.15">
      <c r="L54"/>
      <c r="M54" s="649" t="s">
        <v>880</v>
      </c>
      <c r="N54" s="653">
        <v>4913.2049457635703</v>
      </c>
      <c r="O54" s="653">
        <v>3.3911486985161901</v>
      </c>
      <c r="P54" s="692"/>
      <c r="Q54" s="653">
        <v>59603.309028158801</v>
      </c>
      <c r="R54" s="653">
        <v>45.903038389980637</v>
      </c>
      <c r="S54" s="653">
        <f t="shared" si="58"/>
        <v>64565.808161010871</v>
      </c>
      <c r="T54" s="671"/>
      <c r="U54" s="649" t="s">
        <v>880</v>
      </c>
      <c r="V54" s="670">
        <v>0</v>
      </c>
      <c r="W54" s="668"/>
      <c r="X54" s="649" t="s">
        <v>880</v>
      </c>
      <c r="Y54" s="653">
        <v>249.21498721837901</v>
      </c>
      <c r="Z54" s="653">
        <v>730.83342305663905</v>
      </c>
      <c r="AA54" s="653">
        <v>2481.6278723133701</v>
      </c>
      <c r="AB54" s="653">
        <v>10.0319263013079</v>
      </c>
      <c r="AC54" s="653">
        <v>0</v>
      </c>
      <c r="AD54" s="670">
        <f t="shared" si="59"/>
        <v>3471.7082088896959</v>
      </c>
      <c r="AE54" s="668"/>
      <c r="AF54" s="649" t="s">
        <v>880</v>
      </c>
      <c r="AG54" s="670">
        <v>0</v>
      </c>
      <c r="AH54" s="670">
        <v>0</v>
      </c>
      <c r="AI54" s="670">
        <v>0</v>
      </c>
      <c r="AJ54" s="670">
        <v>0</v>
      </c>
      <c r="AK54" s="670">
        <v>0</v>
      </c>
      <c r="AL54" s="670">
        <v>0</v>
      </c>
      <c r="AM54" s="670">
        <v>0</v>
      </c>
      <c r="AN54" s="670">
        <v>0</v>
      </c>
      <c r="AO54" s="670">
        <v>0</v>
      </c>
      <c r="AP54" s="670">
        <v>0</v>
      </c>
      <c r="AQ54" s="670">
        <v>0</v>
      </c>
      <c r="AR54" s="670">
        <v>0</v>
      </c>
      <c r="AS54" s="670">
        <v>0</v>
      </c>
      <c r="AT54" s="670">
        <v>0</v>
      </c>
      <c r="AU54" s="670">
        <v>0</v>
      </c>
      <c r="AV54" s="670">
        <v>0</v>
      </c>
      <c r="AW54" s="670">
        <f t="shared" si="60"/>
        <v>0</v>
      </c>
      <c r="AX54" s="668"/>
      <c r="AY54" s="649" t="s">
        <v>880</v>
      </c>
      <c r="AZ54" s="653">
        <v>75.605328918434594</v>
      </c>
      <c r="BA54" s="653">
        <v>0</v>
      </c>
      <c r="BB54" s="653">
        <v>28.3699326077476</v>
      </c>
      <c r="BC54" s="653">
        <v>71997.169553787404</v>
      </c>
      <c r="BD54" s="653">
        <v>0</v>
      </c>
      <c r="BE54" s="653">
        <v>58.896080682985399</v>
      </c>
      <c r="BF54" s="653">
        <f t="shared" si="61"/>
        <v>72160.040895996572</v>
      </c>
    </row>
    <row r="55" spans="12:84" ht="16" x14ac:dyDescent="0.15">
      <c r="L55"/>
      <c r="M55" s="668" t="s">
        <v>55</v>
      </c>
      <c r="N55" s="668">
        <f>SUM(N49:N54)</f>
        <v>1242803.7589821392</v>
      </c>
      <c r="O55" s="668">
        <f t="shared" ref="O55:S55" si="62">SUM(O49:O54)</f>
        <v>15159.055164202098</v>
      </c>
      <c r="P55" s="668">
        <f t="shared" si="62"/>
        <v>818002.6847262301</v>
      </c>
      <c r="Q55" s="668">
        <f t="shared" si="62"/>
        <v>6230676.5240131933</v>
      </c>
      <c r="R55" s="668">
        <f t="shared" si="62"/>
        <v>54.775782645679847</v>
      </c>
      <c r="S55" s="668">
        <f t="shared" si="62"/>
        <v>8306696.7986684097</v>
      </c>
      <c r="T55" s="671"/>
      <c r="U55" s="825" t="s">
        <v>55</v>
      </c>
      <c r="V55" s="826">
        <f>SUM(V50:V54)</f>
        <v>1.408007525838908</v>
      </c>
      <c r="W55" s="668"/>
      <c r="X55" s="668" t="s">
        <v>55</v>
      </c>
      <c r="Y55" s="668">
        <f>SUM(Y49:Y54)</f>
        <v>2282.1743502281574</v>
      </c>
      <c r="Z55" s="668">
        <f>SUM(Z49:Z54)</f>
        <v>29480.865469040215</v>
      </c>
      <c r="AA55" s="668">
        <f t="shared" ref="AA55:AD55" si="63">SUM(AA49:AA54)</f>
        <v>253876.87370052462</v>
      </c>
      <c r="AB55" s="668">
        <f t="shared" si="63"/>
        <v>36.653721717186102</v>
      </c>
      <c r="AC55" s="668">
        <f t="shared" si="63"/>
        <v>2.4496097005903712</v>
      </c>
      <c r="AD55" s="668">
        <f t="shared" si="63"/>
        <v>285679.01685121073</v>
      </c>
      <c r="AE55" s="668"/>
      <c r="AF55" s="668" t="s">
        <v>55</v>
      </c>
      <c r="AG55" s="826">
        <f>SUM(AG49:AG54)</f>
        <v>7.7864337470382399</v>
      </c>
      <c r="AH55" s="826">
        <f t="shared" ref="AH55:AW55" si="64">SUM(AH49:AH54)</f>
        <v>91274.892033969896</v>
      </c>
      <c r="AI55" s="826">
        <f t="shared" si="64"/>
        <v>10750.36241453979</v>
      </c>
      <c r="AJ55" s="826">
        <f t="shared" si="64"/>
        <v>2824.6813646294086</v>
      </c>
      <c r="AK55" s="826">
        <f t="shared" si="64"/>
        <v>786428.46494546148</v>
      </c>
      <c r="AL55" s="826">
        <f t="shared" si="64"/>
        <v>38853.523812503481</v>
      </c>
      <c r="AM55" s="826">
        <f t="shared" si="64"/>
        <v>202487.821537443</v>
      </c>
      <c r="AN55" s="826">
        <f t="shared" si="64"/>
        <v>377357.80406282132</v>
      </c>
      <c r="AO55" s="826">
        <f t="shared" si="64"/>
        <v>609.53262705542102</v>
      </c>
      <c r="AP55" s="826">
        <f t="shared" si="64"/>
        <v>842.66554699465598</v>
      </c>
      <c r="AQ55" s="826">
        <f t="shared" si="64"/>
        <v>871.52319561410673</v>
      </c>
      <c r="AR55" s="826">
        <f t="shared" si="64"/>
        <v>1.271442170254881</v>
      </c>
      <c r="AS55" s="826">
        <f t="shared" si="64"/>
        <v>2.4296650951728207</v>
      </c>
      <c r="AT55" s="826">
        <f t="shared" si="64"/>
        <v>7680.6713778087797</v>
      </c>
      <c r="AU55" s="826">
        <f t="shared" si="64"/>
        <v>22.300986322574211</v>
      </c>
      <c r="AV55" s="826">
        <f t="shared" si="64"/>
        <v>24.093033691868101</v>
      </c>
      <c r="AW55" s="826">
        <f t="shared" si="64"/>
        <v>1520039.8244798682</v>
      </c>
      <c r="AX55" s="668"/>
      <c r="AY55" s="668" t="s">
        <v>55</v>
      </c>
      <c r="AZ55" s="659">
        <f t="shared" ref="AZ55" si="65">SUM(AZ49:AZ54)</f>
        <v>495072.48362742341</v>
      </c>
      <c r="BA55" s="659">
        <f t="shared" ref="BA55" si="66">SUM(BA49:BA54)</f>
        <v>1821217.7288504145</v>
      </c>
      <c r="BB55" s="659">
        <f t="shared" ref="BB55" si="67">SUM(BB49:BB54)</f>
        <v>60482.90889452296</v>
      </c>
      <c r="BC55" s="659">
        <f t="shared" ref="BC55" si="68">SUM(BC49:BC54)</f>
        <v>7940069.2416350171</v>
      </c>
      <c r="BD55" s="659">
        <f t="shared" ref="BD55" si="69">SUM(BD49:BD54)</f>
        <v>206240.13722502743</v>
      </c>
      <c r="BE55" s="659">
        <f t="shared" ref="BE55" si="70">SUM(BE49:BE54)</f>
        <v>58.960131420753811</v>
      </c>
      <c r="BF55" s="659">
        <f t="shared" ref="BF55" si="71">SUM(BF49:BF54)</f>
        <v>10523141.460363828</v>
      </c>
    </row>
    <row r="56" spans="12:84" s="722" customFormat="1" x14ac:dyDescent="0.15">
      <c r="L56"/>
      <c r="M56" s="634"/>
      <c r="N56" s="815"/>
      <c r="O56" s="815"/>
      <c r="P56" s="815"/>
      <c r="Q56" s="815"/>
      <c r="R56" s="815"/>
      <c r="S56" s="815"/>
      <c r="T56" s="817"/>
      <c r="U56" s="634"/>
      <c r="V56" s="634"/>
      <c r="W56" s="634"/>
      <c r="X56" s="634"/>
      <c r="Y56" s="815"/>
      <c r="Z56" s="815"/>
      <c r="AA56" s="815"/>
      <c r="AB56" s="815"/>
      <c r="AC56" s="815"/>
      <c r="AD56" s="815"/>
      <c r="AE56" s="634"/>
      <c r="AF56" s="634"/>
      <c r="AG56" s="634"/>
      <c r="AH56" s="634"/>
      <c r="AI56" s="634"/>
      <c r="AJ56" s="634"/>
      <c r="AK56" s="634"/>
      <c r="AL56" s="634"/>
      <c r="AM56" s="634"/>
      <c r="AN56" s="634"/>
      <c r="AO56" s="634"/>
      <c r="AP56" s="634"/>
      <c r="AQ56" s="634"/>
      <c r="AR56" s="634"/>
      <c r="AS56" s="634"/>
      <c r="AT56" s="634"/>
      <c r="AU56" s="634"/>
      <c r="AV56" s="634"/>
      <c r="AW56" s="634"/>
      <c r="AX56" s="634"/>
      <c r="AY56" s="634"/>
      <c r="AZ56" s="815"/>
      <c r="BA56" s="815"/>
      <c r="BB56" s="815"/>
      <c r="BC56" s="815"/>
      <c r="BD56" s="815"/>
      <c r="BE56" s="815"/>
      <c r="BF56" s="815"/>
      <c r="BG56" s="634"/>
      <c r="BH56" s="634"/>
      <c r="BI56" s="634"/>
      <c r="BJ56" s="634"/>
      <c r="BK56" s="634"/>
      <c r="BL56" s="634"/>
      <c r="BM56" s="634"/>
      <c r="BN56" s="634"/>
      <c r="BO56" s="634"/>
      <c r="BP56" s="634"/>
      <c r="BQ56" s="634"/>
      <c r="BR56" s="634"/>
      <c r="BS56" s="634"/>
      <c r="BT56" s="634"/>
      <c r="BU56" s="634"/>
      <c r="BV56" s="634"/>
      <c r="BW56" s="634"/>
      <c r="BX56" s="634"/>
      <c r="BY56" s="634"/>
      <c r="BZ56" s="634"/>
      <c r="CA56" s="634"/>
      <c r="CB56" s="634"/>
      <c r="CC56" s="634"/>
      <c r="CD56" s="634"/>
      <c r="CE56" s="634"/>
      <c r="CF56" s="634"/>
    </row>
    <row r="57" spans="12:84" x14ac:dyDescent="0.15">
      <c r="L57"/>
      <c r="N57" s="815"/>
      <c r="O57" s="815"/>
      <c r="P57" s="815"/>
      <c r="Q57" s="815"/>
      <c r="R57" s="815"/>
      <c r="S57" s="815"/>
      <c r="T57" s="817"/>
      <c r="Y57" s="815"/>
      <c r="Z57" s="815"/>
      <c r="AA57" s="815"/>
      <c r="AB57" s="815"/>
      <c r="AC57" s="815"/>
      <c r="AD57" s="815"/>
      <c r="AZ57" s="815"/>
      <c r="BA57" s="815"/>
      <c r="BB57" s="815"/>
      <c r="BC57" s="815"/>
      <c r="BD57" s="815"/>
      <c r="BE57" s="815"/>
      <c r="BF57" s="815"/>
    </row>
    <row r="58" spans="12:84" ht="16" x14ac:dyDescent="0.15">
      <c r="L58"/>
      <c r="M58" s="639" t="s">
        <v>116</v>
      </c>
      <c r="T58" s="817"/>
      <c r="U58" s="639" t="s">
        <v>659</v>
      </c>
      <c r="X58" s="639" t="s">
        <v>118</v>
      </c>
      <c r="AF58" s="639" t="s">
        <v>647</v>
      </c>
      <c r="AY58" s="639" t="s">
        <v>117</v>
      </c>
    </row>
    <row r="59" spans="12:84" x14ac:dyDescent="0.15">
      <c r="L59"/>
      <c r="M59" s="643" t="s">
        <v>147</v>
      </c>
      <c r="T59" s="817"/>
      <c r="U59" s="643" t="s">
        <v>147</v>
      </c>
      <c r="X59" s="643" t="s">
        <v>147</v>
      </c>
      <c r="AF59" s="643" t="s">
        <v>147</v>
      </c>
      <c r="AG59" s="644"/>
      <c r="AH59" s="644"/>
      <c r="AY59" s="643" t="s">
        <v>147</v>
      </c>
      <c r="AZ59" s="643"/>
    </row>
    <row r="60" spans="12:84" ht="17" x14ac:dyDescent="0.15">
      <c r="L60"/>
      <c r="M60" s="646" t="s">
        <v>883</v>
      </c>
      <c r="N60" s="647" t="s">
        <v>146</v>
      </c>
      <c r="O60" s="647" t="s">
        <v>134</v>
      </c>
      <c r="P60" s="647" t="s">
        <v>135</v>
      </c>
      <c r="Q60" s="647" t="s">
        <v>136</v>
      </c>
      <c r="R60" s="647" t="s">
        <v>226</v>
      </c>
      <c r="S60" s="647" t="s">
        <v>55</v>
      </c>
      <c r="T60" s="713"/>
      <c r="U60" s="646" t="s">
        <v>883</v>
      </c>
      <c r="V60" s="647" t="s">
        <v>659</v>
      </c>
      <c r="W60" s="662"/>
      <c r="X60" s="646" t="s">
        <v>883</v>
      </c>
      <c r="Y60" s="647" t="s">
        <v>140</v>
      </c>
      <c r="Z60" s="647" t="s">
        <v>141</v>
      </c>
      <c r="AA60" s="647" t="s">
        <v>142</v>
      </c>
      <c r="AB60" s="647" t="s">
        <v>143</v>
      </c>
      <c r="AC60" s="647" t="s">
        <v>226</v>
      </c>
      <c r="AD60" s="647" t="s">
        <v>55</v>
      </c>
      <c r="AE60" s="662"/>
      <c r="AF60" s="646" t="s">
        <v>883</v>
      </c>
      <c r="AG60" s="647" t="str">
        <f t="shared" ref="AG60:AV60" si="72">AG48</f>
        <v>AIRS</v>
      </c>
      <c r="AH60" s="647" t="str">
        <f t="shared" si="72"/>
        <v>AMSR-E</v>
      </c>
      <c r="AI60" s="647" t="str">
        <f t="shared" si="72"/>
        <v>AMSR2</v>
      </c>
      <c r="AJ60" s="647" t="str">
        <f t="shared" si="72"/>
        <v>ATMS</v>
      </c>
      <c r="AK60" s="647" t="str">
        <f t="shared" si="72"/>
        <v>DPR</v>
      </c>
      <c r="AL60" s="647" t="str">
        <f t="shared" si="72"/>
        <v>GMI</v>
      </c>
      <c r="AM60" s="647" t="str">
        <f t="shared" si="72"/>
        <v>GOES-8/10</v>
      </c>
      <c r="AN60" s="647" t="str">
        <f t="shared" si="72"/>
        <v>IMERG</v>
      </c>
      <c r="AO60" s="647" t="str">
        <f t="shared" si="72"/>
        <v>KAPR</v>
      </c>
      <c r="AP60" s="647" t="str">
        <f t="shared" si="72"/>
        <v>KUPR</v>
      </c>
      <c r="AQ60" s="647" t="str">
        <f t="shared" si="72"/>
        <v>MHS</v>
      </c>
      <c r="AR60" s="647" t="str">
        <f t="shared" si="72"/>
        <v>MT1</v>
      </c>
      <c r="AS60" s="647" t="str">
        <f t="shared" si="72"/>
        <v>SAPHIR</v>
      </c>
      <c r="AT60" s="647" t="str">
        <f t="shared" si="72"/>
        <v>SSM/I</v>
      </c>
      <c r="AU60" s="647" t="str">
        <f t="shared" si="72"/>
        <v>SSMIS</v>
      </c>
      <c r="AV60" s="647" t="str">
        <f t="shared" si="72"/>
        <v>TMI</v>
      </c>
      <c r="AW60" s="647" t="s">
        <v>55</v>
      </c>
      <c r="AX60" s="662"/>
      <c r="AY60" s="646" t="s">
        <v>883</v>
      </c>
      <c r="AZ60" s="647" t="s">
        <v>137</v>
      </c>
      <c r="BA60" s="647" t="s">
        <v>135</v>
      </c>
      <c r="BB60" s="647" t="s">
        <v>138</v>
      </c>
      <c r="BC60" s="647" t="s">
        <v>136</v>
      </c>
      <c r="BD60" s="647" t="s">
        <v>139</v>
      </c>
      <c r="BE60" s="647" t="s">
        <v>226</v>
      </c>
      <c r="BF60" s="647" t="s">
        <v>55</v>
      </c>
    </row>
    <row r="61" spans="12:84" ht="17" x14ac:dyDescent="0.15">
      <c r="L61"/>
      <c r="M61" s="914" t="s">
        <v>109</v>
      </c>
      <c r="N61" s="647"/>
      <c r="O61" s="647"/>
      <c r="P61" s="647"/>
      <c r="Q61" s="931">
        <v>1725</v>
      </c>
      <c r="R61" s="647"/>
      <c r="S61" s="768">
        <f t="shared" ref="S61:S66" si="73">SUM(N61:R61)</f>
        <v>1725</v>
      </c>
      <c r="T61" s="713"/>
      <c r="U61" s="914" t="s">
        <v>109</v>
      </c>
      <c r="V61" s="647"/>
      <c r="W61" s="662"/>
      <c r="X61" s="914" t="s">
        <v>109</v>
      </c>
      <c r="Y61" s="647"/>
      <c r="Z61" s="931">
        <v>3</v>
      </c>
      <c r="AA61" s="647"/>
      <c r="AB61" s="647"/>
      <c r="AC61" s="647"/>
      <c r="AD61" s="676">
        <f t="shared" ref="AD61:AD66" si="74">SUM(Y61:AC61)</f>
        <v>3</v>
      </c>
      <c r="AE61" s="662"/>
      <c r="AF61" s="914" t="s">
        <v>109</v>
      </c>
      <c r="AG61" s="647"/>
      <c r="AH61" s="647"/>
      <c r="AI61" s="647"/>
      <c r="AJ61" s="647"/>
      <c r="AK61" s="647"/>
      <c r="AL61" s="647"/>
      <c r="AM61" s="647"/>
      <c r="AN61" s="647"/>
      <c r="AO61" s="647"/>
      <c r="AP61" s="647"/>
      <c r="AQ61" s="647"/>
      <c r="AR61" s="647"/>
      <c r="AS61" s="647"/>
      <c r="AT61" s="647"/>
      <c r="AU61" s="647"/>
      <c r="AV61" s="647"/>
      <c r="AW61" s="676">
        <f t="shared" ref="AW61:AW66" si="75">SUM(AG61:AV61)</f>
        <v>0</v>
      </c>
      <c r="AX61" s="662"/>
      <c r="AY61" s="914" t="s">
        <v>109</v>
      </c>
      <c r="AZ61" s="647"/>
      <c r="BA61" s="647"/>
      <c r="BB61" s="647"/>
      <c r="BC61" s="931">
        <v>2115</v>
      </c>
      <c r="BD61" s="647"/>
      <c r="BE61" s="647"/>
      <c r="BF61" s="768">
        <f t="shared" ref="BF61:BF66" si="76">SUM(AZ61:BE61)</f>
        <v>2115</v>
      </c>
    </row>
    <row r="62" spans="12:84" ht="16" x14ac:dyDescent="0.15">
      <c r="L62"/>
      <c r="M62" s="819" t="s">
        <v>110</v>
      </c>
      <c r="N62" s="768">
        <v>653407</v>
      </c>
      <c r="O62" s="768">
        <v>20</v>
      </c>
      <c r="P62" s="768">
        <v>12</v>
      </c>
      <c r="Q62" s="768">
        <v>28439</v>
      </c>
      <c r="R62" s="768">
        <v>0</v>
      </c>
      <c r="S62" s="768">
        <f t="shared" si="73"/>
        <v>681878</v>
      </c>
      <c r="T62" s="640"/>
      <c r="U62" s="819" t="s">
        <v>110</v>
      </c>
      <c r="V62" s="747">
        <v>0</v>
      </c>
      <c r="W62" s="640"/>
      <c r="X62" s="819" t="s">
        <v>110</v>
      </c>
      <c r="Y62" s="676">
        <v>126</v>
      </c>
      <c r="Z62" s="676">
        <v>7480</v>
      </c>
      <c r="AA62" s="676">
        <v>26269</v>
      </c>
      <c r="AB62" s="676">
        <v>1</v>
      </c>
      <c r="AC62" s="747">
        <v>0</v>
      </c>
      <c r="AD62" s="676">
        <f t="shared" si="74"/>
        <v>33876</v>
      </c>
      <c r="AE62" s="640"/>
      <c r="AF62" s="819" t="s">
        <v>110</v>
      </c>
      <c r="AG62" s="676">
        <v>1842</v>
      </c>
      <c r="AH62" s="676">
        <v>107</v>
      </c>
      <c r="AI62" s="676">
        <v>893</v>
      </c>
      <c r="AJ62" s="676">
        <v>343</v>
      </c>
      <c r="AK62" s="676"/>
      <c r="AL62" s="676">
        <v>2401</v>
      </c>
      <c r="AM62" s="747">
        <v>0</v>
      </c>
      <c r="AN62" s="747">
        <v>0</v>
      </c>
      <c r="AO62" s="676">
        <v>812</v>
      </c>
      <c r="AP62" s="676">
        <v>1127</v>
      </c>
      <c r="AQ62" s="676">
        <v>885</v>
      </c>
      <c r="AR62" s="676"/>
      <c r="AS62" s="676">
        <v>532</v>
      </c>
      <c r="AT62" s="676">
        <v>1561</v>
      </c>
      <c r="AU62" s="676"/>
      <c r="AV62" s="676"/>
      <c r="AW62" s="676">
        <f t="shared" si="75"/>
        <v>10503</v>
      </c>
      <c r="AX62" s="640"/>
      <c r="AY62" s="819" t="s">
        <v>110</v>
      </c>
      <c r="AZ62" s="768">
        <v>21445</v>
      </c>
      <c r="BA62" s="768">
        <v>7</v>
      </c>
      <c r="BB62" s="768">
        <v>181</v>
      </c>
      <c r="BC62" s="768">
        <v>14293</v>
      </c>
      <c r="BD62" s="676">
        <v>0</v>
      </c>
      <c r="BE62" s="676">
        <v>0</v>
      </c>
      <c r="BF62" s="768">
        <f t="shared" si="76"/>
        <v>35926</v>
      </c>
    </row>
    <row r="63" spans="12:84" ht="16" x14ac:dyDescent="0.15">
      <c r="L63"/>
      <c r="M63" s="819" t="s">
        <v>111</v>
      </c>
      <c r="N63" s="768">
        <v>180957</v>
      </c>
      <c r="O63" s="768">
        <v>23447</v>
      </c>
      <c r="P63" s="768">
        <v>297</v>
      </c>
      <c r="Q63" s="768">
        <v>849202</v>
      </c>
      <c r="R63" s="768">
        <v>31</v>
      </c>
      <c r="S63" s="768">
        <f t="shared" si="73"/>
        <v>1053934</v>
      </c>
      <c r="T63" s="640"/>
      <c r="U63" s="819" t="s">
        <v>111</v>
      </c>
      <c r="V63" s="747">
        <v>11</v>
      </c>
      <c r="W63" s="640"/>
      <c r="X63" s="819" t="s">
        <v>111</v>
      </c>
      <c r="Y63" s="676">
        <v>1563</v>
      </c>
      <c r="Z63" s="676">
        <v>68021</v>
      </c>
      <c r="AA63" s="676">
        <v>681393</v>
      </c>
      <c r="AB63" s="676">
        <v>19</v>
      </c>
      <c r="AC63" s="747">
        <v>0</v>
      </c>
      <c r="AD63" s="676">
        <f t="shared" si="74"/>
        <v>750996</v>
      </c>
      <c r="AE63" s="642"/>
      <c r="AF63" s="819" t="s">
        <v>111</v>
      </c>
      <c r="AG63" s="676">
        <v>269</v>
      </c>
      <c r="AH63" s="676">
        <v>190</v>
      </c>
      <c r="AI63" s="676">
        <v>357</v>
      </c>
      <c r="AJ63" s="676">
        <v>39767</v>
      </c>
      <c r="AK63" s="676">
        <v>3702</v>
      </c>
      <c r="AL63" s="676">
        <v>2415</v>
      </c>
      <c r="AM63" s="747">
        <v>0</v>
      </c>
      <c r="AN63" s="747">
        <v>0</v>
      </c>
      <c r="AO63" s="747">
        <v>0</v>
      </c>
      <c r="AP63" s="747">
        <v>0</v>
      </c>
      <c r="AQ63" s="676">
        <v>12540</v>
      </c>
      <c r="AR63" s="676">
        <v>1875</v>
      </c>
      <c r="AS63" s="676"/>
      <c r="AT63" s="676">
        <v>27813</v>
      </c>
      <c r="AU63" s="676">
        <v>3333</v>
      </c>
      <c r="AV63" s="676">
        <v>1122</v>
      </c>
      <c r="AW63" s="676">
        <f t="shared" si="75"/>
        <v>93383</v>
      </c>
      <c r="AX63" s="640"/>
      <c r="AY63" s="819" t="s">
        <v>111</v>
      </c>
      <c r="AZ63" s="676">
        <v>0</v>
      </c>
      <c r="BA63" s="768">
        <v>214</v>
      </c>
      <c r="BB63" s="768">
        <v>151</v>
      </c>
      <c r="BC63" s="768">
        <v>25710</v>
      </c>
      <c r="BD63" s="768">
        <v>154</v>
      </c>
      <c r="BE63" s="768">
        <v>1</v>
      </c>
      <c r="BF63" s="768">
        <f t="shared" si="76"/>
        <v>26230</v>
      </c>
    </row>
    <row r="64" spans="12:84" ht="16" x14ac:dyDescent="0.15">
      <c r="L64"/>
      <c r="M64" s="819" t="s">
        <v>112</v>
      </c>
      <c r="N64" s="768">
        <v>69246</v>
      </c>
      <c r="O64" s="768">
        <v>13913</v>
      </c>
      <c r="P64" s="768">
        <v>128</v>
      </c>
      <c r="Q64" s="768">
        <v>331963</v>
      </c>
      <c r="R64" s="768">
        <v>102</v>
      </c>
      <c r="S64" s="768">
        <f t="shared" si="73"/>
        <v>415352</v>
      </c>
      <c r="T64" s="640"/>
      <c r="U64" s="819" t="s">
        <v>112</v>
      </c>
      <c r="V64" s="747">
        <v>40</v>
      </c>
      <c r="W64" s="640"/>
      <c r="X64" s="819" t="s">
        <v>112</v>
      </c>
      <c r="Y64" s="676">
        <v>509</v>
      </c>
      <c r="Z64" s="676">
        <v>105607</v>
      </c>
      <c r="AA64" s="676">
        <v>59934</v>
      </c>
      <c r="AB64" s="676">
        <v>4</v>
      </c>
      <c r="AC64" s="676">
        <v>29</v>
      </c>
      <c r="AD64" s="676">
        <f t="shared" si="74"/>
        <v>166083</v>
      </c>
      <c r="AE64" s="640"/>
      <c r="AF64" s="819" t="s">
        <v>112</v>
      </c>
      <c r="AG64" s="676">
        <v>180</v>
      </c>
      <c r="AH64" s="676">
        <v>17569</v>
      </c>
      <c r="AI64" s="676">
        <v>223</v>
      </c>
      <c r="AJ64" s="676">
        <v>393</v>
      </c>
      <c r="AK64" s="676">
        <v>1560</v>
      </c>
      <c r="AL64" s="676">
        <v>1575</v>
      </c>
      <c r="AM64" s="676">
        <v>43493</v>
      </c>
      <c r="AN64" s="676">
        <v>111080</v>
      </c>
      <c r="AO64" s="747">
        <v>0</v>
      </c>
      <c r="AP64" s="747">
        <v>0</v>
      </c>
      <c r="AQ64" s="676">
        <v>446</v>
      </c>
      <c r="AR64" s="676">
        <v>1181</v>
      </c>
      <c r="AS64" s="676">
        <v>776</v>
      </c>
      <c r="AT64" s="676">
        <v>149</v>
      </c>
      <c r="AU64" s="676">
        <v>752</v>
      </c>
      <c r="AV64" s="676">
        <v>4173</v>
      </c>
      <c r="AW64" s="676">
        <f t="shared" si="75"/>
        <v>183550</v>
      </c>
      <c r="AX64" s="640"/>
      <c r="AY64" s="819" t="s">
        <v>112</v>
      </c>
      <c r="AZ64" s="768">
        <v>36763</v>
      </c>
      <c r="BA64" s="768">
        <v>928</v>
      </c>
      <c r="BB64" s="768">
        <v>170</v>
      </c>
      <c r="BC64" s="768">
        <v>47124</v>
      </c>
      <c r="BD64" s="768">
        <v>92</v>
      </c>
      <c r="BE64" s="676">
        <v>0</v>
      </c>
      <c r="BF64" s="768">
        <f t="shared" si="76"/>
        <v>85077</v>
      </c>
    </row>
    <row r="65" spans="12:72" ht="16" x14ac:dyDescent="0.15">
      <c r="L65"/>
      <c r="M65" s="819" t="s">
        <v>113</v>
      </c>
      <c r="N65" s="768">
        <v>0</v>
      </c>
      <c r="O65" s="768">
        <v>1</v>
      </c>
      <c r="P65" s="688">
        <v>0</v>
      </c>
      <c r="Q65" s="768">
        <v>10176</v>
      </c>
      <c r="R65" s="768">
        <v>0</v>
      </c>
      <c r="S65" s="768">
        <f t="shared" si="73"/>
        <v>10177</v>
      </c>
      <c r="T65" s="662"/>
      <c r="U65" s="819" t="s">
        <v>113</v>
      </c>
      <c r="V65" s="747">
        <v>0</v>
      </c>
      <c r="W65" s="640"/>
      <c r="X65" s="819" t="s">
        <v>113</v>
      </c>
      <c r="Y65" s="747">
        <v>0</v>
      </c>
      <c r="Z65" s="747">
        <v>0</v>
      </c>
      <c r="AA65" s="676">
        <v>109</v>
      </c>
      <c r="AB65" s="747">
        <v>0</v>
      </c>
      <c r="AC65" s="747">
        <v>0</v>
      </c>
      <c r="AD65" s="676">
        <f t="shared" si="74"/>
        <v>109</v>
      </c>
      <c r="AE65" s="640"/>
      <c r="AF65" s="819" t="s">
        <v>113</v>
      </c>
      <c r="AG65" s="747">
        <v>0</v>
      </c>
      <c r="AH65" s="747">
        <v>0</v>
      </c>
      <c r="AI65" s="747">
        <v>0</v>
      </c>
      <c r="AJ65" s="747">
        <v>0</v>
      </c>
      <c r="AK65" s="747">
        <v>0</v>
      </c>
      <c r="AL65" s="676">
        <v>53</v>
      </c>
      <c r="AM65" s="747">
        <v>0</v>
      </c>
      <c r="AN65" s="676">
        <v>6</v>
      </c>
      <c r="AO65" s="747">
        <v>0</v>
      </c>
      <c r="AP65" s="747">
        <v>0</v>
      </c>
      <c r="AQ65" s="747">
        <v>0</v>
      </c>
      <c r="AR65" s="747">
        <v>0</v>
      </c>
      <c r="AS65" s="747">
        <v>0</v>
      </c>
      <c r="AT65" s="747">
        <v>0</v>
      </c>
      <c r="AU65" s="747">
        <v>0</v>
      </c>
      <c r="AV65" s="747">
        <v>0</v>
      </c>
      <c r="AW65" s="676">
        <f t="shared" si="75"/>
        <v>59</v>
      </c>
      <c r="AX65" s="640"/>
      <c r="AY65" s="819" t="s">
        <v>113</v>
      </c>
      <c r="AZ65" s="676">
        <v>0</v>
      </c>
      <c r="BA65" s="768">
        <v>224</v>
      </c>
      <c r="BB65" s="768">
        <v>41</v>
      </c>
      <c r="BC65" s="768">
        <v>14023</v>
      </c>
      <c r="BD65" s="676">
        <v>0</v>
      </c>
      <c r="BE65" s="676">
        <v>0</v>
      </c>
      <c r="BF65" s="768">
        <f t="shared" si="76"/>
        <v>14288</v>
      </c>
      <c r="BT65" s="722"/>
    </row>
    <row r="66" spans="12:72" ht="16" x14ac:dyDescent="0.15">
      <c r="L66"/>
      <c r="M66" s="819" t="s">
        <v>880</v>
      </c>
      <c r="N66" s="768">
        <v>5</v>
      </c>
      <c r="O66" s="768">
        <v>3</v>
      </c>
      <c r="P66" s="688">
        <v>0</v>
      </c>
      <c r="Q66" s="768">
        <v>2256</v>
      </c>
      <c r="R66" s="768">
        <v>6092</v>
      </c>
      <c r="S66" s="768">
        <f t="shared" si="73"/>
        <v>8356</v>
      </c>
      <c r="T66" s="640"/>
      <c r="U66" s="819" t="s">
        <v>880</v>
      </c>
      <c r="V66" s="747">
        <v>0</v>
      </c>
      <c r="W66" s="640"/>
      <c r="X66" s="819" t="s">
        <v>880</v>
      </c>
      <c r="Y66" s="676">
        <v>1</v>
      </c>
      <c r="Z66" s="676">
        <v>5</v>
      </c>
      <c r="AA66" s="676">
        <v>2</v>
      </c>
      <c r="AB66" s="747">
        <v>0</v>
      </c>
      <c r="AC66" s="676">
        <v>4113</v>
      </c>
      <c r="AD66" s="676">
        <f t="shared" si="74"/>
        <v>4121</v>
      </c>
      <c r="AE66" s="640"/>
      <c r="AF66" s="819" t="s">
        <v>880</v>
      </c>
      <c r="AG66" s="747">
        <v>0</v>
      </c>
      <c r="AH66" s="747">
        <v>0</v>
      </c>
      <c r="AI66" s="747">
        <v>0</v>
      </c>
      <c r="AJ66" s="747">
        <v>0</v>
      </c>
      <c r="AK66" s="747">
        <v>0</v>
      </c>
      <c r="AL66" s="747">
        <v>0</v>
      </c>
      <c r="AM66" s="747">
        <v>0</v>
      </c>
      <c r="AN66" s="747">
        <v>0</v>
      </c>
      <c r="AO66" s="747">
        <v>0</v>
      </c>
      <c r="AP66" s="747">
        <v>0</v>
      </c>
      <c r="AQ66" s="747">
        <v>0</v>
      </c>
      <c r="AR66" s="747">
        <v>0</v>
      </c>
      <c r="AS66" s="747">
        <v>0</v>
      </c>
      <c r="AT66" s="747">
        <v>0</v>
      </c>
      <c r="AU66" s="747">
        <v>0</v>
      </c>
      <c r="AV66" s="747">
        <v>0</v>
      </c>
      <c r="AW66" s="747">
        <f t="shared" si="75"/>
        <v>0</v>
      </c>
      <c r="AX66" s="640"/>
      <c r="AY66" s="819" t="s">
        <v>880</v>
      </c>
      <c r="AZ66" s="768">
        <v>2</v>
      </c>
      <c r="BA66" s="676">
        <v>0</v>
      </c>
      <c r="BB66" s="768">
        <v>13</v>
      </c>
      <c r="BC66" s="768">
        <v>2663</v>
      </c>
      <c r="BD66" s="676">
        <v>0</v>
      </c>
      <c r="BE66" s="768">
        <v>12122</v>
      </c>
      <c r="BF66" s="768">
        <f t="shared" si="76"/>
        <v>14800</v>
      </c>
    </row>
    <row r="67" spans="12:72" ht="16" x14ac:dyDescent="0.15">
      <c r="L67"/>
      <c r="M67" s="640" t="s">
        <v>55</v>
      </c>
      <c r="N67" s="774">
        <f>SUM(N60:N66)</f>
        <v>903615</v>
      </c>
      <c r="O67" s="774">
        <f t="shared" ref="O67:S67" si="77">SUM(O60:O66)</f>
        <v>37384</v>
      </c>
      <c r="P67" s="774">
        <f t="shared" si="77"/>
        <v>437</v>
      </c>
      <c r="Q67" s="774">
        <f t="shared" si="77"/>
        <v>1223761</v>
      </c>
      <c r="R67" s="774">
        <f t="shared" si="77"/>
        <v>6225</v>
      </c>
      <c r="S67" s="774">
        <f t="shared" si="77"/>
        <v>2171422</v>
      </c>
      <c r="T67" s="640"/>
      <c r="U67" s="640" t="s">
        <v>55</v>
      </c>
      <c r="V67" s="774">
        <f t="shared" ref="V67" si="78">SUM(V60:V66)</f>
        <v>51</v>
      </c>
      <c r="W67" s="640"/>
      <c r="X67" s="640" t="s">
        <v>55</v>
      </c>
      <c r="Y67" s="774">
        <f>SUM(Y61:Y66)</f>
        <v>2199</v>
      </c>
      <c r="Z67" s="774">
        <f t="shared" ref="Z67:AD67" si="79">SUM(Z61:Z66)</f>
        <v>181116</v>
      </c>
      <c r="AA67" s="774">
        <f t="shared" si="79"/>
        <v>767707</v>
      </c>
      <c r="AB67" s="774">
        <f t="shared" si="79"/>
        <v>24</v>
      </c>
      <c r="AC67" s="774">
        <f t="shared" si="79"/>
        <v>4142</v>
      </c>
      <c r="AD67" s="774">
        <f t="shared" si="79"/>
        <v>955188</v>
      </c>
      <c r="AE67" s="640"/>
      <c r="AF67" s="640" t="s">
        <v>55</v>
      </c>
      <c r="AG67" s="774">
        <f t="shared" ref="AG67" si="80">SUM(AG61:AG66)</f>
        <v>2291</v>
      </c>
      <c r="AH67" s="774">
        <f t="shared" ref="AH67" si="81">SUM(AH61:AH66)</f>
        <v>17866</v>
      </c>
      <c r="AI67" s="774">
        <f t="shared" ref="AI67" si="82">SUM(AI61:AI66)</f>
        <v>1473</v>
      </c>
      <c r="AJ67" s="774">
        <f t="shared" ref="AJ67" si="83">SUM(AJ61:AJ66)</f>
        <v>40503</v>
      </c>
      <c r="AK67" s="774">
        <f t="shared" ref="AK67" si="84">SUM(AK61:AK66)</f>
        <v>5262</v>
      </c>
      <c r="AL67" s="774">
        <f t="shared" ref="AL67" si="85">SUM(AL61:AL66)</f>
        <v>6444</v>
      </c>
      <c r="AM67" s="774">
        <f t="shared" ref="AM67" si="86">SUM(AM61:AM66)</f>
        <v>43493</v>
      </c>
      <c r="AN67" s="774">
        <f t="shared" ref="AN67" si="87">SUM(AN61:AN66)</f>
        <v>111086</v>
      </c>
      <c r="AO67" s="774">
        <f t="shared" ref="AO67" si="88">SUM(AO61:AO66)</f>
        <v>812</v>
      </c>
      <c r="AP67" s="774">
        <f t="shared" ref="AP67" si="89">SUM(AP61:AP66)</f>
        <v>1127</v>
      </c>
      <c r="AQ67" s="774">
        <f t="shared" ref="AQ67" si="90">SUM(AQ61:AQ66)</f>
        <v>13871</v>
      </c>
      <c r="AR67" s="774">
        <f t="shared" ref="AR67" si="91">SUM(AR61:AR66)</f>
        <v>3056</v>
      </c>
      <c r="AS67" s="774">
        <f t="shared" ref="AS67" si="92">SUM(AS61:AS66)</f>
        <v>1308</v>
      </c>
      <c r="AT67" s="774">
        <f t="shared" ref="AT67" si="93">SUM(AT61:AT66)</f>
        <v>29523</v>
      </c>
      <c r="AU67" s="774">
        <f t="shared" ref="AU67" si="94">SUM(AU61:AU66)</f>
        <v>4085</v>
      </c>
      <c r="AV67" s="774">
        <f t="shared" ref="AV67" si="95">SUM(AV61:AV66)</f>
        <v>5295</v>
      </c>
      <c r="AW67" s="774">
        <f t="shared" ref="AW67" si="96">SUM(AW61:AW66)</f>
        <v>287495</v>
      </c>
      <c r="AX67" s="640"/>
      <c r="AY67" s="640" t="s">
        <v>55</v>
      </c>
      <c r="AZ67" s="774">
        <f t="shared" ref="AZ67" si="97">SUM(AZ61:AZ66)</f>
        <v>58210</v>
      </c>
      <c r="BA67" s="774">
        <f t="shared" ref="BA67" si="98">SUM(BA61:BA66)</f>
        <v>1373</v>
      </c>
      <c r="BB67" s="774">
        <f t="shared" ref="BB67" si="99">SUM(BB61:BB66)</f>
        <v>556</v>
      </c>
      <c r="BC67" s="774">
        <f t="shared" ref="BC67" si="100">SUM(BC61:BC66)</f>
        <v>105928</v>
      </c>
      <c r="BD67" s="774">
        <f t="shared" ref="BD67" si="101">SUM(BD61:BD66)</f>
        <v>246</v>
      </c>
      <c r="BE67" s="774">
        <f t="shared" ref="BE67" si="102">SUM(BE61:BE66)</f>
        <v>12123</v>
      </c>
      <c r="BF67" s="774">
        <f t="shared" ref="BF67" si="103">SUM(BF61:BF66)</f>
        <v>178436</v>
      </c>
    </row>
    <row r="68" spans="12:72" x14ac:dyDescent="0.15">
      <c r="L68"/>
    </row>
    <row r="69" spans="12:72" ht="25" customHeight="1" x14ac:dyDescent="0.15">
      <c r="L69"/>
      <c r="M69" s="1015" t="s">
        <v>881</v>
      </c>
      <c r="N69" s="1015"/>
      <c r="O69" s="1015"/>
    </row>
    <row r="70" spans="12:72" x14ac:dyDescent="0.15">
      <c r="L70"/>
      <c r="M70" s="816"/>
      <c r="N70" s="817"/>
      <c r="O70" s="817"/>
      <c r="P70" s="817"/>
      <c r="Q70" s="817"/>
      <c r="R70" s="817"/>
      <c r="S70" s="817"/>
    </row>
    <row r="71" spans="12:72" x14ac:dyDescent="0.15">
      <c r="L71"/>
      <c r="M71" s="816"/>
      <c r="N71" s="817"/>
      <c r="O71" s="817"/>
      <c r="P71" s="817"/>
      <c r="Q71" s="817"/>
      <c r="R71" s="817"/>
      <c r="S71" s="817"/>
    </row>
    <row r="72" spans="12:72" x14ac:dyDescent="0.15">
      <c r="L72"/>
      <c r="M72" s="816"/>
      <c r="N72" s="817"/>
      <c r="O72" s="817"/>
      <c r="P72" s="817"/>
      <c r="Q72" s="817"/>
      <c r="R72" s="817"/>
      <c r="S72" s="817"/>
    </row>
    <row r="73" spans="12:72" ht="16" x14ac:dyDescent="0.15">
      <c r="L73"/>
      <c r="M73" s="715" t="s">
        <v>851</v>
      </c>
      <c r="P73" s="827" t="s">
        <v>875</v>
      </c>
      <c r="S73" s="715" t="s">
        <v>852</v>
      </c>
      <c r="V73" s="722"/>
      <c r="X73" s="715" t="s">
        <v>853</v>
      </c>
      <c r="AA73" s="827" t="s">
        <v>876</v>
      </c>
    </row>
    <row r="74" spans="12:72" x14ac:dyDescent="0.15">
      <c r="L74"/>
      <c r="M74" s="643" t="s">
        <v>119</v>
      </c>
      <c r="O74" s="643"/>
      <c r="P74" s="1000" t="s">
        <v>119</v>
      </c>
      <c r="Q74" s="1000"/>
      <c r="S74" s="643" t="s">
        <v>119</v>
      </c>
      <c r="U74" s="722"/>
      <c r="V74" s="722"/>
      <c r="W74" s="722"/>
      <c r="X74" s="1000" t="s">
        <v>119</v>
      </c>
      <c r="Y74" s="1000"/>
      <c r="AA74" s="643" t="s">
        <v>119</v>
      </c>
      <c r="BR74" s="722"/>
    </row>
    <row r="75" spans="12:72" ht="51" x14ac:dyDescent="0.15">
      <c r="L75"/>
      <c r="M75" s="828" t="s">
        <v>883</v>
      </c>
      <c r="N75" s="691" t="s">
        <v>848</v>
      </c>
      <c r="O75" s="662"/>
      <c r="P75" s="828" t="s">
        <v>600</v>
      </c>
      <c r="Q75" s="691" t="s">
        <v>869</v>
      </c>
      <c r="R75" s="640"/>
      <c r="S75" s="828" t="s">
        <v>600</v>
      </c>
      <c r="T75" s="691" t="s">
        <v>849</v>
      </c>
      <c r="U75" s="691" t="s">
        <v>850</v>
      </c>
      <c r="V75" s="691" t="s">
        <v>55</v>
      </c>
      <c r="W75" s="662"/>
      <c r="X75" s="828" t="s">
        <v>600</v>
      </c>
      <c r="Y75" s="691" t="s">
        <v>854</v>
      </c>
      <c r="Z75" s="640"/>
      <c r="AA75" s="646" t="s">
        <v>600</v>
      </c>
      <c r="AB75" s="646" t="s">
        <v>871</v>
      </c>
      <c r="AC75" s="646" t="s">
        <v>872</v>
      </c>
      <c r="AD75" s="646" t="s">
        <v>873</v>
      </c>
      <c r="AE75" s="646" t="s">
        <v>874</v>
      </c>
      <c r="AF75" s="646" t="s">
        <v>986</v>
      </c>
      <c r="AG75" s="646" t="s">
        <v>877</v>
      </c>
      <c r="AH75" s="646" t="s">
        <v>878</v>
      </c>
      <c r="AI75" s="646" t="s">
        <v>55</v>
      </c>
      <c r="AJ75" s="722"/>
    </row>
    <row r="76" spans="12:72" ht="17" x14ac:dyDescent="0.15">
      <c r="L76"/>
      <c r="M76" s="914" t="s">
        <v>109</v>
      </c>
      <c r="N76" s="691"/>
      <c r="O76" s="662"/>
      <c r="P76" s="914" t="s">
        <v>109</v>
      </c>
      <c r="Q76" s="691"/>
      <c r="R76" s="640"/>
      <c r="S76" s="914" t="s">
        <v>109</v>
      </c>
      <c r="T76" s="691"/>
      <c r="U76" s="691"/>
      <c r="V76" s="691"/>
      <c r="W76" s="662"/>
      <c r="X76" s="914" t="s">
        <v>109</v>
      </c>
      <c r="Y76" s="691"/>
      <c r="Z76" s="640"/>
      <c r="AA76" s="914" t="s">
        <v>109</v>
      </c>
      <c r="AB76" s="646"/>
      <c r="AC76" s="646"/>
      <c r="AD76" s="646"/>
      <c r="AE76" s="646"/>
      <c r="AF76" s="646"/>
      <c r="AG76" s="646"/>
      <c r="AH76" s="646"/>
      <c r="AI76" s="646"/>
      <c r="AJ76" s="722"/>
    </row>
    <row r="77" spans="12:72" ht="16" x14ac:dyDescent="0.15">
      <c r="L77"/>
      <c r="M77" s="810" t="s">
        <v>110</v>
      </c>
      <c r="N77" s="720">
        <f>N87/1000000</f>
        <v>22.751681000000001</v>
      </c>
      <c r="O77" s="693"/>
      <c r="P77" s="810" t="s">
        <v>110</v>
      </c>
      <c r="Q77" s="720">
        <f>Q87/1000000</f>
        <v>0</v>
      </c>
      <c r="R77" s="640"/>
      <c r="S77" s="810" t="s">
        <v>110</v>
      </c>
      <c r="T77" s="720">
        <f t="shared" ref="T77:U81" si="104">T87/1000000</f>
        <v>2.7309230000000002</v>
      </c>
      <c r="U77" s="720">
        <f t="shared" si="104"/>
        <v>0.60719699999999999</v>
      </c>
      <c r="V77" s="720">
        <f>SUM(T77:U77)</f>
        <v>3.33812</v>
      </c>
      <c r="W77" s="693"/>
      <c r="X77" s="810" t="s">
        <v>110</v>
      </c>
      <c r="Y77" s="720">
        <f>Y87/1000000</f>
        <v>0.31094500000000003</v>
      </c>
      <c r="Z77" s="640"/>
      <c r="AA77" s="819" t="s">
        <v>110</v>
      </c>
      <c r="AB77" s="798">
        <f t="shared" ref="AB77:AI81" si="105">AB87/1000000</f>
        <v>0</v>
      </c>
      <c r="AC77" s="798">
        <f t="shared" si="105"/>
        <v>0</v>
      </c>
      <c r="AD77" s="798">
        <f t="shared" si="105"/>
        <v>3.1459999999999999E-3</v>
      </c>
      <c r="AE77" s="798">
        <f t="shared" si="105"/>
        <v>2.2404E-2</v>
      </c>
      <c r="AF77" s="798">
        <f t="shared" si="105"/>
        <v>6.1300000000000005E-4</v>
      </c>
      <c r="AG77" s="798">
        <f t="shared" si="105"/>
        <v>0.30937999999999999</v>
      </c>
      <c r="AH77" s="798">
        <f t="shared" si="105"/>
        <v>0</v>
      </c>
      <c r="AI77" s="798">
        <f t="shared" si="105"/>
        <v>0.33554299999999998</v>
      </c>
    </row>
    <row r="78" spans="12:72" ht="16" x14ac:dyDescent="0.15">
      <c r="L78"/>
      <c r="M78" s="810" t="s">
        <v>111</v>
      </c>
      <c r="N78" s="720">
        <f>N88/1000000</f>
        <v>31.921862000000001</v>
      </c>
      <c r="O78" s="693"/>
      <c r="P78" s="810" t="s">
        <v>111</v>
      </c>
      <c r="Q78" s="720">
        <f>Q88/1000000</f>
        <v>0</v>
      </c>
      <c r="R78" s="640"/>
      <c r="S78" s="810" t="s">
        <v>111</v>
      </c>
      <c r="T78" s="720">
        <f t="shared" si="104"/>
        <v>0.45664900000000003</v>
      </c>
      <c r="U78" s="720">
        <f t="shared" si="104"/>
        <v>0</v>
      </c>
      <c r="V78" s="720">
        <f>SUM(T78:U78)</f>
        <v>0.45664900000000003</v>
      </c>
      <c r="W78" s="693"/>
      <c r="X78" s="810" t="s">
        <v>111</v>
      </c>
      <c r="Y78" s="720">
        <f>Y88/1000000</f>
        <v>10.376455999999999</v>
      </c>
      <c r="Z78" s="640"/>
      <c r="AA78" s="819" t="s">
        <v>111</v>
      </c>
      <c r="AB78" s="798">
        <f t="shared" si="105"/>
        <v>1.3892139999999999</v>
      </c>
      <c r="AC78" s="798">
        <f t="shared" si="105"/>
        <v>0</v>
      </c>
      <c r="AD78" s="798">
        <f t="shared" si="105"/>
        <v>0</v>
      </c>
      <c r="AE78" s="798">
        <f t="shared" si="105"/>
        <v>0</v>
      </c>
      <c r="AF78" s="798">
        <f t="shared" si="105"/>
        <v>0.41182999999999997</v>
      </c>
      <c r="AG78" s="798">
        <f t="shared" si="105"/>
        <v>0.98693399999999998</v>
      </c>
      <c r="AH78" s="798">
        <f t="shared" si="105"/>
        <v>0</v>
      </c>
      <c r="AI78" s="798">
        <f t="shared" si="105"/>
        <v>2.7879779999999998</v>
      </c>
    </row>
    <row r="79" spans="12:72" ht="16" x14ac:dyDescent="0.15">
      <c r="L79"/>
      <c r="M79" s="810" t="s">
        <v>112</v>
      </c>
      <c r="N79" s="720">
        <f>N89/1000000</f>
        <v>7.5599999999999999E-3</v>
      </c>
      <c r="O79" s="693"/>
      <c r="P79" s="810" t="s">
        <v>112</v>
      </c>
      <c r="Q79" s="720">
        <f>Q89/1000000</f>
        <v>810.82340599999998</v>
      </c>
      <c r="R79" s="640"/>
      <c r="S79" s="810" t="s">
        <v>112</v>
      </c>
      <c r="T79" s="720">
        <f t="shared" si="104"/>
        <v>0.48600399999999999</v>
      </c>
      <c r="U79" s="720">
        <f t="shared" si="104"/>
        <v>0</v>
      </c>
      <c r="V79" s="720">
        <f>SUM(T79:U79)</f>
        <v>0.48600399999999999</v>
      </c>
      <c r="W79" s="693"/>
      <c r="X79" s="810" t="s">
        <v>112</v>
      </c>
      <c r="Y79" s="720">
        <f>Y89/1000000</f>
        <v>3.3869999999999998E-3</v>
      </c>
      <c r="Z79" s="640"/>
      <c r="AA79" s="819" t="s">
        <v>112</v>
      </c>
      <c r="AB79" s="798">
        <f t="shared" si="105"/>
        <v>0</v>
      </c>
      <c r="AC79" s="798">
        <f t="shared" si="105"/>
        <v>0</v>
      </c>
      <c r="AD79" s="798">
        <f t="shared" si="105"/>
        <v>0</v>
      </c>
      <c r="AE79" s="798">
        <f t="shared" si="105"/>
        <v>0</v>
      </c>
      <c r="AF79" s="798">
        <f t="shared" si="105"/>
        <v>0</v>
      </c>
      <c r="AG79" s="798">
        <f t="shared" si="105"/>
        <v>9.7999999999999997E-5</v>
      </c>
      <c r="AH79" s="798">
        <f t="shared" si="105"/>
        <v>0</v>
      </c>
      <c r="AI79" s="798">
        <f t="shared" si="105"/>
        <v>9.7999999999999997E-5</v>
      </c>
    </row>
    <row r="80" spans="12:72" ht="16" x14ac:dyDescent="0.15">
      <c r="L80"/>
      <c r="M80" s="810" t="s">
        <v>113</v>
      </c>
      <c r="N80" s="720">
        <f>N90/1000000</f>
        <v>0</v>
      </c>
      <c r="O80" s="693"/>
      <c r="P80" s="810" t="s">
        <v>113</v>
      </c>
      <c r="Q80" s="720">
        <f>Q90/1000000</f>
        <v>7.2480000000000001E-3</v>
      </c>
      <c r="R80" s="640"/>
      <c r="S80" s="810" t="s">
        <v>113</v>
      </c>
      <c r="T80" s="720">
        <f t="shared" si="104"/>
        <v>0</v>
      </c>
      <c r="U80" s="720">
        <f t="shared" si="104"/>
        <v>0</v>
      </c>
      <c r="V80" s="692">
        <f>SUM(T80:U80)</f>
        <v>0</v>
      </c>
      <c r="W80" s="693"/>
      <c r="X80" s="810" t="s">
        <v>113</v>
      </c>
      <c r="Y80" s="720">
        <f>Y90/1000000</f>
        <v>9.0980000000000002E-3</v>
      </c>
      <c r="Z80" s="640"/>
      <c r="AA80" s="819" t="s">
        <v>113</v>
      </c>
      <c r="AB80" s="798">
        <f t="shared" si="105"/>
        <v>0</v>
      </c>
      <c r="AC80" s="798">
        <f t="shared" si="105"/>
        <v>0</v>
      </c>
      <c r="AD80" s="798">
        <f t="shared" si="105"/>
        <v>0</v>
      </c>
      <c r="AE80" s="798">
        <f t="shared" si="105"/>
        <v>0</v>
      </c>
      <c r="AF80" s="798">
        <f t="shared" si="105"/>
        <v>0</v>
      </c>
      <c r="AG80" s="798">
        <f t="shared" si="105"/>
        <v>0</v>
      </c>
      <c r="AH80" s="798">
        <f t="shared" si="105"/>
        <v>0</v>
      </c>
      <c r="AI80" s="798">
        <f t="shared" si="105"/>
        <v>0</v>
      </c>
    </row>
    <row r="81" spans="12:70" ht="16" x14ac:dyDescent="0.15">
      <c r="L81"/>
      <c r="M81" s="810" t="s">
        <v>880</v>
      </c>
      <c r="N81" s="720">
        <f>N91/1000000</f>
        <v>0.160104</v>
      </c>
      <c r="O81" s="693"/>
      <c r="P81" s="810" t="s">
        <v>880</v>
      </c>
      <c r="Q81" s="720">
        <f>Q91/1000000</f>
        <v>4.5000000000000003E-5</v>
      </c>
      <c r="R81" s="640"/>
      <c r="S81" s="810" t="s">
        <v>880</v>
      </c>
      <c r="T81" s="720">
        <f t="shared" si="104"/>
        <v>0.17366599999999999</v>
      </c>
      <c r="U81" s="720">
        <f t="shared" si="104"/>
        <v>0</v>
      </c>
      <c r="V81" s="692">
        <f>SUM(T81:U81)</f>
        <v>0.17366599999999999</v>
      </c>
      <c r="W81" s="693"/>
      <c r="X81" s="810" t="s">
        <v>880</v>
      </c>
      <c r="Y81" s="720">
        <f>Y91/1000000</f>
        <v>0</v>
      </c>
      <c r="Z81" s="640"/>
      <c r="AA81" s="819" t="s">
        <v>880</v>
      </c>
      <c r="AB81" s="798">
        <f t="shared" si="105"/>
        <v>9.5130000000000006E-3</v>
      </c>
      <c r="AC81" s="798">
        <f t="shared" si="105"/>
        <v>1.864E-3</v>
      </c>
      <c r="AD81" s="798">
        <f t="shared" si="105"/>
        <v>6.7229999999999998E-3</v>
      </c>
      <c r="AE81" s="798">
        <f t="shared" si="105"/>
        <v>5.64E-3</v>
      </c>
      <c r="AF81" s="798">
        <f t="shared" si="105"/>
        <v>0</v>
      </c>
      <c r="AG81" s="798">
        <f t="shared" si="105"/>
        <v>9.9999999999999995E-7</v>
      </c>
      <c r="AH81" s="798">
        <f t="shared" si="105"/>
        <v>9.9999999999999995E-7</v>
      </c>
      <c r="AI81" s="798">
        <f t="shared" si="105"/>
        <v>2.3741999999999999E-2</v>
      </c>
    </row>
    <row r="82" spans="12:70" ht="16" x14ac:dyDescent="0.15">
      <c r="L82"/>
      <c r="M82" s="662" t="s">
        <v>55</v>
      </c>
      <c r="N82" s="664">
        <f>SUM(N76:N81)</f>
        <v>54.841206999999997</v>
      </c>
      <c r="O82" s="640"/>
      <c r="P82" s="662" t="s">
        <v>55</v>
      </c>
      <c r="Q82" s="664">
        <f>SUM(Q76:Q81)</f>
        <v>810.83069899999998</v>
      </c>
      <c r="R82" s="640"/>
      <c r="S82" s="662" t="s">
        <v>55</v>
      </c>
      <c r="T82" s="664">
        <f>SUM(T76:T81)</f>
        <v>3.8472420000000001</v>
      </c>
      <c r="U82" s="664">
        <f t="shared" ref="U82:V82" si="106">SUM(U76:U81)</f>
        <v>0.60719699999999999</v>
      </c>
      <c r="V82" s="664">
        <f t="shared" si="106"/>
        <v>4.4544389999999998</v>
      </c>
      <c r="W82" s="693"/>
      <c r="X82" s="662" t="s">
        <v>55</v>
      </c>
      <c r="Y82" s="664">
        <f t="shared" ref="Y82" si="107">SUM(Y76:Y81)</f>
        <v>10.699885999999999</v>
      </c>
      <c r="Z82" s="640"/>
      <c r="AA82" s="662" t="s">
        <v>55</v>
      </c>
      <c r="AB82" s="664">
        <f t="shared" ref="AB82" si="108">SUM(AB76:AB81)</f>
        <v>1.3987270000000001</v>
      </c>
      <c r="AC82" s="664">
        <f t="shared" ref="AC82" si="109">SUM(AC76:AC81)</f>
        <v>1.864E-3</v>
      </c>
      <c r="AD82" s="664">
        <f t="shared" ref="AD82" si="110">SUM(AD76:AD81)</f>
        <v>9.8689999999999993E-3</v>
      </c>
      <c r="AE82" s="664">
        <f t="shared" ref="AE82" si="111">SUM(AE76:AE81)</f>
        <v>2.8043999999999999E-2</v>
      </c>
      <c r="AF82" s="664">
        <f t="shared" ref="AF82" si="112">SUM(AF76:AF81)</f>
        <v>0.41244299999999995</v>
      </c>
      <c r="AG82" s="664">
        <f t="shared" ref="AG82" si="113">SUM(AG76:AG81)</f>
        <v>1.2964129999999998</v>
      </c>
      <c r="AH82" s="664">
        <f t="shared" ref="AH82" si="114">SUM(AH76:AH81)</f>
        <v>9.9999999999999995E-7</v>
      </c>
      <c r="AI82" s="664">
        <f t="shared" ref="AI82" si="115">SUM(AI76:AI81)</f>
        <v>3.1473609999999996</v>
      </c>
    </row>
    <row r="83" spans="12:70" x14ac:dyDescent="0.15">
      <c r="L83"/>
    </row>
    <row r="84" spans="12:70" x14ac:dyDescent="0.15">
      <c r="L84"/>
      <c r="M84" s="643" t="s">
        <v>133</v>
      </c>
      <c r="O84" s="643"/>
      <c r="P84" s="643" t="s">
        <v>133</v>
      </c>
      <c r="S84" s="643" t="s">
        <v>133</v>
      </c>
      <c r="U84" s="722"/>
      <c r="V84" s="722"/>
      <c r="X84" s="643" t="s">
        <v>133</v>
      </c>
      <c r="AA84" s="643" t="s">
        <v>133</v>
      </c>
    </row>
    <row r="85" spans="12:70" ht="51" x14ac:dyDescent="0.15">
      <c r="L85"/>
      <c r="M85" s="828" t="s">
        <v>883</v>
      </c>
      <c r="N85" s="691" t="s">
        <v>848</v>
      </c>
      <c r="O85" s="662"/>
      <c r="P85" s="828" t="s">
        <v>600</v>
      </c>
      <c r="Q85" s="691" t="s">
        <v>869</v>
      </c>
      <c r="R85" s="640"/>
      <c r="S85" s="828" t="s">
        <v>600</v>
      </c>
      <c r="T85" s="691" t="s">
        <v>849</v>
      </c>
      <c r="U85" s="691" t="s">
        <v>850</v>
      </c>
      <c r="V85" s="691" t="s">
        <v>55</v>
      </c>
      <c r="W85" s="662"/>
      <c r="X85" s="828" t="s">
        <v>600</v>
      </c>
      <c r="Y85" s="691" t="s">
        <v>854</v>
      </c>
      <c r="Z85" s="640"/>
      <c r="AA85" s="646" t="s">
        <v>600</v>
      </c>
      <c r="AB85" s="646" t="s">
        <v>871</v>
      </c>
      <c r="AC85" s="646" t="s">
        <v>872</v>
      </c>
      <c r="AD85" s="646" t="s">
        <v>873</v>
      </c>
      <c r="AE85" s="646" t="s">
        <v>874</v>
      </c>
      <c r="AF85" s="646" t="s">
        <v>986</v>
      </c>
      <c r="AG85" s="646" t="s">
        <v>877</v>
      </c>
      <c r="AH85" s="646" t="s">
        <v>878</v>
      </c>
      <c r="AI85" s="646" t="s">
        <v>55</v>
      </c>
      <c r="AJ85" s="722"/>
      <c r="BR85" s="722"/>
    </row>
    <row r="86" spans="12:70" ht="17" x14ac:dyDescent="0.15">
      <c r="L86"/>
      <c r="M86" s="914" t="s">
        <v>109</v>
      </c>
      <c r="N86" s="691"/>
      <c r="O86" s="662"/>
      <c r="P86" s="914" t="s">
        <v>109</v>
      </c>
      <c r="Q86" s="691"/>
      <c r="R86" s="640"/>
      <c r="S86" s="914" t="s">
        <v>109</v>
      </c>
      <c r="T86" s="691"/>
      <c r="U86" s="691"/>
      <c r="V86" s="691"/>
      <c r="W86" s="662"/>
      <c r="X86" s="914" t="s">
        <v>109</v>
      </c>
      <c r="Y86" s="691"/>
      <c r="Z86" s="640"/>
      <c r="AA86" s="914" t="s">
        <v>109</v>
      </c>
      <c r="AB86" s="646"/>
      <c r="AC86" s="646"/>
      <c r="AD86" s="646"/>
      <c r="AE86" s="646"/>
      <c r="AF86" s="646"/>
      <c r="AG86" s="646"/>
      <c r="AH86" s="646"/>
      <c r="AI86" s="646"/>
      <c r="AJ86" s="722"/>
    </row>
    <row r="87" spans="12:70" ht="16" x14ac:dyDescent="0.15">
      <c r="L87"/>
      <c r="M87" s="810" t="s">
        <v>110</v>
      </c>
      <c r="N87" s="692">
        <v>22751681</v>
      </c>
      <c r="O87" s="693"/>
      <c r="P87" s="810" t="s">
        <v>110</v>
      </c>
      <c r="Q87" s="692">
        <v>0</v>
      </c>
      <c r="R87" s="640"/>
      <c r="S87" s="810" t="s">
        <v>110</v>
      </c>
      <c r="T87" s="692">
        <v>2730923</v>
      </c>
      <c r="U87" s="692">
        <v>607197</v>
      </c>
      <c r="V87" s="692">
        <f>SUM(T87:U87)</f>
        <v>3338120</v>
      </c>
      <c r="W87" s="693"/>
      <c r="X87" s="810" t="s">
        <v>110</v>
      </c>
      <c r="Y87" s="692">
        <v>310945</v>
      </c>
      <c r="Z87" s="640"/>
      <c r="AA87" s="819" t="s">
        <v>110</v>
      </c>
      <c r="AB87" s="692">
        <v>0</v>
      </c>
      <c r="AC87" s="692">
        <v>0</v>
      </c>
      <c r="AD87" s="692">
        <v>3146</v>
      </c>
      <c r="AE87" s="692">
        <v>22404</v>
      </c>
      <c r="AF87" s="692">
        <v>613</v>
      </c>
      <c r="AG87" s="692">
        <v>309380</v>
      </c>
      <c r="AH87" s="692">
        <v>0</v>
      </c>
      <c r="AI87" s="692">
        <f>SUM(AB87:AH87)</f>
        <v>335543</v>
      </c>
    </row>
    <row r="88" spans="12:70" ht="16" x14ac:dyDescent="0.15">
      <c r="L88"/>
      <c r="M88" s="810" t="s">
        <v>111</v>
      </c>
      <c r="N88" s="692">
        <v>31921862</v>
      </c>
      <c r="O88" s="693"/>
      <c r="P88" s="810" t="s">
        <v>111</v>
      </c>
      <c r="Q88" s="692">
        <v>0</v>
      </c>
      <c r="R88" s="640"/>
      <c r="S88" s="810" t="s">
        <v>111</v>
      </c>
      <c r="T88" s="692">
        <v>456649</v>
      </c>
      <c r="U88" s="692">
        <v>0</v>
      </c>
      <c r="V88" s="692">
        <f>SUM(T88:U88)</f>
        <v>456649</v>
      </c>
      <c r="W88" s="693"/>
      <c r="X88" s="810" t="s">
        <v>111</v>
      </c>
      <c r="Y88" s="692">
        <v>10376456</v>
      </c>
      <c r="Z88" s="640"/>
      <c r="AA88" s="819" t="s">
        <v>111</v>
      </c>
      <c r="AB88" s="692">
        <v>1389214</v>
      </c>
      <c r="AC88" s="692">
        <v>0</v>
      </c>
      <c r="AD88" s="692">
        <v>0</v>
      </c>
      <c r="AE88" s="692">
        <v>0</v>
      </c>
      <c r="AF88" s="692">
        <v>411830</v>
      </c>
      <c r="AG88" s="692">
        <v>986934</v>
      </c>
      <c r="AH88" s="692">
        <v>0</v>
      </c>
      <c r="AI88" s="692">
        <f t="shared" ref="AI88:AI91" si="116">SUM(AB88:AH88)</f>
        <v>2787978</v>
      </c>
    </row>
    <row r="89" spans="12:70" ht="16" x14ac:dyDescent="0.15">
      <c r="L89"/>
      <c r="M89" s="810" t="s">
        <v>112</v>
      </c>
      <c r="N89" s="692">
        <v>7560</v>
      </c>
      <c r="O89" s="693"/>
      <c r="P89" s="810" t="s">
        <v>112</v>
      </c>
      <c r="Q89" s="692">
        <v>810823406</v>
      </c>
      <c r="R89" s="640"/>
      <c r="S89" s="810" t="s">
        <v>112</v>
      </c>
      <c r="T89" s="692">
        <v>486004</v>
      </c>
      <c r="U89" s="692">
        <v>0</v>
      </c>
      <c r="V89" s="692">
        <f>SUM(T89:U89)</f>
        <v>486004</v>
      </c>
      <c r="W89" s="693"/>
      <c r="X89" s="810" t="s">
        <v>112</v>
      </c>
      <c r="Y89" s="692">
        <v>3387</v>
      </c>
      <c r="Z89" s="640"/>
      <c r="AA89" s="819" t="s">
        <v>112</v>
      </c>
      <c r="AB89" s="692">
        <v>0</v>
      </c>
      <c r="AC89" s="692">
        <v>0</v>
      </c>
      <c r="AD89" s="692">
        <v>0</v>
      </c>
      <c r="AE89" s="692">
        <v>0</v>
      </c>
      <c r="AF89" s="692">
        <v>0</v>
      </c>
      <c r="AG89" s="692">
        <v>98</v>
      </c>
      <c r="AH89" s="692">
        <v>0</v>
      </c>
      <c r="AI89" s="692">
        <f t="shared" si="116"/>
        <v>98</v>
      </c>
    </row>
    <row r="90" spans="12:70" ht="16" x14ac:dyDescent="0.15">
      <c r="L90"/>
      <c r="M90" s="810" t="s">
        <v>113</v>
      </c>
      <c r="N90" s="692">
        <v>0</v>
      </c>
      <c r="O90" s="693"/>
      <c r="P90" s="810" t="s">
        <v>113</v>
      </c>
      <c r="Q90" s="692">
        <v>7248</v>
      </c>
      <c r="R90" s="640"/>
      <c r="S90" s="810" t="s">
        <v>113</v>
      </c>
      <c r="T90" s="692">
        <v>0</v>
      </c>
      <c r="U90" s="692">
        <v>0</v>
      </c>
      <c r="V90" s="692">
        <f>SUM(T90:U90)</f>
        <v>0</v>
      </c>
      <c r="W90" s="693"/>
      <c r="X90" s="810" t="s">
        <v>113</v>
      </c>
      <c r="Y90" s="692">
        <v>9098</v>
      </c>
      <c r="Z90" s="640"/>
      <c r="AA90" s="819" t="s">
        <v>113</v>
      </c>
      <c r="AB90" s="747">
        <v>0</v>
      </c>
      <c r="AC90" s="747">
        <v>0</v>
      </c>
      <c r="AD90" s="747">
        <v>0</v>
      </c>
      <c r="AE90" s="747">
        <v>0</v>
      </c>
      <c r="AF90" s="692">
        <v>0</v>
      </c>
      <c r="AG90" s="747">
        <v>0</v>
      </c>
      <c r="AH90" s="747">
        <v>0</v>
      </c>
      <c r="AI90" s="692">
        <f t="shared" si="116"/>
        <v>0</v>
      </c>
    </row>
    <row r="91" spans="12:70" ht="16" x14ac:dyDescent="0.15">
      <c r="L91"/>
      <c r="M91" s="810" t="s">
        <v>880</v>
      </c>
      <c r="N91" s="692">
        <v>160104</v>
      </c>
      <c r="O91" s="693"/>
      <c r="P91" s="810" t="s">
        <v>880</v>
      </c>
      <c r="Q91" s="692">
        <v>45</v>
      </c>
      <c r="R91" s="640"/>
      <c r="S91" s="810" t="s">
        <v>880</v>
      </c>
      <c r="T91" s="692">
        <v>173666</v>
      </c>
      <c r="U91" s="692">
        <v>0</v>
      </c>
      <c r="V91" s="692">
        <f>SUM(T91:U91)</f>
        <v>173666</v>
      </c>
      <c r="W91" s="693"/>
      <c r="X91" s="810" t="s">
        <v>880</v>
      </c>
      <c r="Y91" s="692">
        <v>0</v>
      </c>
      <c r="Z91" s="640"/>
      <c r="AA91" s="819" t="s">
        <v>880</v>
      </c>
      <c r="AB91" s="747">
        <v>9513</v>
      </c>
      <c r="AC91" s="747">
        <v>1864</v>
      </c>
      <c r="AD91" s="747">
        <v>6723</v>
      </c>
      <c r="AE91" s="747">
        <v>5640</v>
      </c>
      <c r="AF91" s="692"/>
      <c r="AG91" s="747">
        <v>1</v>
      </c>
      <c r="AH91" s="747">
        <v>1</v>
      </c>
      <c r="AI91" s="692">
        <f t="shared" si="116"/>
        <v>23742</v>
      </c>
    </row>
    <row r="92" spans="12:70" ht="16" x14ac:dyDescent="0.15">
      <c r="L92"/>
      <c r="M92" s="662" t="s">
        <v>55</v>
      </c>
      <c r="N92" s="665">
        <f>SUM(N86:N91)</f>
        <v>54841207</v>
      </c>
      <c r="O92" s="640"/>
      <c r="P92" s="662" t="s">
        <v>55</v>
      </c>
      <c r="Q92" s="665">
        <f>SUM(Q86:Q91)</f>
        <v>810830699</v>
      </c>
      <c r="R92" s="640"/>
      <c r="S92" s="662" t="s">
        <v>55</v>
      </c>
      <c r="T92" s="665">
        <f t="shared" ref="T92:V92" si="117">SUM(T86:T91)</f>
        <v>3847242</v>
      </c>
      <c r="U92" s="665">
        <f t="shared" si="117"/>
        <v>607197</v>
      </c>
      <c r="V92" s="665">
        <f t="shared" si="117"/>
        <v>4454439</v>
      </c>
      <c r="W92" s="693"/>
      <c r="X92" s="662" t="s">
        <v>55</v>
      </c>
      <c r="Y92" s="665">
        <f>SUM(Y86:Y91)</f>
        <v>10699886</v>
      </c>
      <c r="Z92" s="640"/>
      <c r="AA92" s="662" t="s">
        <v>55</v>
      </c>
      <c r="AB92" s="665">
        <f t="shared" ref="AB92:AI92" si="118">SUM(AB86:AB91)</f>
        <v>1398727</v>
      </c>
      <c r="AC92" s="665">
        <f t="shared" si="118"/>
        <v>1864</v>
      </c>
      <c r="AD92" s="665">
        <f t="shared" si="118"/>
        <v>9869</v>
      </c>
      <c r="AE92" s="665">
        <f t="shared" si="118"/>
        <v>28044</v>
      </c>
      <c r="AF92" s="665">
        <f t="shared" si="118"/>
        <v>412443</v>
      </c>
      <c r="AG92" s="665">
        <f t="shared" si="118"/>
        <v>1296413</v>
      </c>
      <c r="AH92" s="665">
        <f t="shared" si="118"/>
        <v>1</v>
      </c>
      <c r="AI92" s="665">
        <f t="shared" si="118"/>
        <v>3147361</v>
      </c>
    </row>
    <row r="93" spans="12:70" x14ac:dyDescent="0.15">
      <c r="L93"/>
    </row>
    <row r="94" spans="12:70" x14ac:dyDescent="0.15">
      <c r="L94"/>
      <c r="BR94" s="722"/>
    </row>
    <row r="95" spans="12:70" ht="16" x14ac:dyDescent="0.15">
      <c r="L95"/>
      <c r="M95" s="715" t="s">
        <v>851</v>
      </c>
      <c r="P95" s="827" t="s">
        <v>875</v>
      </c>
      <c r="S95" s="715" t="s">
        <v>852</v>
      </c>
      <c r="W95" s="722"/>
      <c r="X95" s="715" t="s">
        <v>853</v>
      </c>
      <c r="AA95" s="827" t="s">
        <v>876</v>
      </c>
    </row>
    <row r="96" spans="12:70" x14ac:dyDescent="0.15">
      <c r="L96"/>
      <c r="M96" s="643" t="s">
        <v>144</v>
      </c>
      <c r="P96" s="643" t="s">
        <v>144</v>
      </c>
      <c r="S96" s="643" t="s">
        <v>144</v>
      </c>
      <c r="W96" s="722"/>
      <c r="X96" s="643" t="s">
        <v>144</v>
      </c>
      <c r="AA96" s="643" t="s">
        <v>144</v>
      </c>
    </row>
    <row r="97" spans="12:70" ht="51" x14ac:dyDescent="0.15">
      <c r="L97"/>
      <c r="M97" s="828" t="s">
        <v>883</v>
      </c>
      <c r="N97" s="691" t="s">
        <v>848</v>
      </c>
      <c r="O97" s="662"/>
      <c r="P97" s="828" t="s">
        <v>600</v>
      </c>
      <c r="Q97" s="691" t="s">
        <v>869</v>
      </c>
      <c r="R97" s="640"/>
      <c r="S97" s="828" t="s">
        <v>600</v>
      </c>
      <c r="T97" s="691" t="s">
        <v>849</v>
      </c>
      <c r="U97" s="691" t="s">
        <v>850</v>
      </c>
      <c r="V97" s="691" t="s">
        <v>55</v>
      </c>
      <c r="W97" s="640"/>
      <c r="X97" s="828" t="s">
        <v>600</v>
      </c>
      <c r="Y97" s="691" t="s">
        <v>854</v>
      </c>
      <c r="Z97" s="640"/>
      <c r="AA97" s="646" t="s">
        <v>600</v>
      </c>
      <c r="AB97" s="646" t="s">
        <v>871</v>
      </c>
      <c r="AC97" s="646" t="s">
        <v>872</v>
      </c>
      <c r="AD97" s="646" t="s">
        <v>873</v>
      </c>
      <c r="AE97" s="646" t="s">
        <v>874</v>
      </c>
      <c r="AF97" s="646" t="s">
        <v>986</v>
      </c>
      <c r="AG97" s="646" t="s">
        <v>877</v>
      </c>
      <c r="AH97" s="646" t="s">
        <v>878</v>
      </c>
      <c r="AI97" s="646" t="s">
        <v>55</v>
      </c>
      <c r="AJ97" s="722"/>
    </row>
    <row r="98" spans="12:70" ht="17" x14ac:dyDescent="0.15">
      <c r="L98"/>
      <c r="M98" s="914" t="s">
        <v>109</v>
      </c>
      <c r="N98" s="691"/>
      <c r="O98" s="662"/>
      <c r="P98" s="914" t="s">
        <v>109</v>
      </c>
      <c r="Q98" s="691"/>
      <c r="R98" s="640"/>
      <c r="S98" s="914" t="s">
        <v>109</v>
      </c>
      <c r="T98" s="691"/>
      <c r="U98" s="691"/>
      <c r="V98" s="691"/>
      <c r="W98" s="640"/>
      <c r="X98" s="914" t="s">
        <v>109</v>
      </c>
      <c r="Y98" s="691"/>
      <c r="Z98" s="640"/>
      <c r="AA98" s="914" t="s">
        <v>109</v>
      </c>
      <c r="AB98" s="646"/>
      <c r="AC98" s="646"/>
      <c r="AD98" s="646"/>
      <c r="AE98" s="646"/>
      <c r="AF98" s="646"/>
      <c r="AG98" s="646"/>
      <c r="AH98" s="646"/>
      <c r="AI98" s="646"/>
      <c r="AJ98" s="722"/>
    </row>
    <row r="99" spans="12:70" ht="16" x14ac:dyDescent="0.15">
      <c r="L99"/>
      <c r="M99" s="810" t="s">
        <v>110</v>
      </c>
      <c r="N99" s="720">
        <f>N109/1024</f>
        <v>77718.577133465325</v>
      </c>
      <c r="O99" s="693"/>
      <c r="P99" s="810" t="s">
        <v>110</v>
      </c>
      <c r="Q99" s="720">
        <f>Q109/1024</f>
        <v>0</v>
      </c>
      <c r="R99" s="640"/>
      <c r="S99" s="810" t="s">
        <v>110</v>
      </c>
      <c r="T99" s="720">
        <f t="shared" ref="T99:V103" si="119">T109/1024</f>
        <v>1041.4184750990682</v>
      </c>
      <c r="U99" s="720">
        <f t="shared" si="119"/>
        <v>213.94596502291407</v>
      </c>
      <c r="V99" s="720">
        <f>V109/1024</f>
        <v>1255.3644401219824</v>
      </c>
      <c r="W99" s="693"/>
      <c r="X99" s="810" t="s">
        <v>110</v>
      </c>
      <c r="Y99" s="720">
        <f>Y109/1024</f>
        <v>678.1954871830078</v>
      </c>
      <c r="Z99" s="640"/>
      <c r="AA99" s="819" t="s">
        <v>110</v>
      </c>
      <c r="AB99" s="798">
        <f t="shared" ref="AB99:AI103" si="120">AB109/1024</f>
        <v>0</v>
      </c>
      <c r="AC99" s="798">
        <f t="shared" si="120"/>
        <v>0</v>
      </c>
      <c r="AD99" s="798">
        <f t="shared" si="120"/>
        <v>2.5240263258638086E-2</v>
      </c>
      <c r="AE99" s="798">
        <f t="shared" si="120"/>
        <v>0.28002525850570215</v>
      </c>
      <c r="AF99" s="798">
        <f t="shared" si="120"/>
        <v>7.5406562280459184</v>
      </c>
      <c r="AG99" s="798">
        <f t="shared" si="120"/>
        <v>161.64391497870216</v>
      </c>
      <c r="AH99" s="798">
        <f t="shared" si="120"/>
        <v>0</v>
      </c>
      <c r="AI99" s="798">
        <f t="shared" si="120"/>
        <v>169.48983672851242</v>
      </c>
    </row>
    <row r="100" spans="12:70" ht="16" x14ac:dyDescent="0.15">
      <c r="L100"/>
      <c r="M100" s="810" t="s">
        <v>111</v>
      </c>
      <c r="N100" s="720">
        <f>N110/1024</f>
        <v>306.26974981203313</v>
      </c>
      <c r="O100" s="693"/>
      <c r="P100" s="810" t="s">
        <v>111</v>
      </c>
      <c r="Q100" s="720">
        <f>Q110/1024</f>
        <v>0</v>
      </c>
      <c r="R100" s="640"/>
      <c r="S100" s="810" t="s">
        <v>111</v>
      </c>
      <c r="T100" s="720">
        <f t="shared" si="119"/>
        <v>43.788431793234665</v>
      </c>
      <c r="U100" s="720">
        <f t="shared" si="119"/>
        <v>0</v>
      </c>
      <c r="V100" s="720">
        <f t="shared" si="119"/>
        <v>43.788431793234665</v>
      </c>
      <c r="W100" s="693"/>
      <c r="X100" s="810" t="s">
        <v>111</v>
      </c>
      <c r="Y100" s="720">
        <f>Y110/1024</f>
        <v>2453.686197697617</v>
      </c>
      <c r="Z100" s="640"/>
      <c r="AA100" s="819" t="s">
        <v>111</v>
      </c>
      <c r="AB100" s="798">
        <f t="shared" si="120"/>
        <v>2.6553944132765528</v>
      </c>
      <c r="AC100" s="798">
        <f t="shared" si="120"/>
        <v>0</v>
      </c>
      <c r="AD100" s="798">
        <f t="shared" si="120"/>
        <v>0</v>
      </c>
      <c r="AE100" s="798">
        <f t="shared" si="120"/>
        <v>0</v>
      </c>
      <c r="AF100" s="798">
        <f t="shared" si="120"/>
        <v>3.3430374938307033</v>
      </c>
      <c r="AG100" s="798">
        <f t="shared" si="120"/>
        <v>11.065606431917285</v>
      </c>
      <c r="AH100" s="798">
        <f t="shared" si="120"/>
        <v>0</v>
      </c>
      <c r="AI100" s="798">
        <f t="shared" si="120"/>
        <v>17.064038339024542</v>
      </c>
    </row>
    <row r="101" spans="12:70" ht="16" x14ac:dyDescent="0.15">
      <c r="L101"/>
      <c r="M101" s="810" t="s">
        <v>112</v>
      </c>
      <c r="N101" s="720">
        <f>N111/1024</f>
        <v>0.12247040277725293</v>
      </c>
      <c r="O101" s="693"/>
      <c r="P101" s="810" t="s">
        <v>112</v>
      </c>
      <c r="Q101" s="720">
        <f>Q111/1024</f>
        <v>10232.56809859082</v>
      </c>
      <c r="R101" s="640"/>
      <c r="S101" s="810" t="s">
        <v>112</v>
      </c>
      <c r="T101" s="720">
        <f t="shared" si="119"/>
        <v>2.2835925616536739</v>
      </c>
      <c r="U101" s="720">
        <f t="shared" si="119"/>
        <v>0</v>
      </c>
      <c r="V101" s="720">
        <f t="shared" si="119"/>
        <v>2.2835925616536739</v>
      </c>
      <c r="W101" s="693"/>
      <c r="X101" s="810" t="s">
        <v>112</v>
      </c>
      <c r="Y101" s="720">
        <f>Y111/1024</f>
        <v>0.49757148056596584</v>
      </c>
      <c r="Z101" s="640"/>
      <c r="AA101" s="819" t="s">
        <v>112</v>
      </c>
      <c r="AB101" s="798">
        <f t="shared" si="120"/>
        <v>0</v>
      </c>
      <c r="AC101" s="798">
        <f t="shared" si="120"/>
        <v>0</v>
      </c>
      <c r="AD101" s="798">
        <f t="shared" si="120"/>
        <v>0</v>
      </c>
      <c r="AE101" s="798">
        <f t="shared" si="120"/>
        <v>0</v>
      </c>
      <c r="AF101" s="798">
        <f t="shared" si="120"/>
        <v>0</v>
      </c>
      <c r="AG101" s="798">
        <f t="shared" si="120"/>
        <v>9.7902513516600592E-5</v>
      </c>
      <c r="AH101" s="798">
        <f t="shared" si="120"/>
        <v>0</v>
      </c>
      <c r="AI101" s="798">
        <f t="shared" si="120"/>
        <v>9.7902513516600592E-5</v>
      </c>
    </row>
    <row r="102" spans="12:70" ht="16" x14ac:dyDescent="0.15">
      <c r="L102"/>
      <c r="M102" s="810" t="s">
        <v>113</v>
      </c>
      <c r="N102" s="720">
        <f>N112/1024</f>
        <v>0</v>
      </c>
      <c r="O102" s="693"/>
      <c r="P102" s="810" t="s">
        <v>113</v>
      </c>
      <c r="Q102" s="720">
        <f>Q112/1024</f>
        <v>0.20904156415144826</v>
      </c>
      <c r="R102" s="640"/>
      <c r="S102" s="810" t="s">
        <v>113</v>
      </c>
      <c r="T102" s="720">
        <f t="shared" si="119"/>
        <v>0</v>
      </c>
      <c r="U102" s="720">
        <f t="shared" si="119"/>
        <v>0</v>
      </c>
      <c r="V102" s="720">
        <f t="shared" si="119"/>
        <v>0</v>
      </c>
      <c r="W102" s="693"/>
      <c r="X102" s="810" t="s">
        <v>113</v>
      </c>
      <c r="Y102" s="720">
        <f>Y112/1024</f>
        <v>2.7921924631373241</v>
      </c>
      <c r="Z102" s="640"/>
      <c r="AA102" s="819" t="s">
        <v>113</v>
      </c>
      <c r="AB102" s="798">
        <f t="shared" si="120"/>
        <v>0</v>
      </c>
      <c r="AC102" s="798">
        <f t="shared" si="120"/>
        <v>0</v>
      </c>
      <c r="AD102" s="798">
        <f t="shared" si="120"/>
        <v>0</v>
      </c>
      <c r="AE102" s="798">
        <f t="shared" si="120"/>
        <v>0</v>
      </c>
      <c r="AF102" s="798">
        <f t="shared" si="120"/>
        <v>0</v>
      </c>
      <c r="AG102" s="798">
        <f t="shared" si="120"/>
        <v>0</v>
      </c>
      <c r="AH102" s="798">
        <f t="shared" si="120"/>
        <v>0</v>
      </c>
      <c r="AI102" s="798">
        <f t="shared" si="120"/>
        <v>0</v>
      </c>
    </row>
    <row r="103" spans="12:70" ht="16" x14ac:dyDescent="0.15">
      <c r="L103"/>
      <c r="M103" s="810" t="s">
        <v>880</v>
      </c>
      <c r="N103" s="720">
        <f>N113/1024</f>
        <v>173.70420147297364</v>
      </c>
      <c r="O103" s="693"/>
      <c r="P103" s="810" t="s">
        <v>880</v>
      </c>
      <c r="Q103" s="720">
        <f>Q113/1024</f>
        <v>6.0970230792008792E-2</v>
      </c>
      <c r="R103" s="640"/>
      <c r="S103" s="810" t="s">
        <v>880</v>
      </c>
      <c r="T103" s="720">
        <f t="shared" si="119"/>
        <v>4.3104682382972754</v>
      </c>
      <c r="U103" s="720">
        <f t="shared" si="119"/>
        <v>0</v>
      </c>
      <c r="V103" s="720">
        <f t="shared" si="119"/>
        <v>4.3104682382972754</v>
      </c>
      <c r="W103" s="693"/>
      <c r="X103" s="810" t="s">
        <v>880</v>
      </c>
      <c r="Y103" s="720">
        <f>Y113/1024</f>
        <v>0</v>
      </c>
      <c r="Z103" s="640"/>
      <c r="AA103" s="819" t="s">
        <v>880</v>
      </c>
      <c r="AB103" s="798">
        <f t="shared" si="120"/>
        <v>2.5356344660394825E-2</v>
      </c>
      <c r="AC103" s="798">
        <f t="shared" si="120"/>
        <v>1.068884213054834E-3</v>
      </c>
      <c r="AD103" s="798">
        <f t="shared" si="120"/>
        <v>9.554788151945097E-3</v>
      </c>
      <c r="AE103" s="798">
        <f t="shared" si="120"/>
        <v>7.9294302289781543E-2</v>
      </c>
      <c r="AF103" s="798">
        <f t="shared" si="120"/>
        <v>0</v>
      </c>
      <c r="AG103" s="798">
        <f t="shared" si="120"/>
        <v>1.2293738200241895E-4</v>
      </c>
      <c r="AH103" s="798">
        <f t="shared" si="120"/>
        <v>4.7380887735926074E-5</v>
      </c>
      <c r="AI103" s="798">
        <f t="shared" si="120"/>
        <v>0.11544463758491465</v>
      </c>
    </row>
    <row r="104" spans="12:70" ht="16" x14ac:dyDescent="0.15">
      <c r="L104"/>
      <c r="M104" s="662" t="s">
        <v>55</v>
      </c>
      <c r="N104" s="664">
        <f>SUM(N98:N103)</f>
        <v>78198.673555153102</v>
      </c>
      <c r="O104" s="640"/>
      <c r="P104" s="662" t="s">
        <v>55</v>
      </c>
      <c r="Q104" s="664">
        <f>SUM(Q98:Q103)</f>
        <v>10232.838110385765</v>
      </c>
      <c r="R104" s="640"/>
      <c r="S104" s="662" t="s">
        <v>55</v>
      </c>
      <c r="T104" s="664">
        <f t="shared" ref="T104:V104" si="121">SUM(T98:T103)</f>
        <v>1091.8009676922538</v>
      </c>
      <c r="U104" s="664">
        <f t="shared" si="121"/>
        <v>213.94596502291407</v>
      </c>
      <c r="V104" s="664">
        <f t="shared" si="121"/>
        <v>1305.746932715168</v>
      </c>
      <c r="W104" s="693"/>
      <c r="X104" s="662" t="s">
        <v>55</v>
      </c>
      <c r="Y104" s="664">
        <f>SUM(Y98:Y103)</f>
        <v>3135.1714488243279</v>
      </c>
      <c r="Z104" s="640"/>
      <c r="AA104" s="662" t="s">
        <v>55</v>
      </c>
      <c r="AB104" s="664">
        <f t="shared" ref="AB104:AI104" si="122">SUM(AB98:AB103)</f>
        <v>2.6807507579369476</v>
      </c>
      <c r="AC104" s="664">
        <f t="shared" si="122"/>
        <v>1.068884213054834E-3</v>
      </c>
      <c r="AD104" s="664">
        <f t="shared" si="122"/>
        <v>3.4795051410583186E-2</v>
      </c>
      <c r="AE104" s="664">
        <f t="shared" si="122"/>
        <v>0.35931956079548366</v>
      </c>
      <c r="AF104" s="664">
        <f t="shared" si="122"/>
        <v>10.883693721876622</v>
      </c>
      <c r="AG104" s="664">
        <f t="shared" si="122"/>
        <v>172.70974225051495</v>
      </c>
      <c r="AH104" s="664">
        <f t="shared" si="122"/>
        <v>4.7380887735926074E-5</v>
      </c>
      <c r="AI104" s="664">
        <f t="shared" si="122"/>
        <v>186.66941760763538</v>
      </c>
    </row>
    <row r="105" spans="12:70" x14ac:dyDescent="0.15">
      <c r="L105"/>
      <c r="BR105" s="722"/>
    </row>
    <row r="106" spans="12:70" x14ac:dyDescent="0.15">
      <c r="L106"/>
      <c r="M106" s="643" t="s">
        <v>145</v>
      </c>
      <c r="P106" s="643" t="s">
        <v>145</v>
      </c>
      <c r="S106" s="643" t="s">
        <v>145</v>
      </c>
      <c r="X106" s="643" t="s">
        <v>145</v>
      </c>
      <c r="AA106" s="643" t="s">
        <v>145</v>
      </c>
    </row>
    <row r="107" spans="12:70" ht="51" x14ac:dyDescent="0.15">
      <c r="L107"/>
      <c r="M107" s="828" t="s">
        <v>883</v>
      </c>
      <c r="N107" s="691" t="s">
        <v>848</v>
      </c>
      <c r="O107" s="662"/>
      <c r="P107" s="828" t="s">
        <v>600</v>
      </c>
      <c r="Q107" s="691" t="s">
        <v>869</v>
      </c>
      <c r="R107" s="640"/>
      <c r="S107" s="828" t="s">
        <v>600</v>
      </c>
      <c r="T107" s="691" t="s">
        <v>849</v>
      </c>
      <c r="U107" s="691" t="s">
        <v>850</v>
      </c>
      <c r="V107" s="691" t="s">
        <v>55</v>
      </c>
      <c r="W107" s="640"/>
      <c r="X107" s="828" t="s">
        <v>600</v>
      </c>
      <c r="Y107" s="691" t="s">
        <v>854</v>
      </c>
      <c r="Z107" s="640"/>
      <c r="AA107" s="646" t="s">
        <v>600</v>
      </c>
      <c r="AB107" s="646" t="s">
        <v>871</v>
      </c>
      <c r="AC107" s="646" t="s">
        <v>872</v>
      </c>
      <c r="AD107" s="646" t="s">
        <v>873</v>
      </c>
      <c r="AE107" s="646" t="s">
        <v>874</v>
      </c>
      <c r="AF107" s="646" t="s">
        <v>986</v>
      </c>
      <c r="AG107" s="646" t="s">
        <v>877</v>
      </c>
      <c r="AH107" s="646" t="s">
        <v>878</v>
      </c>
      <c r="AI107" s="646" t="s">
        <v>55</v>
      </c>
      <c r="AJ107" s="722"/>
    </row>
    <row r="108" spans="12:70" ht="17" x14ac:dyDescent="0.15">
      <c r="L108"/>
      <c r="M108" s="914" t="s">
        <v>109</v>
      </c>
      <c r="N108" s="691"/>
      <c r="O108" s="662"/>
      <c r="P108" s="914" t="s">
        <v>109</v>
      </c>
      <c r="Q108" s="691"/>
      <c r="R108" s="640"/>
      <c r="S108" s="914" t="s">
        <v>109</v>
      </c>
      <c r="T108" s="691"/>
      <c r="U108" s="691"/>
      <c r="V108" s="691"/>
      <c r="W108" s="640"/>
      <c r="X108" s="914" t="s">
        <v>109</v>
      </c>
      <c r="Y108" s="691"/>
      <c r="Z108" s="640"/>
      <c r="AA108" s="914" t="s">
        <v>109</v>
      </c>
      <c r="AB108" s="646"/>
      <c r="AC108" s="646"/>
      <c r="AD108" s="646"/>
      <c r="AE108" s="646"/>
      <c r="AF108" s="646"/>
      <c r="AG108" s="646"/>
      <c r="AH108" s="646"/>
      <c r="AI108" s="646"/>
      <c r="AJ108" s="722"/>
    </row>
    <row r="109" spans="12:70" ht="16" x14ac:dyDescent="0.15">
      <c r="L109"/>
      <c r="M109" s="810" t="s">
        <v>110</v>
      </c>
      <c r="N109" s="798">
        <v>79583822.984668493</v>
      </c>
      <c r="O109" s="724"/>
      <c r="P109" s="829" t="s">
        <v>110</v>
      </c>
      <c r="Q109" s="798">
        <v>0</v>
      </c>
      <c r="R109" s="668"/>
      <c r="S109" s="829" t="s">
        <v>110</v>
      </c>
      <c r="T109" s="798">
        <v>1066412.5185014459</v>
      </c>
      <c r="U109" s="798">
        <v>219080.668183464</v>
      </c>
      <c r="V109" s="798">
        <f>SUM(T109:U109)</f>
        <v>1285493.18668491</v>
      </c>
      <c r="W109" s="724"/>
      <c r="X109" s="829" t="s">
        <v>110</v>
      </c>
      <c r="Y109" s="798">
        <v>694472.17887539999</v>
      </c>
      <c r="Z109" s="668"/>
      <c r="AA109" s="649" t="s">
        <v>110</v>
      </c>
      <c r="AB109" s="798">
        <v>0</v>
      </c>
      <c r="AC109" s="798">
        <v>0</v>
      </c>
      <c r="AD109" s="798">
        <v>25.8460295768454</v>
      </c>
      <c r="AE109" s="798">
        <v>286.745864709839</v>
      </c>
      <c r="AF109" s="798">
        <v>7721.6319775190204</v>
      </c>
      <c r="AG109" s="798">
        <v>165523.36893819101</v>
      </c>
      <c r="AH109" s="798">
        <v>0</v>
      </c>
      <c r="AI109" s="798">
        <f>SUM(AB109:AH109)</f>
        <v>173557.59280999671</v>
      </c>
    </row>
    <row r="110" spans="12:70" ht="16" x14ac:dyDescent="0.15">
      <c r="L110"/>
      <c r="M110" s="810" t="s">
        <v>111</v>
      </c>
      <c r="N110" s="798">
        <v>313620.22380752192</v>
      </c>
      <c r="O110" s="724"/>
      <c r="P110" s="829" t="s">
        <v>111</v>
      </c>
      <c r="Q110" s="798">
        <v>0</v>
      </c>
      <c r="R110" s="668"/>
      <c r="S110" s="829" t="s">
        <v>111</v>
      </c>
      <c r="T110" s="798">
        <v>44839.354156272297</v>
      </c>
      <c r="U110" s="798">
        <v>0</v>
      </c>
      <c r="V110" s="798">
        <f t="shared" ref="V110:V113" si="123">SUM(T110:U110)</f>
        <v>44839.354156272297</v>
      </c>
      <c r="W110" s="724"/>
      <c r="X110" s="829" t="s">
        <v>111</v>
      </c>
      <c r="Y110" s="798">
        <v>2512574.6664423598</v>
      </c>
      <c r="Z110" s="668"/>
      <c r="AA110" s="649" t="s">
        <v>111</v>
      </c>
      <c r="AB110" s="798">
        <v>2719.1238791951901</v>
      </c>
      <c r="AC110" s="798">
        <v>0</v>
      </c>
      <c r="AD110" s="798">
        <v>0</v>
      </c>
      <c r="AE110" s="798">
        <v>0</v>
      </c>
      <c r="AF110" s="798">
        <v>3423.2703936826401</v>
      </c>
      <c r="AG110" s="798">
        <v>11331.1809862833</v>
      </c>
      <c r="AH110" s="798">
        <v>0</v>
      </c>
      <c r="AI110" s="798">
        <f>SUM(AB110:AH110)</f>
        <v>17473.575259161131</v>
      </c>
    </row>
    <row r="111" spans="12:70" ht="16" x14ac:dyDescent="0.15">
      <c r="L111"/>
      <c r="M111" s="810" t="s">
        <v>112</v>
      </c>
      <c r="N111" s="798">
        <v>125.40969244390701</v>
      </c>
      <c r="O111" s="724"/>
      <c r="P111" s="829" t="s">
        <v>112</v>
      </c>
      <c r="Q111" s="798">
        <v>10478149.732957</v>
      </c>
      <c r="R111" s="668"/>
      <c r="S111" s="829" t="s">
        <v>112</v>
      </c>
      <c r="T111" s="798">
        <v>2338.398783133362</v>
      </c>
      <c r="U111" s="798">
        <v>0</v>
      </c>
      <c r="V111" s="798">
        <f t="shared" si="123"/>
        <v>2338.398783133362</v>
      </c>
      <c r="W111" s="724"/>
      <c r="X111" s="829" t="s">
        <v>112</v>
      </c>
      <c r="Y111" s="798">
        <v>509.51319609954902</v>
      </c>
      <c r="Z111" s="668"/>
      <c r="AA111" s="649" t="s">
        <v>112</v>
      </c>
      <c r="AB111" s="798">
        <v>0</v>
      </c>
      <c r="AC111" s="798">
        <v>0</v>
      </c>
      <c r="AD111" s="798">
        <v>0</v>
      </c>
      <c r="AE111" s="798">
        <v>0</v>
      </c>
      <c r="AF111" s="798">
        <v>0</v>
      </c>
      <c r="AG111" s="798">
        <v>0.10025217384099901</v>
      </c>
      <c r="AH111" s="798">
        <v>0</v>
      </c>
      <c r="AI111" s="798">
        <f t="shared" ref="AI111:AI113" si="124">SUM(AB111:AH111)</f>
        <v>0.10025217384099901</v>
      </c>
    </row>
    <row r="112" spans="12:70" ht="16" x14ac:dyDescent="0.15">
      <c r="L112"/>
      <c r="M112" s="810" t="s">
        <v>113</v>
      </c>
      <c r="N112" s="798">
        <v>0</v>
      </c>
      <c r="O112" s="724"/>
      <c r="P112" s="829" t="s">
        <v>113</v>
      </c>
      <c r="Q112" s="798">
        <v>214.05856169108301</v>
      </c>
      <c r="R112" s="668"/>
      <c r="S112" s="829" t="s">
        <v>113</v>
      </c>
      <c r="T112" s="798">
        <v>0</v>
      </c>
      <c r="U112" s="798">
        <v>0</v>
      </c>
      <c r="V112" s="798">
        <f t="shared" si="123"/>
        <v>0</v>
      </c>
      <c r="W112" s="724"/>
      <c r="X112" s="829" t="s">
        <v>113</v>
      </c>
      <c r="Y112" s="798">
        <v>2859.2050822526198</v>
      </c>
      <c r="Z112" s="668"/>
      <c r="AA112" s="649" t="s">
        <v>113</v>
      </c>
      <c r="AB112" s="670">
        <v>0</v>
      </c>
      <c r="AC112" s="670">
        <v>0</v>
      </c>
      <c r="AD112" s="670">
        <v>0</v>
      </c>
      <c r="AE112" s="670">
        <v>0</v>
      </c>
      <c r="AF112" s="798">
        <v>0</v>
      </c>
      <c r="AG112" s="670">
        <v>0</v>
      </c>
      <c r="AH112" s="670">
        <v>0</v>
      </c>
      <c r="AI112" s="798">
        <f t="shared" si="124"/>
        <v>0</v>
      </c>
    </row>
    <row r="113" spans="12:42" ht="16" x14ac:dyDescent="0.15">
      <c r="L113"/>
      <c r="M113" s="810" t="s">
        <v>880</v>
      </c>
      <c r="N113" s="798">
        <v>177873.102308325</v>
      </c>
      <c r="O113" s="724"/>
      <c r="P113" s="829" t="s">
        <v>880</v>
      </c>
      <c r="Q113" s="798">
        <v>62.433516331017003</v>
      </c>
      <c r="R113" s="668"/>
      <c r="S113" s="829" t="s">
        <v>880</v>
      </c>
      <c r="T113" s="798">
        <v>4413.91947601641</v>
      </c>
      <c r="U113" s="798">
        <v>0</v>
      </c>
      <c r="V113" s="798">
        <f t="shared" si="123"/>
        <v>4413.91947601641</v>
      </c>
      <c r="W113" s="724"/>
      <c r="X113" s="829" t="s">
        <v>880</v>
      </c>
      <c r="Y113" s="798">
        <v>0</v>
      </c>
      <c r="Z113" s="668"/>
      <c r="AA113" s="649" t="s">
        <v>880</v>
      </c>
      <c r="AB113" s="670">
        <v>25.964896932244301</v>
      </c>
      <c r="AC113" s="670">
        <v>1.09453743416815</v>
      </c>
      <c r="AD113" s="670">
        <v>9.7841030675917793</v>
      </c>
      <c r="AE113" s="670">
        <v>81.1973655447363</v>
      </c>
      <c r="AF113" s="798">
        <v>0</v>
      </c>
      <c r="AG113" s="670">
        <v>0.125887879170477</v>
      </c>
      <c r="AH113" s="670">
        <v>4.8518029041588299E-2</v>
      </c>
      <c r="AI113" s="798">
        <f t="shared" si="124"/>
        <v>118.2153088869526</v>
      </c>
    </row>
    <row r="114" spans="12:42" ht="16" x14ac:dyDescent="0.15">
      <c r="L114"/>
      <c r="M114" s="662" t="s">
        <v>55</v>
      </c>
      <c r="N114" s="664">
        <f>SUM(N108:N113)</f>
        <v>80075441.720476776</v>
      </c>
      <c r="O114" s="668"/>
      <c r="P114" s="830" t="s">
        <v>55</v>
      </c>
      <c r="Q114" s="664">
        <f>SUM(Q108:Q113)</f>
        <v>10478426.225035023</v>
      </c>
      <c r="R114" s="668"/>
      <c r="S114" s="830" t="s">
        <v>55</v>
      </c>
      <c r="T114" s="664">
        <f t="shared" ref="T114:V114" si="125">SUM(T108:T113)</f>
        <v>1118004.1909168679</v>
      </c>
      <c r="U114" s="664">
        <f t="shared" si="125"/>
        <v>219080.668183464</v>
      </c>
      <c r="V114" s="664">
        <f t="shared" si="125"/>
        <v>1337084.859100332</v>
      </c>
      <c r="W114" s="724"/>
      <c r="X114" s="830" t="s">
        <v>55</v>
      </c>
      <c r="Y114" s="664">
        <f>SUM(Y108:Y113)</f>
        <v>3210415.5635961117</v>
      </c>
      <c r="Z114" s="668"/>
      <c r="AA114" s="830" t="s">
        <v>55</v>
      </c>
      <c r="AB114" s="664">
        <f t="shared" ref="AB114:AI114" si="126">SUM(AB108:AB113)</f>
        <v>2745.0887761274344</v>
      </c>
      <c r="AC114" s="664">
        <f t="shared" si="126"/>
        <v>1.09453743416815</v>
      </c>
      <c r="AD114" s="664">
        <f t="shared" si="126"/>
        <v>35.630132644437182</v>
      </c>
      <c r="AE114" s="664">
        <f t="shared" si="126"/>
        <v>367.94323025457527</v>
      </c>
      <c r="AF114" s="664">
        <f t="shared" si="126"/>
        <v>11144.902371201661</v>
      </c>
      <c r="AG114" s="664">
        <f t="shared" si="126"/>
        <v>176854.77606452731</v>
      </c>
      <c r="AH114" s="664">
        <f t="shared" si="126"/>
        <v>4.8518029041588299E-2</v>
      </c>
      <c r="AI114" s="664">
        <f t="shared" si="126"/>
        <v>191149.48363021863</v>
      </c>
    </row>
    <row r="115" spans="12:42" x14ac:dyDescent="0.15">
      <c r="L115"/>
    </row>
    <row r="116" spans="12:42" x14ac:dyDescent="0.15">
      <c r="L116"/>
    </row>
    <row r="117" spans="12:42" ht="16" x14ac:dyDescent="0.15">
      <c r="M117" s="715" t="s">
        <v>851</v>
      </c>
      <c r="P117" s="827" t="s">
        <v>875</v>
      </c>
      <c r="S117" s="715" t="s">
        <v>852</v>
      </c>
      <c r="X117" s="715" t="s">
        <v>853</v>
      </c>
      <c r="AA117" s="827" t="s">
        <v>876</v>
      </c>
    </row>
    <row r="118" spans="12:42" x14ac:dyDescent="0.15">
      <c r="M118" s="643" t="s">
        <v>147</v>
      </c>
      <c r="P118" s="643" t="s">
        <v>147</v>
      </c>
      <c r="S118" s="643" t="s">
        <v>147</v>
      </c>
      <c r="W118" s="722"/>
      <c r="X118" s="643" t="s">
        <v>147</v>
      </c>
      <c r="AA118" s="643" t="s">
        <v>147</v>
      </c>
    </row>
    <row r="119" spans="12:42" ht="51" x14ac:dyDescent="0.15">
      <c r="M119" s="828" t="s">
        <v>883</v>
      </c>
      <c r="N119" s="691" t="s">
        <v>848</v>
      </c>
      <c r="O119" s="662"/>
      <c r="P119" s="828" t="s">
        <v>600</v>
      </c>
      <c r="Q119" s="691" t="s">
        <v>869</v>
      </c>
      <c r="R119" s="640"/>
      <c r="S119" s="828" t="s">
        <v>600</v>
      </c>
      <c r="T119" s="691" t="s">
        <v>849</v>
      </c>
      <c r="U119" s="691" t="s">
        <v>850</v>
      </c>
      <c r="V119" s="691" t="s">
        <v>55</v>
      </c>
      <c r="W119" s="640"/>
      <c r="X119" s="828" t="s">
        <v>600</v>
      </c>
      <c r="Y119" s="691" t="s">
        <v>854</v>
      </c>
      <c r="Z119" s="640"/>
      <c r="AA119" s="646" t="s">
        <v>600</v>
      </c>
      <c r="AB119" s="646" t="s">
        <v>871</v>
      </c>
      <c r="AC119" s="646" t="s">
        <v>872</v>
      </c>
      <c r="AD119" s="646" t="s">
        <v>873</v>
      </c>
      <c r="AE119" s="646" t="s">
        <v>874</v>
      </c>
      <c r="AF119" s="646" t="s">
        <v>986</v>
      </c>
      <c r="AG119" s="646" t="s">
        <v>877</v>
      </c>
      <c r="AH119" s="646" t="s">
        <v>878</v>
      </c>
      <c r="AI119" s="646" t="s">
        <v>55</v>
      </c>
      <c r="AJ119" s="722"/>
    </row>
    <row r="120" spans="12:42" ht="17" x14ac:dyDescent="0.15">
      <c r="M120" s="914" t="s">
        <v>109</v>
      </c>
      <c r="N120" s="691"/>
      <c r="O120" s="662"/>
      <c r="P120" s="914" t="s">
        <v>109</v>
      </c>
      <c r="Q120" s="691"/>
      <c r="R120" s="640"/>
      <c r="S120" s="914" t="s">
        <v>109</v>
      </c>
      <c r="T120" s="691"/>
      <c r="U120" s="691"/>
      <c r="V120" s="691"/>
      <c r="W120" s="640"/>
      <c r="X120" s="914" t="s">
        <v>109</v>
      </c>
      <c r="Y120" s="691"/>
      <c r="Z120" s="640"/>
      <c r="AA120" s="914" t="s">
        <v>109</v>
      </c>
      <c r="AB120" s="646"/>
      <c r="AC120" s="646"/>
      <c r="AD120" s="646"/>
      <c r="AE120" s="646"/>
      <c r="AF120" s="646"/>
      <c r="AG120" s="646"/>
      <c r="AH120" s="646"/>
      <c r="AI120" s="646"/>
      <c r="AJ120" s="722"/>
    </row>
    <row r="121" spans="12:42" ht="16" x14ac:dyDescent="0.15">
      <c r="M121" s="810" t="s">
        <v>110</v>
      </c>
      <c r="N121" s="692">
        <v>34229</v>
      </c>
      <c r="O121" s="693"/>
      <c r="P121" s="810" t="s">
        <v>110</v>
      </c>
      <c r="Q121" s="692">
        <v>0</v>
      </c>
      <c r="R121" s="640"/>
      <c r="S121" s="810" t="s">
        <v>110</v>
      </c>
      <c r="T121" s="692">
        <v>1232</v>
      </c>
      <c r="U121" s="692">
        <v>341</v>
      </c>
      <c r="V121" s="692">
        <v>2384</v>
      </c>
      <c r="W121" s="693"/>
      <c r="X121" s="810" t="s">
        <v>110</v>
      </c>
      <c r="Y121" s="692">
        <v>21104</v>
      </c>
      <c r="Z121" s="640"/>
      <c r="AA121" s="819" t="s">
        <v>110</v>
      </c>
      <c r="AB121" s="692">
        <v>0</v>
      </c>
      <c r="AC121" s="692">
        <v>0</v>
      </c>
      <c r="AD121" s="692">
        <v>41</v>
      </c>
      <c r="AE121" s="692">
        <v>22</v>
      </c>
      <c r="AF121" s="692">
        <v>12</v>
      </c>
      <c r="AG121" s="692">
        <v>42</v>
      </c>
      <c r="AH121" s="692">
        <v>0</v>
      </c>
      <c r="AI121" s="692">
        <v>117</v>
      </c>
    </row>
    <row r="122" spans="12:42" ht="16" x14ac:dyDescent="0.15">
      <c r="M122" s="810" t="s">
        <v>111</v>
      </c>
      <c r="N122" s="692">
        <v>121045</v>
      </c>
      <c r="O122" s="693"/>
      <c r="P122" s="810" t="s">
        <v>111</v>
      </c>
      <c r="Q122" s="692">
        <v>0</v>
      </c>
      <c r="R122" s="640"/>
      <c r="S122" s="810" t="s">
        <v>111</v>
      </c>
      <c r="T122" s="692">
        <v>349</v>
      </c>
      <c r="U122" s="692">
        <v>0</v>
      </c>
      <c r="V122" s="692">
        <v>438</v>
      </c>
      <c r="W122" s="693"/>
      <c r="X122" s="810" t="s">
        <v>111</v>
      </c>
      <c r="Y122" s="692">
        <v>25121</v>
      </c>
      <c r="Z122" s="640"/>
      <c r="AA122" s="819" t="s">
        <v>111</v>
      </c>
      <c r="AB122" s="692">
        <v>31</v>
      </c>
      <c r="AC122" s="692">
        <v>0</v>
      </c>
      <c r="AD122" s="692">
        <v>0</v>
      </c>
      <c r="AE122" s="692">
        <v>0</v>
      </c>
      <c r="AF122" s="692">
        <v>172</v>
      </c>
      <c r="AG122" s="692">
        <v>104</v>
      </c>
      <c r="AH122" s="692">
        <v>0</v>
      </c>
      <c r="AI122" s="692">
        <v>307</v>
      </c>
    </row>
    <row r="123" spans="12:42" ht="16" x14ac:dyDescent="0.15">
      <c r="M123" s="810" t="s">
        <v>112</v>
      </c>
      <c r="N123" s="692">
        <v>219</v>
      </c>
      <c r="O123" s="693"/>
      <c r="P123" s="810" t="s">
        <v>112</v>
      </c>
      <c r="Q123" s="692">
        <v>5385</v>
      </c>
      <c r="R123" s="640"/>
      <c r="S123" s="810" t="s">
        <v>112</v>
      </c>
      <c r="T123" s="692">
        <v>264</v>
      </c>
      <c r="U123" s="692">
        <v>0</v>
      </c>
      <c r="V123" s="692">
        <v>352</v>
      </c>
      <c r="W123" s="693"/>
      <c r="X123" s="810" t="s">
        <v>112</v>
      </c>
      <c r="Y123" s="692">
        <v>883</v>
      </c>
      <c r="Z123" s="640"/>
      <c r="AA123" s="819" t="s">
        <v>112</v>
      </c>
      <c r="AB123" s="692">
        <v>0</v>
      </c>
      <c r="AC123" s="692">
        <v>0</v>
      </c>
      <c r="AD123" s="692">
        <v>0</v>
      </c>
      <c r="AE123" s="692">
        <v>0</v>
      </c>
      <c r="AF123" s="692">
        <v>0</v>
      </c>
      <c r="AG123" s="692">
        <v>5</v>
      </c>
      <c r="AH123" s="692">
        <v>0</v>
      </c>
      <c r="AI123" s="692">
        <v>5</v>
      </c>
    </row>
    <row r="124" spans="12:42" ht="16" x14ac:dyDescent="0.15">
      <c r="M124" s="810" t="s">
        <v>113</v>
      </c>
      <c r="N124" s="692">
        <v>0</v>
      </c>
      <c r="O124" s="693"/>
      <c r="P124" s="810" t="s">
        <v>113</v>
      </c>
      <c r="Q124" s="692">
        <v>89</v>
      </c>
      <c r="R124" s="640"/>
      <c r="S124" s="810" t="s">
        <v>113</v>
      </c>
      <c r="T124" s="692">
        <v>0</v>
      </c>
      <c r="U124" s="692">
        <v>0</v>
      </c>
      <c r="V124" s="692">
        <f>T124+U124</f>
        <v>0</v>
      </c>
      <c r="W124" s="693"/>
      <c r="X124" s="810" t="s">
        <v>113</v>
      </c>
      <c r="Y124" s="692">
        <v>159</v>
      </c>
      <c r="Z124" s="640"/>
      <c r="AA124" s="819" t="s">
        <v>113</v>
      </c>
      <c r="AB124" s="747">
        <v>0</v>
      </c>
      <c r="AC124" s="747">
        <v>0</v>
      </c>
      <c r="AD124" s="747">
        <v>0</v>
      </c>
      <c r="AE124" s="747">
        <v>0</v>
      </c>
      <c r="AF124" s="692">
        <v>0</v>
      </c>
      <c r="AG124" s="747">
        <v>0</v>
      </c>
      <c r="AH124" s="747">
        <v>0</v>
      </c>
      <c r="AI124" s="692">
        <v>0</v>
      </c>
    </row>
    <row r="125" spans="12:42" ht="16" x14ac:dyDescent="0.15">
      <c r="M125" s="810" t="s">
        <v>880</v>
      </c>
      <c r="N125" s="311">
        <v>5052</v>
      </c>
      <c r="O125" s="693"/>
      <c r="P125" s="810" t="s">
        <v>880</v>
      </c>
      <c r="Q125" s="692">
        <v>27</v>
      </c>
      <c r="R125" s="640"/>
      <c r="S125" s="810" t="s">
        <v>880</v>
      </c>
      <c r="T125" s="692">
        <v>1</v>
      </c>
      <c r="U125" s="692">
        <v>0</v>
      </c>
      <c r="V125" s="692">
        <f>T125+U125</f>
        <v>1</v>
      </c>
      <c r="W125" s="693"/>
      <c r="X125" s="810" t="s">
        <v>880</v>
      </c>
      <c r="Y125" s="692">
        <v>0</v>
      </c>
      <c r="Z125" s="640"/>
      <c r="AA125" s="819" t="s">
        <v>880</v>
      </c>
      <c r="AB125" s="747">
        <v>1</v>
      </c>
      <c r="AC125" s="747">
        <v>2</v>
      </c>
      <c r="AD125" s="747">
        <v>2</v>
      </c>
      <c r="AE125" s="747">
        <v>2</v>
      </c>
      <c r="AF125" s="692"/>
      <c r="AG125" s="747">
        <v>1</v>
      </c>
      <c r="AH125" s="747">
        <v>1</v>
      </c>
      <c r="AI125" s="692">
        <v>9</v>
      </c>
      <c r="AN125" s="717"/>
      <c r="AO125" s="717"/>
      <c r="AP125" s="717"/>
    </row>
    <row r="126" spans="12:42" ht="16" x14ac:dyDescent="0.15">
      <c r="M126" s="662" t="s">
        <v>55</v>
      </c>
      <c r="N126" s="665">
        <f>SUM(N120:N125)</f>
        <v>160545</v>
      </c>
      <c r="O126" s="640"/>
      <c r="P126" s="662" t="s">
        <v>55</v>
      </c>
      <c r="Q126" s="665">
        <f>SUM(Q120:Q125)</f>
        <v>5501</v>
      </c>
      <c r="R126" s="640"/>
      <c r="S126" s="662" t="s">
        <v>55</v>
      </c>
      <c r="T126" s="665">
        <f t="shared" ref="T126:V126" si="127">SUM(T120:T125)</f>
        <v>1846</v>
      </c>
      <c r="U126" s="665">
        <f t="shared" si="127"/>
        <v>341</v>
      </c>
      <c r="V126" s="665">
        <f t="shared" si="127"/>
        <v>3175</v>
      </c>
      <c r="W126" s="693"/>
      <c r="X126" s="662" t="s">
        <v>55</v>
      </c>
      <c r="Y126" s="665">
        <f>SUM(Y120:Y125)</f>
        <v>47267</v>
      </c>
      <c r="Z126" s="640"/>
      <c r="AA126" s="662" t="s">
        <v>55</v>
      </c>
      <c r="AB126" s="665">
        <f t="shared" ref="AB126:AI126" si="128">SUM(AB120:AB125)</f>
        <v>32</v>
      </c>
      <c r="AC126" s="665">
        <f t="shared" si="128"/>
        <v>2</v>
      </c>
      <c r="AD126" s="665">
        <f t="shared" si="128"/>
        <v>43</v>
      </c>
      <c r="AE126" s="665">
        <f t="shared" si="128"/>
        <v>24</v>
      </c>
      <c r="AF126" s="665">
        <f t="shared" si="128"/>
        <v>184</v>
      </c>
      <c r="AG126" s="665">
        <f t="shared" si="128"/>
        <v>152</v>
      </c>
      <c r="AH126" s="665">
        <f t="shared" si="128"/>
        <v>1</v>
      </c>
      <c r="AI126" s="665">
        <f t="shared" si="128"/>
        <v>438</v>
      </c>
      <c r="AN126" s="717"/>
      <c r="AO126" s="717"/>
      <c r="AP126" s="717"/>
    </row>
  </sheetData>
  <mergeCells count="10">
    <mergeCell ref="B1:K1"/>
    <mergeCell ref="B3:B4"/>
    <mergeCell ref="C3:L3"/>
    <mergeCell ref="M3:V3"/>
    <mergeCell ref="W3:AF3"/>
    <mergeCell ref="P74:Q74"/>
    <mergeCell ref="X74:Y74"/>
    <mergeCell ref="U15:V15"/>
    <mergeCell ref="U25:V25"/>
    <mergeCell ref="M69:O69"/>
  </mergeCells>
  <printOptions horizontalCentered="1"/>
  <pageMargins left="0.75" right="0.75" top="1" bottom="1" header="0.5" footer="0.5"/>
  <pageSetup scale="75"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dimension ref="A1:XFD246"/>
  <sheetViews>
    <sheetView topLeftCell="A210" zoomScaleNormal="100" workbookViewId="0">
      <selection activeCell="T52" sqref="T52"/>
    </sheetView>
  </sheetViews>
  <sheetFormatPr baseColWidth="10" defaultColWidth="9.1640625" defaultRowHeight="13" x14ac:dyDescent="0.15"/>
  <cols>
    <col min="1" max="1" width="28.1640625" style="78" customWidth="1"/>
    <col min="2" max="2" width="29.6640625" style="78" customWidth="1"/>
    <col min="3" max="3" width="27.5" style="381" customWidth="1"/>
    <col min="4" max="4" width="16.33203125" style="380" customWidth="1"/>
    <col min="5" max="7" width="14.6640625" style="78" customWidth="1"/>
    <col min="8" max="8" width="15.1640625" style="78" customWidth="1"/>
    <col min="9" max="9" width="18.6640625" style="78" customWidth="1"/>
    <col min="10" max="10" width="27.5" style="78" customWidth="1"/>
    <col min="11" max="11" width="13.33203125" style="78" customWidth="1"/>
    <col min="12" max="15" width="14.6640625" style="78" customWidth="1"/>
    <col min="16" max="16" width="14" style="78" customWidth="1"/>
    <col min="17" max="17" width="13.6640625" style="78" customWidth="1"/>
    <col min="18" max="18" width="13.83203125" style="78" customWidth="1"/>
    <col min="19" max="19" width="14" style="78" bestFit="1" customWidth="1"/>
    <col min="20" max="20" width="12" style="78" customWidth="1"/>
    <col min="21" max="21" width="12.83203125" style="78" customWidth="1"/>
    <col min="22" max="22" width="13.5" style="78" customWidth="1"/>
    <col min="23" max="23" width="13.1640625" style="78" customWidth="1"/>
    <col min="24" max="24" width="12.5" style="78" customWidth="1"/>
    <col min="25" max="25" width="15.5" style="78" customWidth="1"/>
    <col min="26" max="26" width="9" style="78" customWidth="1"/>
    <col min="27" max="27" width="13.6640625" style="78" customWidth="1"/>
    <col min="28" max="28" width="8.83203125" style="78" customWidth="1"/>
    <col min="29" max="29" width="12.83203125" style="78" customWidth="1"/>
    <col min="30" max="30" width="11.83203125" style="78" customWidth="1"/>
    <col min="31" max="33" width="9.1640625" style="78"/>
    <col min="34" max="34" width="12" style="78" customWidth="1"/>
    <col min="35" max="35" width="12.83203125" style="78" customWidth="1"/>
    <col min="36" max="36" width="9.1640625" style="78"/>
    <col min="37" max="37" width="13.83203125" style="78" customWidth="1"/>
    <col min="38" max="16384" width="9.1640625" style="78"/>
  </cols>
  <sheetData>
    <row r="1" spans="1:18" ht="35.25" customHeight="1" x14ac:dyDescent="0.15">
      <c r="A1" s="1026" t="s">
        <v>713</v>
      </c>
      <c r="B1" s="1027"/>
      <c r="C1" s="1027"/>
      <c r="D1" s="1027"/>
      <c r="E1" s="1027"/>
      <c r="F1" s="1027"/>
      <c r="G1" s="1027"/>
      <c r="H1" s="1027"/>
      <c r="I1" s="1027"/>
      <c r="J1" s="1027"/>
      <c r="K1" s="398"/>
      <c r="L1" s="398"/>
      <c r="M1" s="398"/>
      <c r="N1" s="398"/>
      <c r="O1" s="398"/>
    </row>
    <row r="2" spans="1:18" x14ac:dyDescent="0.15">
      <c r="K2"/>
      <c r="L2"/>
      <c r="M2"/>
      <c r="N2"/>
      <c r="O2"/>
      <c r="P2"/>
      <c r="Q2"/>
      <c r="R2"/>
    </row>
    <row r="3" spans="1:18" x14ac:dyDescent="0.15">
      <c r="A3" s="220" t="s">
        <v>1110</v>
      </c>
      <c r="B3" s="399"/>
      <c r="C3" s="399"/>
      <c r="D3" s="399"/>
      <c r="E3" s="399"/>
      <c r="F3" s="399"/>
      <c r="G3" s="399"/>
      <c r="H3" s="399"/>
      <c r="I3" s="399"/>
      <c r="J3" s="399"/>
      <c r="K3"/>
      <c r="L3"/>
      <c r="M3"/>
      <c r="N3"/>
      <c r="O3"/>
      <c r="P3"/>
      <c r="Q3"/>
      <c r="R3"/>
    </row>
    <row r="4" spans="1:18" x14ac:dyDescent="0.15">
      <c r="A4" s="400"/>
      <c r="B4" s="399"/>
      <c r="C4" s="399"/>
      <c r="D4" s="399"/>
      <c r="E4" s="399"/>
      <c r="F4" s="399"/>
      <c r="G4" s="399"/>
      <c r="H4" s="399"/>
      <c r="I4" s="399"/>
      <c r="J4" s="399"/>
      <c r="K4"/>
      <c r="L4"/>
      <c r="M4"/>
      <c r="N4"/>
      <c r="O4"/>
      <c r="P4"/>
      <c r="Q4"/>
      <c r="R4"/>
    </row>
    <row r="5" spans="1:18" x14ac:dyDescent="0.15">
      <c r="C5" s="78"/>
      <c r="D5" s="78" t="s">
        <v>72</v>
      </c>
      <c r="E5" s="401"/>
      <c r="F5" s="401"/>
      <c r="G5" s="399"/>
      <c r="H5" s="399"/>
      <c r="I5" s="399"/>
      <c r="J5" s="399"/>
      <c r="K5"/>
      <c r="L5"/>
      <c r="M5"/>
      <c r="N5"/>
      <c r="O5"/>
      <c r="P5"/>
      <c r="Q5"/>
      <c r="R5"/>
    </row>
    <row r="6" spans="1:18" ht="17" x14ac:dyDescent="0.15">
      <c r="A6" s="402" t="s">
        <v>148</v>
      </c>
      <c r="B6" s="402" t="s">
        <v>149</v>
      </c>
      <c r="C6" s="383" t="s">
        <v>150</v>
      </c>
      <c r="D6" s="383" t="s">
        <v>43</v>
      </c>
      <c r="E6" s="399"/>
      <c r="F6" s="399"/>
      <c r="G6" s="399"/>
      <c r="H6" s="399"/>
      <c r="I6"/>
      <c r="J6" s="399"/>
      <c r="K6"/>
      <c r="L6"/>
      <c r="M6"/>
      <c r="N6"/>
      <c r="O6"/>
      <c r="P6"/>
      <c r="Q6"/>
      <c r="R6"/>
    </row>
    <row r="7" spans="1:18" ht="17" x14ac:dyDescent="0.15">
      <c r="A7" s="403" t="s">
        <v>1106</v>
      </c>
      <c r="B7" s="403" t="s">
        <v>617</v>
      </c>
      <c r="C7" s="831">
        <v>0.62884517513702953</v>
      </c>
      <c r="D7" s="831">
        <v>4.6967000000000002E-2</v>
      </c>
      <c r="E7" s="399"/>
      <c r="F7" s="399"/>
      <c r="G7" s="399"/>
      <c r="H7" s="399"/>
      <c r="I7"/>
      <c r="J7" s="399"/>
      <c r="K7"/>
      <c r="L7"/>
      <c r="M7"/>
      <c r="N7"/>
      <c r="O7"/>
      <c r="P7"/>
      <c r="Q7"/>
      <c r="R7"/>
    </row>
    <row r="8" spans="1:18" ht="17" x14ac:dyDescent="0.15">
      <c r="A8" s="403" t="s">
        <v>767</v>
      </c>
      <c r="B8" s="403" t="s">
        <v>768</v>
      </c>
      <c r="C8" s="404">
        <v>6.1669586108691794</v>
      </c>
      <c r="D8" s="404">
        <v>0.25182100000000002</v>
      </c>
      <c r="E8" s="399"/>
      <c r="F8" s="399"/>
      <c r="G8" s="399"/>
      <c r="H8" s="399"/>
      <c r="I8"/>
      <c r="J8" s="399"/>
      <c r="K8"/>
      <c r="L8"/>
      <c r="M8"/>
      <c r="N8"/>
      <c r="O8"/>
      <c r="P8"/>
      <c r="Q8"/>
      <c r="R8"/>
    </row>
    <row r="9" spans="1:18" ht="17" x14ac:dyDescent="0.15">
      <c r="A9" s="403" t="s">
        <v>767</v>
      </c>
      <c r="B9" s="405" t="s">
        <v>942</v>
      </c>
      <c r="C9" s="406">
        <v>9.2689290786238381</v>
      </c>
      <c r="D9" s="406">
        <v>0.39439200000000002</v>
      </c>
      <c r="E9" s="399"/>
      <c r="F9" s="81"/>
      <c r="G9"/>
      <c r="H9"/>
      <c r="I9"/>
      <c r="J9" s="399"/>
      <c r="K9"/>
      <c r="L9"/>
      <c r="M9"/>
      <c r="N9"/>
      <c r="O9"/>
      <c r="P9"/>
      <c r="Q9"/>
      <c r="R9"/>
    </row>
    <row r="10" spans="1:18" ht="17" x14ac:dyDescent="0.15">
      <c r="A10" s="403" t="s">
        <v>767</v>
      </c>
      <c r="B10" s="405" t="s">
        <v>696</v>
      </c>
      <c r="C10" s="406">
        <v>6.1041587805448147E-2</v>
      </c>
      <c r="D10" s="406">
        <v>7.0390000000000001E-3</v>
      </c>
      <c r="E10" s="399"/>
      <c r="F10" s="81"/>
      <c r="G10"/>
      <c r="H10"/>
      <c r="I10"/>
      <c r="J10" s="399"/>
      <c r="K10"/>
      <c r="L10"/>
      <c r="M10"/>
      <c r="N10"/>
      <c r="O10"/>
      <c r="P10"/>
      <c r="Q10"/>
      <c r="R10"/>
    </row>
    <row r="11" spans="1:18" ht="17" x14ac:dyDescent="0.15">
      <c r="A11" s="403" t="s">
        <v>151</v>
      </c>
      <c r="B11" s="405" t="s">
        <v>152</v>
      </c>
      <c r="C11" s="406">
        <v>59.396963620687401</v>
      </c>
      <c r="D11" s="406">
        <v>3.4159679999999999</v>
      </c>
      <c r="E11" s="399"/>
      <c r="F11" s="81"/>
      <c r="G11"/>
      <c r="H11"/>
      <c r="I11" s="399"/>
      <c r="J11" s="399"/>
      <c r="K11"/>
      <c r="L11"/>
      <c r="M11"/>
      <c r="N11"/>
      <c r="O11"/>
      <c r="P11"/>
      <c r="Q11"/>
      <c r="R11"/>
    </row>
    <row r="12" spans="1:18" ht="17" x14ac:dyDescent="0.15">
      <c r="A12" s="403" t="s">
        <v>151</v>
      </c>
      <c r="B12" s="405" t="s">
        <v>141</v>
      </c>
      <c r="C12" s="406">
        <v>0.47178861883548917</v>
      </c>
      <c r="D12" s="406">
        <v>0.7331939999999999</v>
      </c>
      <c r="E12" s="399"/>
      <c r="F12" s="399"/>
      <c r="G12" s="399"/>
      <c r="H12" s="399"/>
      <c r="I12" s="399"/>
      <c r="J12" s="399"/>
      <c r="K12"/>
      <c r="L12"/>
      <c r="M12"/>
      <c r="N12"/>
      <c r="O12"/>
      <c r="P12"/>
      <c r="Q12"/>
      <c r="R12"/>
    </row>
    <row r="13" spans="1:18" ht="17" x14ac:dyDescent="0.15">
      <c r="A13" s="403" t="s">
        <v>151</v>
      </c>
      <c r="B13" s="405" t="s">
        <v>696</v>
      </c>
      <c r="C13" s="406">
        <v>1.1270080547546963E-2</v>
      </c>
      <c r="D13" s="406">
        <v>3.2570000000000002E-2</v>
      </c>
      <c r="E13" s="399"/>
      <c r="F13" s="399"/>
      <c r="G13" s="399"/>
      <c r="H13" s="399"/>
      <c r="I13" s="399"/>
      <c r="J13" s="399"/>
      <c r="K13"/>
      <c r="L13"/>
      <c r="M13"/>
      <c r="N13"/>
      <c r="O13"/>
      <c r="P13"/>
      <c r="Q13"/>
      <c r="R13"/>
    </row>
    <row r="14" spans="1:18" ht="17" x14ac:dyDescent="0.15">
      <c r="A14" s="403" t="s">
        <v>621</v>
      </c>
      <c r="B14" s="405" t="s">
        <v>622</v>
      </c>
      <c r="C14" s="406">
        <v>4.7859687613363278</v>
      </c>
      <c r="D14" s="406">
        <v>3.4930000000000003E-2</v>
      </c>
      <c r="E14" s="399"/>
      <c r="F14" s="399"/>
      <c r="G14" s="399"/>
      <c r="H14" s="399"/>
      <c r="I14" s="399"/>
      <c r="J14" s="399"/>
      <c r="K14"/>
      <c r="L14"/>
      <c r="M14"/>
      <c r="N14"/>
      <c r="O14"/>
      <c r="P14"/>
      <c r="Q14"/>
      <c r="R14"/>
    </row>
    <row r="15" spans="1:18" ht="17" x14ac:dyDescent="0.15">
      <c r="A15" s="403" t="s">
        <v>946</v>
      </c>
      <c r="B15" s="405" t="s">
        <v>696</v>
      </c>
      <c r="C15" s="406">
        <v>1.0658262035576562E-3</v>
      </c>
      <c r="D15" s="406">
        <v>4.065E-3</v>
      </c>
      <c r="E15" s="399"/>
      <c r="F15" s="399"/>
      <c r="G15" s="399"/>
      <c r="H15" s="399"/>
      <c r="I15" s="399"/>
      <c r="J15" s="399"/>
      <c r="K15"/>
      <c r="L15"/>
      <c r="M15"/>
      <c r="N15"/>
      <c r="O15"/>
      <c r="P15"/>
      <c r="Q15"/>
      <c r="R15"/>
    </row>
    <row r="16" spans="1:18" ht="17" x14ac:dyDescent="0.15">
      <c r="A16" s="403" t="s">
        <v>693</v>
      </c>
      <c r="B16" s="405" t="s">
        <v>153</v>
      </c>
      <c r="C16" s="406">
        <v>464.00874661929589</v>
      </c>
      <c r="D16" s="406">
        <v>13.163116</v>
      </c>
      <c r="E16" s="399"/>
      <c r="F16" s="399"/>
      <c r="G16" s="399"/>
      <c r="H16" s="399"/>
      <c r="I16" s="399"/>
      <c r="J16" s="399"/>
      <c r="K16"/>
      <c r="L16"/>
      <c r="M16"/>
      <c r="N16"/>
      <c r="O16"/>
      <c r="P16"/>
      <c r="Q16"/>
      <c r="R16"/>
    </row>
    <row r="17" spans="1:16384" ht="17" x14ac:dyDescent="0.15">
      <c r="A17" s="403" t="s">
        <v>693</v>
      </c>
      <c r="B17" s="405" t="s">
        <v>154</v>
      </c>
      <c r="C17" s="406">
        <v>541.95365873197363</v>
      </c>
      <c r="D17" s="406">
        <v>46.234172999999998</v>
      </c>
      <c r="E17" s="399"/>
      <c r="F17" s="399"/>
      <c r="G17" s="399"/>
      <c r="H17" s="399"/>
      <c r="I17" s="399"/>
      <c r="J17" s="399"/>
      <c r="K17"/>
      <c r="L17"/>
      <c r="M17"/>
      <c r="N17"/>
      <c r="O17"/>
      <c r="P17"/>
      <c r="Q17"/>
      <c r="R17"/>
    </row>
    <row r="18" spans="1:16384" ht="17" x14ac:dyDescent="0.15">
      <c r="A18" s="403" t="s">
        <v>663</v>
      </c>
      <c r="B18" s="405" t="s">
        <v>623</v>
      </c>
      <c r="C18" s="406">
        <v>944.34279142000582</v>
      </c>
      <c r="D18" s="406">
        <v>20.600552</v>
      </c>
      <c r="E18" s="399"/>
      <c r="F18" s="399"/>
      <c r="G18" s="399"/>
      <c r="H18" s="399"/>
      <c r="I18" s="399"/>
      <c r="J18" s="399"/>
      <c r="K18"/>
      <c r="L18"/>
      <c r="M18"/>
      <c r="N18"/>
      <c r="O18"/>
      <c r="P18"/>
      <c r="Q18"/>
      <c r="R18"/>
    </row>
    <row r="19" spans="1:16384" ht="17" x14ac:dyDescent="0.15">
      <c r="A19" s="403" t="s">
        <v>663</v>
      </c>
      <c r="B19" s="405" t="s">
        <v>750</v>
      </c>
      <c r="C19" s="406">
        <v>337.37759499311522</v>
      </c>
      <c r="D19" s="406">
        <v>2.7241710000000001</v>
      </c>
      <c r="E19" s="399"/>
      <c r="F19" s="399"/>
      <c r="G19" s="399"/>
      <c r="H19" s="399"/>
      <c r="I19" s="399"/>
      <c r="J19" s="399"/>
      <c r="K19"/>
      <c r="L19"/>
      <c r="M19"/>
      <c r="N19"/>
      <c r="O19"/>
      <c r="P19"/>
      <c r="Q19"/>
      <c r="R19"/>
    </row>
    <row r="20" spans="1:16384" ht="17" x14ac:dyDescent="0.15">
      <c r="A20" s="403" t="s">
        <v>663</v>
      </c>
      <c r="B20" s="405" t="s">
        <v>1107</v>
      </c>
      <c r="C20" s="406">
        <v>243.1893102703705</v>
      </c>
      <c r="D20" s="406">
        <v>0.32765899999999998</v>
      </c>
      <c r="E20" s="399"/>
      <c r="F20" s="399"/>
      <c r="G20" s="399"/>
      <c r="H20" s="399"/>
      <c r="I20" s="399"/>
      <c r="J20" s="399"/>
      <c r="K20"/>
      <c r="L20"/>
      <c r="M20"/>
      <c r="N20"/>
      <c r="O20"/>
      <c r="P20"/>
      <c r="Q20"/>
      <c r="R20"/>
    </row>
    <row r="21" spans="1:16384" ht="17" x14ac:dyDescent="0.15">
      <c r="A21" s="403" t="s">
        <v>663</v>
      </c>
      <c r="B21" s="405" t="s">
        <v>1108</v>
      </c>
      <c r="C21" s="406">
        <v>250.53832331248915</v>
      </c>
      <c r="D21" s="406">
        <v>0.69723199999999996</v>
      </c>
      <c r="E21" s="399"/>
      <c r="F21" s="399"/>
      <c r="G21" s="399"/>
      <c r="H21" s="399"/>
      <c r="I21" s="399"/>
      <c r="J21" s="399"/>
      <c r="K21"/>
      <c r="L21"/>
      <c r="M21"/>
      <c r="N21"/>
      <c r="O21"/>
      <c r="P21"/>
      <c r="Q21"/>
      <c r="R21"/>
    </row>
    <row r="22" spans="1:16384" ht="17" x14ac:dyDescent="0.15">
      <c r="A22" s="403" t="s">
        <v>663</v>
      </c>
      <c r="B22" s="348" t="s">
        <v>696</v>
      </c>
      <c r="C22" s="406">
        <v>53.957092269011696</v>
      </c>
      <c r="D22" s="406">
        <v>2.3249529999999998</v>
      </c>
      <c r="E22" s="399"/>
      <c r="F22" s="399"/>
      <c r="G22" s="399"/>
      <c r="H22" s="399"/>
      <c r="I22" s="399"/>
      <c r="J22" s="399"/>
      <c r="K22"/>
      <c r="L22"/>
      <c r="M22"/>
      <c r="N22"/>
      <c r="O22"/>
      <c r="P22"/>
      <c r="Q22"/>
      <c r="R22"/>
    </row>
    <row r="23" spans="1:16384" ht="17" x14ac:dyDescent="0.15">
      <c r="A23" s="403" t="s">
        <v>694</v>
      </c>
      <c r="B23" s="348" t="s">
        <v>139</v>
      </c>
      <c r="C23" s="406">
        <v>0.33539896629372362</v>
      </c>
      <c r="D23" s="406">
        <v>1.9380000000000001E-2</v>
      </c>
      <c r="E23" s="399"/>
      <c r="F23" s="399"/>
      <c r="G23" s="399"/>
      <c r="H23" s="399"/>
      <c r="I23" s="399"/>
      <c r="J23" s="399"/>
      <c r="K23" s="399"/>
      <c r="L23" s="399"/>
      <c r="M23" s="399"/>
      <c r="N23" s="399"/>
      <c r="O23" s="399"/>
    </row>
    <row r="24" spans="1:16384" ht="17" x14ac:dyDescent="0.15">
      <c r="A24" s="403" t="s">
        <v>763</v>
      </c>
      <c r="B24" s="348" t="s">
        <v>1109</v>
      </c>
      <c r="C24" s="406">
        <v>0.75731411871129195</v>
      </c>
      <c r="D24" s="406">
        <v>3.7307E-2</v>
      </c>
      <c r="E24" s="399"/>
      <c r="F24" s="399"/>
      <c r="G24" s="399"/>
      <c r="H24" s="399"/>
      <c r="I24" s="399"/>
      <c r="J24" s="399"/>
      <c r="K24" s="399"/>
      <c r="L24" s="399"/>
      <c r="M24" s="399"/>
      <c r="N24" s="399"/>
      <c r="O24" s="399"/>
    </row>
    <row r="25" spans="1:16384" ht="17" x14ac:dyDescent="0.15">
      <c r="A25" s="403" t="s">
        <v>155</v>
      </c>
      <c r="B25" s="348" t="s">
        <v>142</v>
      </c>
      <c r="C25" s="406">
        <v>2.1924598449131651</v>
      </c>
      <c r="D25" s="406">
        <v>3.1928000000000005E-2</v>
      </c>
      <c r="E25" s="399"/>
      <c r="F25" s="399"/>
      <c r="G25" s="399"/>
      <c r="H25" s="399"/>
      <c r="I25" s="399"/>
      <c r="J25" s="399"/>
      <c r="K25" s="399"/>
      <c r="L25" s="399"/>
      <c r="M25" s="399"/>
      <c r="N25" s="399"/>
      <c r="O25" s="399"/>
    </row>
    <row r="26" spans="1:16384" ht="17" x14ac:dyDescent="0.15">
      <c r="A26" s="403" t="s">
        <v>155</v>
      </c>
      <c r="B26" s="348" t="s">
        <v>695</v>
      </c>
      <c r="C26" s="406">
        <v>2.1330757013201929</v>
      </c>
      <c r="D26" s="406">
        <v>0.46383400000000002</v>
      </c>
      <c r="E26" s="399"/>
      <c r="F26" s="399"/>
      <c r="G26" s="399"/>
      <c r="H26" s="399"/>
      <c r="I26" s="399"/>
      <c r="J26" s="399"/>
      <c r="K26" s="399"/>
      <c r="L26" s="399"/>
      <c r="M26" s="399"/>
      <c r="N26" s="399"/>
      <c r="O26" s="399"/>
    </row>
    <row r="27" spans="1:16384" x14ac:dyDescent="0.15">
      <c r="A27" s="407" t="s">
        <v>55</v>
      </c>
      <c r="B27" s="90"/>
      <c r="C27" s="408">
        <f>SUM(C7:C26)</f>
        <v>2921.5785976075463</v>
      </c>
      <c r="D27" s="408">
        <f>SUM(D7:D26)</f>
        <v>91.545250999999993</v>
      </c>
      <c r="E27" s="409">
        <f t="shared" ref="E27:BP27" si="0">E25/365</f>
        <v>0</v>
      </c>
      <c r="F27" s="409">
        <f t="shared" si="0"/>
        <v>0</v>
      </c>
      <c r="G27" s="409">
        <f t="shared" si="0"/>
        <v>0</v>
      </c>
      <c r="H27" s="409">
        <f t="shared" si="0"/>
        <v>0</v>
      </c>
      <c r="I27" s="409">
        <f t="shared" si="0"/>
        <v>0</v>
      </c>
      <c r="J27" s="409">
        <f t="shared" si="0"/>
        <v>0</v>
      </c>
      <c r="K27" s="409">
        <f t="shared" si="0"/>
        <v>0</v>
      </c>
      <c r="L27" s="409">
        <f t="shared" si="0"/>
        <v>0</v>
      </c>
      <c r="M27" s="409">
        <f t="shared" si="0"/>
        <v>0</v>
      </c>
      <c r="N27" s="409">
        <f t="shared" si="0"/>
        <v>0</v>
      </c>
      <c r="O27" s="409">
        <f t="shared" si="0"/>
        <v>0</v>
      </c>
      <c r="P27" s="409">
        <f t="shared" si="0"/>
        <v>0</v>
      </c>
      <c r="Q27" s="409">
        <f t="shared" si="0"/>
        <v>0</v>
      </c>
      <c r="R27" s="409">
        <f t="shared" si="0"/>
        <v>0</v>
      </c>
      <c r="S27" s="409">
        <f t="shared" si="0"/>
        <v>0</v>
      </c>
      <c r="T27" s="409">
        <f t="shared" si="0"/>
        <v>0</v>
      </c>
      <c r="U27" s="409">
        <f t="shared" si="0"/>
        <v>0</v>
      </c>
      <c r="V27" s="409">
        <f t="shared" si="0"/>
        <v>0</v>
      </c>
      <c r="W27" s="409">
        <f t="shared" si="0"/>
        <v>0</v>
      </c>
      <c r="X27" s="409">
        <f t="shared" si="0"/>
        <v>0</v>
      </c>
      <c r="Y27" s="409">
        <f t="shared" si="0"/>
        <v>0</v>
      </c>
      <c r="Z27" s="409">
        <f t="shared" si="0"/>
        <v>0</v>
      </c>
      <c r="AA27" s="409">
        <f t="shared" si="0"/>
        <v>0</v>
      </c>
      <c r="AB27" s="409">
        <f t="shared" si="0"/>
        <v>0</v>
      </c>
      <c r="AC27" s="409">
        <f t="shared" si="0"/>
        <v>0</v>
      </c>
      <c r="AD27" s="409">
        <f t="shared" si="0"/>
        <v>0</v>
      </c>
      <c r="AE27" s="409">
        <f t="shared" si="0"/>
        <v>0</v>
      </c>
      <c r="AF27" s="409">
        <f t="shared" si="0"/>
        <v>0</v>
      </c>
      <c r="AG27" s="409">
        <f t="shared" si="0"/>
        <v>0</v>
      </c>
      <c r="AH27" s="409">
        <f t="shared" si="0"/>
        <v>0</v>
      </c>
      <c r="AI27" s="409">
        <f t="shared" si="0"/>
        <v>0</v>
      </c>
      <c r="AJ27" s="409">
        <f t="shared" si="0"/>
        <v>0</v>
      </c>
      <c r="AK27" s="409">
        <f t="shared" si="0"/>
        <v>0</v>
      </c>
      <c r="AL27" s="409">
        <f t="shared" si="0"/>
        <v>0</v>
      </c>
      <c r="AM27" s="409">
        <f t="shared" si="0"/>
        <v>0</v>
      </c>
      <c r="AN27" s="409">
        <f t="shared" si="0"/>
        <v>0</v>
      </c>
      <c r="AO27" s="409">
        <f t="shared" si="0"/>
        <v>0</v>
      </c>
      <c r="AP27" s="409">
        <f t="shared" si="0"/>
        <v>0</v>
      </c>
      <c r="AQ27" s="409">
        <f t="shared" si="0"/>
        <v>0</v>
      </c>
      <c r="AR27" s="409">
        <f t="shared" si="0"/>
        <v>0</v>
      </c>
      <c r="AS27" s="409">
        <f t="shared" si="0"/>
        <v>0</v>
      </c>
      <c r="AT27" s="409">
        <f t="shared" si="0"/>
        <v>0</v>
      </c>
      <c r="AU27" s="409">
        <f t="shared" si="0"/>
        <v>0</v>
      </c>
      <c r="AV27" s="409">
        <f t="shared" si="0"/>
        <v>0</v>
      </c>
      <c r="AW27" s="409">
        <f t="shared" si="0"/>
        <v>0</v>
      </c>
      <c r="AX27" s="409">
        <f t="shared" si="0"/>
        <v>0</v>
      </c>
      <c r="AY27" s="409">
        <f t="shared" si="0"/>
        <v>0</v>
      </c>
      <c r="AZ27" s="409">
        <f t="shared" si="0"/>
        <v>0</v>
      </c>
      <c r="BA27" s="409">
        <f t="shared" si="0"/>
        <v>0</v>
      </c>
      <c r="BB27" s="409">
        <f t="shared" si="0"/>
        <v>0</v>
      </c>
      <c r="BC27" s="409">
        <f t="shared" si="0"/>
        <v>0</v>
      </c>
      <c r="BD27" s="409">
        <f t="shared" si="0"/>
        <v>0</v>
      </c>
      <c r="BE27" s="409">
        <f t="shared" si="0"/>
        <v>0</v>
      </c>
      <c r="BF27" s="409">
        <f t="shared" si="0"/>
        <v>0</v>
      </c>
      <c r="BG27" s="409">
        <f t="shared" si="0"/>
        <v>0</v>
      </c>
      <c r="BH27" s="409">
        <f t="shared" si="0"/>
        <v>0</v>
      </c>
      <c r="BI27" s="409">
        <f t="shared" si="0"/>
        <v>0</v>
      </c>
      <c r="BJ27" s="409">
        <f t="shared" si="0"/>
        <v>0</v>
      </c>
      <c r="BK27" s="409">
        <f t="shared" si="0"/>
        <v>0</v>
      </c>
      <c r="BL27" s="409">
        <f t="shared" si="0"/>
        <v>0</v>
      </c>
      <c r="BM27" s="409">
        <f t="shared" si="0"/>
        <v>0</v>
      </c>
      <c r="BN27" s="409">
        <f t="shared" si="0"/>
        <v>0</v>
      </c>
      <c r="BO27" s="409">
        <f t="shared" si="0"/>
        <v>0</v>
      </c>
      <c r="BP27" s="409">
        <f t="shared" si="0"/>
        <v>0</v>
      </c>
      <c r="BQ27" s="409">
        <f t="shared" ref="BQ27:EB27" si="1">BQ25/365</f>
        <v>0</v>
      </c>
      <c r="BR27" s="409">
        <f t="shared" si="1"/>
        <v>0</v>
      </c>
      <c r="BS27" s="409">
        <f t="shared" si="1"/>
        <v>0</v>
      </c>
      <c r="BT27" s="409">
        <f t="shared" si="1"/>
        <v>0</v>
      </c>
      <c r="BU27" s="409">
        <f t="shared" si="1"/>
        <v>0</v>
      </c>
      <c r="BV27" s="409">
        <f t="shared" si="1"/>
        <v>0</v>
      </c>
      <c r="BW27" s="409">
        <f t="shared" si="1"/>
        <v>0</v>
      </c>
      <c r="BX27" s="409">
        <f t="shared" si="1"/>
        <v>0</v>
      </c>
      <c r="BY27" s="409">
        <f t="shared" si="1"/>
        <v>0</v>
      </c>
      <c r="BZ27" s="409">
        <f t="shared" si="1"/>
        <v>0</v>
      </c>
      <c r="CA27" s="409">
        <f t="shared" si="1"/>
        <v>0</v>
      </c>
      <c r="CB27" s="409">
        <f t="shared" si="1"/>
        <v>0</v>
      </c>
      <c r="CC27" s="409">
        <f t="shared" si="1"/>
        <v>0</v>
      </c>
      <c r="CD27" s="409">
        <f t="shared" si="1"/>
        <v>0</v>
      </c>
      <c r="CE27" s="409">
        <f t="shared" si="1"/>
        <v>0</v>
      </c>
      <c r="CF27" s="409">
        <f t="shared" si="1"/>
        <v>0</v>
      </c>
      <c r="CG27" s="409">
        <f t="shared" si="1"/>
        <v>0</v>
      </c>
      <c r="CH27" s="409">
        <f t="shared" si="1"/>
        <v>0</v>
      </c>
      <c r="CI27" s="409">
        <f t="shared" si="1"/>
        <v>0</v>
      </c>
      <c r="CJ27" s="409">
        <f t="shared" si="1"/>
        <v>0</v>
      </c>
      <c r="CK27" s="409">
        <f t="shared" si="1"/>
        <v>0</v>
      </c>
      <c r="CL27" s="409">
        <f t="shared" si="1"/>
        <v>0</v>
      </c>
      <c r="CM27" s="409">
        <f t="shared" si="1"/>
        <v>0</v>
      </c>
      <c r="CN27" s="409">
        <f t="shared" si="1"/>
        <v>0</v>
      </c>
      <c r="CO27" s="409">
        <f t="shared" si="1"/>
        <v>0</v>
      </c>
      <c r="CP27" s="409">
        <f t="shared" si="1"/>
        <v>0</v>
      </c>
      <c r="CQ27" s="409">
        <f t="shared" si="1"/>
        <v>0</v>
      </c>
      <c r="CR27" s="409">
        <f t="shared" si="1"/>
        <v>0</v>
      </c>
      <c r="CS27" s="409">
        <f t="shared" si="1"/>
        <v>0</v>
      </c>
      <c r="CT27" s="409">
        <f t="shared" si="1"/>
        <v>0</v>
      </c>
      <c r="CU27" s="409">
        <f t="shared" si="1"/>
        <v>0</v>
      </c>
      <c r="CV27" s="409">
        <f t="shared" si="1"/>
        <v>0</v>
      </c>
      <c r="CW27" s="409">
        <f t="shared" si="1"/>
        <v>0</v>
      </c>
      <c r="CX27" s="409">
        <f t="shared" si="1"/>
        <v>0</v>
      </c>
      <c r="CY27" s="409">
        <f t="shared" si="1"/>
        <v>0</v>
      </c>
      <c r="CZ27" s="409">
        <f t="shared" si="1"/>
        <v>0</v>
      </c>
      <c r="DA27" s="409">
        <f t="shared" si="1"/>
        <v>0</v>
      </c>
      <c r="DB27" s="409">
        <f t="shared" si="1"/>
        <v>0</v>
      </c>
      <c r="DC27" s="409">
        <f t="shared" si="1"/>
        <v>0</v>
      </c>
      <c r="DD27" s="409">
        <f t="shared" si="1"/>
        <v>0</v>
      </c>
      <c r="DE27" s="409">
        <f t="shared" si="1"/>
        <v>0</v>
      </c>
      <c r="DF27" s="409">
        <f t="shared" si="1"/>
        <v>0</v>
      </c>
      <c r="DG27" s="409">
        <f t="shared" si="1"/>
        <v>0</v>
      </c>
      <c r="DH27" s="409">
        <f t="shared" si="1"/>
        <v>0</v>
      </c>
      <c r="DI27" s="409">
        <f t="shared" si="1"/>
        <v>0</v>
      </c>
      <c r="DJ27" s="409">
        <f t="shared" si="1"/>
        <v>0</v>
      </c>
      <c r="DK27" s="409">
        <f t="shared" si="1"/>
        <v>0</v>
      </c>
      <c r="DL27" s="409">
        <f t="shared" si="1"/>
        <v>0</v>
      </c>
      <c r="DM27" s="409">
        <f t="shared" si="1"/>
        <v>0</v>
      </c>
      <c r="DN27" s="409">
        <f t="shared" si="1"/>
        <v>0</v>
      </c>
      <c r="DO27" s="409">
        <f t="shared" si="1"/>
        <v>0</v>
      </c>
      <c r="DP27" s="409">
        <f t="shared" si="1"/>
        <v>0</v>
      </c>
      <c r="DQ27" s="409">
        <f t="shared" si="1"/>
        <v>0</v>
      </c>
      <c r="DR27" s="409">
        <f t="shared" si="1"/>
        <v>0</v>
      </c>
      <c r="DS27" s="409">
        <f t="shared" si="1"/>
        <v>0</v>
      </c>
      <c r="DT27" s="409">
        <f t="shared" si="1"/>
        <v>0</v>
      </c>
      <c r="DU27" s="409">
        <f t="shared" si="1"/>
        <v>0</v>
      </c>
      <c r="DV27" s="409">
        <f t="shared" si="1"/>
        <v>0</v>
      </c>
      <c r="DW27" s="409">
        <f t="shared" si="1"/>
        <v>0</v>
      </c>
      <c r="DX27" s="409">
        <f t="shared" si="1"/>
        <v>0</v>
      </c>
      <c r="DY27" s="409">
        <f t="shared" si="1"/>
        <v>0</v>
      </c>
      <c r="DZ27" s="409">
        <f t="shared" si="1"/>
        <v>0</v>
      </c>
      <c r="EA27" s="409">
        <f t="shared" si="1"/>
        <v>0</v>
      </c>
      <c r="EB27" s="409">
        <f t="shared" si="1"/>
        <v>0</v>
      </c>
      <c r="EC27" s="409">
        <f t="shared" ref="EC27:GN27" si="2">EC25/365</f>
        <v>0</v>
      </c>
      <c r="ED27" s="409">
        <f t="shared" si="2"/>
        <v>0</v>
      </c>
      <c r="EE27" s="409">
        <f t="shared" si="2"/>
        <v>0</v>
      </c>
      <c r="EF27" s="409">
        <f t="shared" si="2"/>
        <v>0</v>
      </c>
      <c r="EG27" s="409">
        <f t="shared" si="2"/>
        <v>0</v>
      </c>
      <c r="EH27" s="409">
        <f t="shared" si="2"/>
        <v>0</v>
      </c>
      <c r="EI27" s="409">
        <f t="shared" si="2"/>
        <v>0</v>
      </c>
      <c r="EJ27" s="409">
        <f t="shared" si="2"/>
        <v>0</v>
      </c>
      <c r="EK27" s="409">
        <f t="shared" si="2"/>
        <v>0</v>
      </c>
      <c r="EL27" s="409">
        <f t="shared" si="2"/>
        <v>0</v>
      </c>
      <c r="EM27" s="409">
        <f t="shared" si="2"/>
        <v>0</v>
      </c>
      <c r="EN27" s="409">
        <f t="shared" si="2"/>
        <v>0</v>
      </c>
      <c r="EO27" s="409">
        <f t="shared" si="2"/>
        <v>0</v>
      </c>
      <c r="EP27" s="409">
        <f t="shared" si="2"/>
        <v>0</v>
      </c>
      <c r="EQ27" s="409">
        <f t="shared" si="2"/>
        <v>0</v>
      </c>
      <c r="ER27" s="409">
        <f t="shared" si="2"/>
        <v>0</v>
      </c>
      <c r="ES27" s="409">
        <f t="shared" si="2"/>
        <v>0</v>
      </c>
      <c r="ET27" s="409">
        <f t="shared" si="2"/>
        <v>0</v>
      </c>
      <c r="EU27" s="409">
        <f t="shared" si="2"/>
        <v>0</v>
      </c>
      <c r="EV27" s="409">
        <f t="shared" si="2"/>
        <v>0</v>
      </c>
      <c r="EW27" s="409">
        <f t="shared" si="2"/>
        <v>0</v>
      </c>
      <c r="EX27" s="409">
        <f t="shared" si="2"/>
        <v>0</v>
      </c>
      <c r="EY27" s="409">
        <f t="shared" si="2"/>
        <v>0</v>
      </c>
      <c r="EZ27" s="409">
        <f t="shared" si="2"/>
        <v>0</v>
      </c>
      <c r="FA27" s="409">
        <f t="shared" si="2"/>
        <v>0</v>
      </c>
      <c r="FB27" s="409">
        <f t="shared" si="2"/>
        <v>0</v>
      </c>
      <c r="FC27" s="409">
        <f t="shared" si="2"/>
        <v>0</v>
      </c>
      <c r="FD27" s="409">
        <f t="shared" si="2"/>
        <v>0</v>
      </c>
      <c r="FE27" s="409">
        <f t="shared" si="2"/>
        <v>0</v>
      </c>
      <c r="FF27" s="409">
        <f t="shared" si="2"/>
        <v>0</v>
      </c>
      <c r="FG27" s="409">
        <f t="shared" si="2"/>
        <v>0</v>
      </c>
      <c r="FH27" s="409">
        <f t="shared" si="2"/>
        <v>0</v>
      </c>
      <c r="FI27" s="409">
        <f t="shared" si="2"/>
        <v>0</v>
      </c>
      <c r="FJ27" s="409">
        <f t="shared" si="2"/>
        <v>0</v>
      </c>
      <c r="FK27" s="409">
        <f t="shared" si="2"/>
        <v>0</v>
      </c>
      <c r="FL27" s="409">
        <f t="shared" si="2"/>
        <v>0</v>
      </c>
      <c r="FM27" s="409">
        <f t="shared" si="2"/>
        <v>0</v>
      </c>
      <c r="FN27" s="409">
        <f t="shared" si="2"/>
        <v>0</v>
      </c>
      <c r="FO27" s="409">
        <f t="shared" si="2"/>
        <v>0</v>
      </c>
      <c r="FP27" s="409">
        <f t="shared" si="2"/>
        <v>0</v>
      </c>
      <c r="FQ27" s="409">
        <f t="shared" si="2"/>
        <v>0</v>
      </c>
      <c r="FR27" s="409">
        <f t="shared" si="2"/>
        <v>0</v>
      </c>
      <c r="FS27" s="409">
        <f t="shared" si="2"/>
        <v>0</v>
      </c>
      <c r="FT27" s="409">
        <f t="shared" si="2"/>
        <v>0</v>
      </c>
      <c r="FU27" s="409">
        <f t="shared" si="2"/>
        <v>0</v>
      </c>
      <c r="FV27" s="409">
        <f t="shared" si="2"/>
        <v>0</v>
      </c>
      <c r="FW27" s="409">
        <f t="shared" si="2"/>
        <v>0</v>
      </c>
      <c r="FX27" s="409">
        <f t="shared" si="2"/>
        <v>0</v>
      </c>
      <c r="FY27" s="409">
        <f t="shared" si="2"/>
        <v>0</v>
      </c>
      <c r="FZ27" s="409">
        <f t="shared" si="2"/>
        <v>0</v>
      </c>
      <c r="GA27" s="409">
        <f t="shared" si="2"/>
        <v>0</v>
      </c>
      <c r="GB27" s="409">
        <f t="shared" si="2"/>
        <v>0</v>
      </c>
      <c r="GC27" s="409">
        <f t="shared" si="2"/>
        <v>0</v>
      </c>
      <c r="GD27" s="409">
        <f t="shared" si="2"/>
        <v>0</v>
      </c>
      <c r="GE27" s="409">
        <f t="shared" si="2"/>
        <v>0</v>
      </c>
      <c r="GF27" s="409">
        <f t="shared" si="2"/>
        <v>0</v>
      </c>
      <c r="GG27" s="409">
        <f t="shared" si="2"/>
        <v>0</v>
      </c>
      <c r="GH27" s="409">
        <f t="shared" si="2"/>
        <v>0</v>
      </c>
      <c r="GI27" s="409">
        <f t="shared" si="2"/>
        <v>0</v>
      </c>
      <c r="GJ27" s="409">
        <f t="shared" si="2"/>
        <v>0</v>
      </c>
      <c r="GK27" s="409">
        <f t="shared" si="2"/>
        <v>0</v>
      </c>
      <c r="GL27" s="409">
        <f t="shared" si="2"/>
        <v>0</v>
      </c>
      <c r="GM27" s="409">
        <f t="shared" si="2"/>
        <v>0</v>
      </c>
      <c r="GN27" s="409">
        <f t="shared" si="2"/>
        <v>0</v>
      </c>
      <c r="GO27" s="409">
        <f t="shared" ref="GO27:IZ27" si="3">GO25/365</f>
        <v>0</v>
      </c>
      <c r="GP27" s="409">
        <f t="shared" si="3"/>
        <v>0</v>
      </c>
      <c r="GQ27" s="409">
        <f t="shared" si="3"/>
        <v>0</v>
      </c>
      <c r="GR27" s="409">
        <f t="shared" si="3"/>
        <v>0</v>
      </c>
      <c r="GS27" s="409">
        <f t="shared" si="3"/>
        <v>0</v>
      </c>
      <c r="GT27" s="409">
        <f t="shared" si="3"/>
        <v>0</v>
      </c>
      <c r="GU27" s="409">
        <f t="shared" si="3"/>
        <v>0</v>
      </c>
      <c r="GV27" s="409">
        <f t="shared" si="3"/>
        <v>0</v>
      </c>
      <c r="GW27" s="409">
        <f t="shared" si="3"/>
        <v>0</v>
      </c>
      <c r="GX27" s="409">
        <f t="shared" si="3"/>
        <v>0</v>
      </c>
      <c r="GY27" s="409">
        <f t="shared" si="3"/>
        <v>0</v>
      </c>
      <c r="GZ27" s="409">
        <f t="shared" si="3"/>
        <v>0</v>
      </c>
      <c r="HA27" s="409">
        <f t="shared" si="3"/>
        <v>0</v>
      </c>
      <c r="HB27" s="409">
        <f t="shared" si="3"/>
        <v>0</v>
      </c>
      <c r="HC27" s="409">
        <f t="shared" si="3"/>
        <v>0</v>
      </c>
      <c r="HD27" s="409">
        <f t="shared" si="3"/>
        <v>0</v>
      </c>
      <c r="HE27" s="409">
        <f t="shared" si="3"/>
        <v>0</v>
      </c>
      <c r="HF27" s="409">
        <f t="shared" si="3"/>
        <v>0</v>
      </c>
      <c r="HG27" s="409">
        <f t="shared" si="3"/>
        <v>0</v>
      </c>
      <c r="HH27" s="409">
        <f t="shared" si="3"/>
        <v>0</v>
      </c>
      <c r="HI27" s="409">
        <f t="shared" si="3"/>
        <v>0</v>
      </c>
      <c r="HJ27" s="409">
        <f t="shared" si="3"/>
        <v>0</v>
      </c>
      <c r="HK27" s="409">
        <f t="shared" si="3"/>
        <v>0</v>
      </c>
      <c r="HL27" s="409">
        <f t="shared" si="3"/>
        <v>0</v>
      </c>
      <c r="HM27" s="409">
        <f t="shared" si="3"/>
        <v>0</v>
      </c>
      <c r="HN27" s="409">
        <f t="shared" si="3"/>
        <v>0</v>
      </c>
      <c r="HO27" s="409">
        <f t="shared" si="3"/>
        <v>0</v>
      </c>
      <c r="HP27" s="409">
        <f t="shared" si="3"/>
        <v>0</v>
      </c>
      <c r="HQ27" s="409">
        <f t="shared" si="3"/>
        <v>0</v>
      </c>
      <c r="HR27" s="409">
        <f t="shared" si="3"/>
        <v>0</v>
      </c>
      <c r="HS27" s="409">
        <f t="shared" si="3"/>
        <v>0</v>
      </c>
      <c r="HT27" s="409">
        <f t="shared" si="3"/>
        <v>0</v>
      </c>
      <c r="HU27" s="409">
        <f t="shared" si="3"/>
        <v>0</v>
      </c>
      <c r="HV27" s="409">
        <f t="shared" si="3"/>
        <v>0</v>
      </c>
      <c r="HW27" s="409">
        <f t="shared" si="3"/>
        <v>0</v>
      </c>
      <c r="HX27" s="409">
        <f t="shared" si="3"/>
        <v>0</v>
      </c>
      <c r="HY27" s="409">
        <f t="shared" si="3"/>
        <v>0</v>
      </c>
      <c r="HZ27" s="409">
        <f t="shared" si="3"/>
        <v>0</v>
      </c>
      <c r="IA27" s="409">
        <f t="shared" si="3"/>
        <v>0</v>
      </c>
      <c r="IB27" s="409">
        <f t="shared" si="3"/>
        <v>0</v>
      </c>
      <c r="IC27" s="409">
        <f t="shared" si="3"/>
        <v>0</v>
      </c>
      <c r="ID27" s="409">
        <f t="shared" si="3"/>
        <v>0</v>
      </c>
      <c r="IE27" s="409">
        <f t="shared" si="3"/>
        <v>0</v>
      </c>
      <c r="IF27" s="409">
        <f t="shared" si="3"/>
        <v>0</v>
      </c>
      <c r="IG27" s="409">
        <f t="shared" si="3"/>
        <v>0</v>
      </c>
      <c r="IH27" s="409">
        <f t="shared" si="3"/>
        <v>0</v>
      </c>
      <c r="II27" s="409">
        <f t="shared" si="3"/>
        <v>0</v>
      </c>
      <c r="IJ27" s="409">
        <f t="shared" si="3"/>
        <v>0</v>
      </c>
      <c r="IK27" s="409">
        <f t="shared" si="3"/>
        <v>0</v>
      </c>
      <c r="IL27" s="409">
        <f t="shared" si="3"/>
        <v>0</v>
      </c>
      <c r="IM27" s="409">
        <f t="shared" si="3"/>
        <v>0</v>
      </c>
      <c r="IN27" s="409">
        <f t="shared" si="3"/>
        <v>0</v>
      </c>
      <c r="IO27" s="409">
        <f t="shared" si="3"/>
        <v>0</v>
      </c>
      <c r="IP27" s="409">
        <f t="shared" si="3"/>
        <v>0</v>
      </c>
      <c r="IQ27" s="409">
        <f t="shared" si="3"/>
        <v>0</v>
      </c>
      <c r="IR27" s="409">
        <f t="shared" si="3"/>
        <v>0</v>
      </c>
      <c r="IS27" s="409">
        <f t="shared" si="3"/>
        <v>0</v>
      </c>
      <c r="IT27" s="409">
        <f t="shared" si="3"/>
        <v>0</v>
      </c>
      <c r="IU27" s="409">
        <f t="shared" si="3"/>
        <v>0</v>
      </c>
      <c r="IV27" s="409">
        <f t="shared" si="3"/>
        <v>0</v>
      </c>
      <c r="IW27" s="409">
        <f t="shared" si="3"/>
        <v>0</v>
      </c>
      <c r="IX27" s="409">
        <f t="shared" si="3"/>
        <v>0</v>
      </c>
      <c r="IY27" s="409">
        <f t="shared" si="3"/>
        <v>0</v>
      </c>
      <c r="IZ27" s="409">
        <f t="shared" si="3"/>
        <v>0</v>
      </c>
      <c r="JA27" s="409">
        <f t="shared" ref="JA27:LL27" si="4">JA25/365</f>
        <v>0</v>
      </c>
      <c r="JB27" s="409">
        <f t="shared" si="4"/>
        <v>0</v>
      </c>
      <c r="JC27" s="409">
        <f t="shared" si="4"/>
        <v>0</v>
      </c>
      <c r="JD27" s="409">
        <f t="shared" si="4"/>
        <v>0</v>
      </c>
      <c r="JE27" s="409">
        <f t="shared" si="4"/>
        <v>0</v>
      </c>
      <c r="JF27" s="409">
        <f t="shared" si="4"/>
        <v>0</v>
      </c>
      <c r="JG27" s="409">
        <f t="shared" si="4"/>
        <v>0</v>
      </c>
      <c r="JH27" s="409">
        <f t="shared" si="4"/>
        <v>0</v>
      </c>
      <c r="JI27" s="409">
        <f t="shared" si="4"/>
        <v>0</v>
      </c>
      <c r="JJ27" s="409">
        <f t="shared" si="4"/>
        <v>0</v>
      </c>
      <c r="JK27" s="409">
        <f t="shared" si="4"/>
        <v>0</v>
      </c>
      <c r="JL27" s="409">
        <f t="shared" si="4"/>
        <v>0</v>
      </c>
      <c r="JM27" s="409">
        <f t="shared" si="4"/>
        <v>0</v>
      </c>
      <c r="JN27" s="409">
        <f t="shared" si="4"/>
        <v>0</v>
      </c>
      <c r="JO27" s="409">
        <f t="shared" si="4"/>
        <v>0</v>
      </c>
      <c r="JP27" s="409">
        <f t="shared" si="4"/>
        <v>0</v>
      </c>
      <c r="JQ27" s="409">
        <f t="shared" si="4"/>
        <v>0</v>
      </c>
      <c r="JR27" s="409">
        <f t="shared" si="4"/>
        <v>0</v>
      </c>
      <c r="JS27" s="409">
        <f t="shared" si="4"/>
        <v>0</v>
      </c>
      <c r="JT27" s="409">
        <f t="shared" si="4"/>
        <v>0</v>
      </c>
      <c r="JU27" s="409">
        <f t="shared" si="4"/>
        <v>0</v>
      </c>
      <c r="JV27" s="409">
        <f t="shared" si="4"/>
        <v>0</v>
      </c>
      <c r="JW27" s="409">
        <f t="shared" si="4"/>
        <v>0</v>
      </c>
      <c r="JX27" s="409">
        <f t="shared" si="4"/>
        <v>0</v>
      </c>
      <c r="JY27" s="409">
        <f t="shared" si="4"/>
        <v>0</v>
      </c>
      <c r="JZ27" s="409">
        <f t="shared" si="4"/>
        <v>0</v>
      </c>
      <c r="KA27" s="409">
        <f t="shared" si="4"/>
        <v>0</v>
      </c>
      <c r="KB27" s="409">
        <f t="shared" si="4"/>
        <v>0</v>
      </c>
      <c r="KC27" s="409">
        <f t="shared" si="4"/>
        <v>0</v>
      </c>
      <c r="KD27" s="409">
        <f t="shared" si="4"/>
        <v>0</v>
      </c>
      <c r="KE27" s="409">
        <f t="shared" si="4"/>
        <v>0</v>
      </c>
      <c r="KF27" s="409">
        <f t="shared" si="4"/>
        <v>0</v>
      </c>
      <c r="KG27" s="409">
        <f t="shared" si="4"/>
        <v>0</v>
      </c>
      <c r="KH27" s="409">
        <f t="shared" si="4"/>
        <v>0</v>
      </c>
      <c r="KI27" s="409">
        <f t="shared" si="4"/>
        <v>0</v>
      </c>
      <c r="KJ27" s="409">
        <f t="shared" si="4"/>
        <v>0</v>
      </c>
      <c r="KK27" s="409">
        <f t="shared" si="4"/>
        <v>0</v>
      </c>
      <c r="KL27" s="409">
        <f t="shared" si="4"/>
        <v>0</v>
      </c>
      <c r="KM27" s="409">
        <f t="shared" si="4"/>
        <v>0</v>
      </c>
      <c r="KN27" s="409">
        <f t="shared" si="4"/>
        <v>0</v>
      </c>
      <c r="KO27" s="409">
        <f t="shared" si="4"/>
        <v>0</v>
      </c>
      <c r="KP27" s="409">
        <f t="shared" si="4"/>
        <v>0</v>
      </c>
      <c r="KQ27" s="409">
        <f t="shared" si="4"/>
        <v>0</v>
      </c>
      <c r="KR27" s="409">
        <f t="shared" si="4"/>
        <v>0</v>
      </c>
      <c r="KS27" s="409">
        <f t="shared" si="4"/>
        <v>0</v>
      </c>
      <c r="KT27" s="409">
        <f t="shared" si="4"/>
        <v>0</v>
      </c>
      <c r="KU27" s="409">
        <f t="shared" si="4"/>
        <v>0</v>
      </c>
      <c r="KV27" s="409">
        <f t="shared" si="4"/>
        <v>0</v>
      </c>
      <c r="KW27" s="409">
        <f t="shared" si="4"/>
        <v>0</v>
      </c>
      <c r="KX27" s="409">
        <f t="shared" si="4"/>
        <v>0</v>
      </c>
      <c r="KY27" s="409">
        <f t="shared" si="4"/>
        <v>0</v>
      </c>
      <c r="KZ27" s="409">
        <f t="shared" si="4"/>
        <v>0</v>
      </c>
      <c r="LA27" s="409">
        <f t="shared" si="4"/>
        <v>0</v>
      </c>
      <c r="LB27" s="409">
        <f t="shared" si="4"/>
        <v>0</v>
      </c>
      <c r="LC27" s="409">
        <f t="shared" si="4"/>
        <v>0</v>
      </c>
      <c r="LD27" s="409">
        <f t="shared" si="4"/>
        <v>0</v>
      </c>
      <c r="LE27" s="409">
        <f t="shared" si="4"/>
        <v>0</v>
      </c>
      <c r="LF27" s="409">
        <f t="shared" si="4"/>
        <v>0</v>
      </c>
      <c r="LG27" s="409">
        <f t="shared" si="4"/>
        <v>0</v>
      </c>
      <c r="LH27" s="409">
        <f t="shared" si="4"/>
        <v>0</v>
      </c>
      <c r="LI27" s="409">
        <f t="shared" si="4"/>
        <v>0</v>
      </c>
      <c r="LJ27" s="409">
        <f t="shared" si="4"/>
        <v>0</v>
      </c>
      <c r="LK27" s="409">
        <f t="shared" si="4"/>
        <v>0</v>
      </c>
      <c r="LL27" s="409">
        <f t="shared" si="4"/>
        <v>0</v>
      </c>
      <c r="LM27" s="409">
        <f t="shared" ref="LM27:NX27" si="5">LM25/365</f>
        <v>0</v>
      </c>
      <c r="LN27" s="409">
        <f t="shared" si="5"/>
        <v>0</v>
      </c>
      <c r="LO27" s="409">
        <f t="shared" si="5"/>
        <v>0</v>
      </c>
      <c r="LP27" s="409">
        <f t="shared" si="5"/>
        <v>0</v>
      </c>
      <c r="LQ27" s="409">
        <f t="shared" si="5"/>
        <v>0</v>
      </c>
      <c r="LR27" s="409">
        <f t="shared" si="5"/>
        <v>0</v>
      </c>
      <c r="LS27" s="409">
        <f t="shared" si="5"/>
        <v>0</v>
      </c>
      <c r="LT27" s="409">
        <f t="shared" si="5"/>
        <v>0</v>
      </c>
      <c r="LU27" s="409">
        <f t="shared" si="5"/>
        <v>0</v>
      </c>
      <c r="LV27" s="409">
        <f t="shared" si="5"/>
        <v>0</v>
      </c>
      <c r="LW27" s="409">
        <f t="shared" si="5"/>
        <v>0</v>
      </c>
      <c r="LX27" s="409">
        <f t="shared" si="5"/>
        <v>0</v>
      </c>
      <c r="LY27" s="409">
        <f t="shared" si="5"/>
        <v>0</v>
      </c>
      <c r="LZ27" s="409">
        <f t="shared" si="5"/>
        <v>0</v>
      </c>
      <c r="MA27" s="409">
        <f t="shared" si="5"/>
        <v>0</v>
      </c>
      <c r="MB27" s="409">
        <f t="shared" si="5"/>
        <v>0</v>
      </c>
      <c r="MC27" s="409">
        <f t="shared" si="5"/>
        <v>0</v>
      </c>
      <c r="MD27" s="409">
        <f t="shared" si="5"/>
        <v>0</v>
      </c>
      <c r="ME27" s="409">
        <f t="shared" si="5"/>
        <v>0</v>
      </c>
      <c r="MF27" s="409">
        <f t="shared" si="5"/>
        <v>0</v>
      </c>
      <c r="MG27" s="409">
        <f t="shared" si="5"/>
        <v>0</v>
      </c>
      <c r="MH27" s="409">
        <f t="shared" si="5"/>
        <v>0</v>
      </c>
      <c r="MI27" s="409">
        <f t="shared" si="5"/>
        <v>0</v>
      </c>
      <c r="MJ27" s="409">
        <f t="shared" si="5"/>
        <v>0</v>
      </c>
      <c r="MK27" s="409">
        <f t="shared" si="5"/>
        <v>0</v>
      </c>
      <c r="ML27" s="409">
        <f t="shared" si="5"/>
        <v>0</v>
      </c>
      <c r="MM27" s="409">
        <f t="shared" si="5"/>
        <v>0</v>
      </c>
      <c r="MN27" s="409">
        <f t="shared" si="5"/>
        <v>0</v>
      </c>
      <c r="MO27" s="409">
        <f t="shared" si="5"/>
        <v>0</v>
      </c>
      <c r="MP27" s="409">
        <f t="shared" si="5"/>
        <v>0</v>
      </c>
      <c r="MQ27" s="409">
        <f t="shared" si="5"/>
        <v>0</v>
      </c>
      <c r="MR27" s="409">
        <f t="shared" si="5"/>
        <v>0</v>
      </c>
      <c r="MS27" s="409">
        <f t="shared" si="5"/>
        <v>0</v>
      </c>
      <c r="MT27" s="409">
        <f t="shared" si="5"/>
        <v>0</v>
      </c>
      <c r="MU27" s="409">
        <f t="shared" si="5"/>
        <v>0</v>
      </c>
      <c r="MV27" s="409">
        <f t="shared" si="5"/>
        <v>0</v>
      </c>
      <c r="MW27" s="409">
        <f t="shared" si="5"/>
        <v>0</v>
      </c>
      <c r="MX27" s="409">
        <f t="shared" si="5"/>
        <v>0</v>
      </c>
      <c r="MY27" s="409">
        <f t="shared" si="5"/>
        <v>0</v>
      </c>
      <c r="MZ27" s="409">
        <f t="shared" si="5"/>
        <v>0</v>
      </c>
      <c r="NA27" s="409">
        <f t="shared" si="5"/>
        <v>0</v>
      </c>
      <c r="NB27" s="409">
        <f t="shared" si="5"/>
        <v>0</v>
      </c>
      <c r="NC27" s="409">
        <f t="shared" si="5"/>
        <v>0</v>
      </c>
      <c r="ND27" s="409">
        <f t="shared" si="5"/>
        <v>0</v>
      </c>
      <c r="NE27" s="409">
        <f t="shared" si="5"/>
        <v>0</v>
      </c>
      <c r="NF27" s="409">
        <f t="shared" si="5"/>
        <v>0</v>
      </c>
      <c r="NG27" s="409">
        <f t="shared" si="5"/>
        <v>0</v>
      </c>
      <c r="NH27" s="409">
        <f t="shared" si="5"/>
        <v>0</v>
      </c>
      <c r="NI27" s="409">
        <f t="shared" si="5"/>
        <v>0</v>
      </c>
      <c r="NJ27" s="409">
        <f t="shared" si="5"/>
        <v>0</v>
      </c>
      <c r="NK27" s="409">
        <f t="shared" si="5"/>
        <v>0</v>
      </c>
      <c r="NL27" s="409">
        <f t="shared" si="5"/>
        <v>0</v>
      </c>
      <c r="NM27" s="409">
        <f t="shared" si="5"/>
        <v>0</v>
      </c>
      <c r="NN27" s="409">
        <f t="shared" si="5"/>
        <v>0</v>
      </c>
      <c r="NO27" s="409">
        <f t="shared" si="5"/>
        <v>0</v>
      </c>
      <c r="NP27" s="409">
        <f t="shared" si="5"/>
        <v>0</v>
      </c>
      <c r="NQ27" s="409">
        <f t="shared" si="5"/>
        <v>0</v>
      </c>
      <c r="NR27" s="409">
        <f t="shared" si="5"/>
        <v>0</v>
      </c>
      <c r="NS27" s="409">
        <f t="shared" si="5"/>
        <v>0</v>
      </c>
      <c r="NT27" s="409">
        <f t="shared" si="5"/>
        <v>0</v>
      </c>
      <c r="NU27" s="409">
        <f t="shared" si="5"/>
        <v>0</v>
      </c>
      <c r="NV27" s="409">
        <f t="shared" si="5"/>
        <v>0</v>
      </c>
      <c r="NW27" s="409">
        <f t="shared" si="5"/>
        <v>0</v>
      </c>
      <c r="NX27" s="409">
        <f t="shared" si="5"/>
        <v>0</v>
      </c>
      <c r="NY27" s="409">
        <f t="shared" ref="NY27:QJ27" si="6">NY25/365</f>
        <v>0</v>
      </c>
      <c r="NZ27" s="409">
        <f t="shared" si="6"/>
        <v>0</v>
      </c>
      <c r="OA27" s="409">
        <f t="shared" si="6"/>
        <v>0</v>
      </c>
      <c r="OB27" s="409">
        <f t="shared" si="6"/>
        <v>0</v>
      </c>
      <c r="OC27" s="409">
        <f t="shared" si="6"/>
        <v>0</v>
      </c>
      <c r="OD27" s="409">
        <f t="shared" si="6"/>
        <v>0</v>
      </c>
      <c r="OE27" s="409">
        <f t="shared" si="6"/>
        <v>0</v>
      </c>
      <c r="OF27" s="409">
        <f t="shared" si="6"/>
        <v>0</v>
      </c>
      <c r="OG27" s="409">
        <f t="shared" si="6"/>
        <v>0</v>
      </c>
      <c r="OH27" s="409">
        <f t="shared" si="6"/>
        <v>0</v>
      </c>
      <c r="OI27" s="409">
        <f t="shared" si="6"/>
        <v>0</v>
      </c>
      <c r="OJ27" s="409">
        <f t="shared" si="6"/>
        <v>0</v>
      </c>
      <c r="OK27" s="409">
        <f t="shared" si="6"/>
        <v>0</v>
      </c>
      <c r="OL27" s="409">
        <f t="shared" si="6"/>
        <v>0</v>
      </c>
      <c r="OM27" s="409">
        <f t="shared" si="6"/>
        <v>0</v>
      </c>
      <c r="ON27" s="409">
        <f t="shared" si="6"/>
        <v>0</v>
      </c>
      <c r="OO27" s="409">
        <f t="shared" si="6"/>
        <v>0</v>
      </c>
      <c r="OP27" s="409">
        <f t="shared" si="6"/>
        <v>0</v>
      </c>
      <c r="OQ27" s="409">
        <f t="shared" si="6"/>
        <v>0</v>
      </c>
      <c r="OR27" s="409">
        <f t="shared" si="6"/>
        <v>0</v>
      </c>
      <c r="OS27" s="409">
        <f t="shared" si="6"/>
        <v>0</v>
      </c>
      <c r="OT27" s="409">
        <f t="shared" si="6"/>
        <v>0</v>
      </c>
      <c r="OU27" s="409">
        <f t="shared" si="6"/>
        <v>0</v>
      </c>
      <c r="OV27" s="409">
        <f t="shared" si="6"/>
        <v>0</v>
      </c>
      <c r="OW27" s="409">
        <f t="shared" si="6"/>
        <v>0</v>
      </c>
      <c r="OX27" s="409">
        <f t="shared" si="6"/>
        <v>0</v>
      </c>
      <c r="OY27" s="409">
        <f t="shared" si="6"/>
        <v>0</v>
      </c>
      <c r="OZ27" s="409">
        <f t="shared" si="6"/>
        <v>0</v>
      </c>
      <c r="PA27" s="409">
        <f t="shared" si="6"/>
        <v>0</v>
      </c>
      <c r="PB27" s="409">
        <f t="shared" si="6"/>
        <v>0</v>
      </c>
      <c r="PC27" s="409">
        <f t="shared" si="6"/>
        <v>0</v>
      </c>
      <c r="PD27" s="409">
        <f t="shared" si="6"/>
        <v>0</v>
      </c>
      <c r="PE27" s="409">
        <f t="shared" si="6"/>
        <v>0</v>
      </c>
      <c r="PF27" s="409">
        <f t="shared" si="6"/>
        <v>0</v>
      </c>
      <c r="PG27" s="409">
        <f t="shared" si="6"/>
        <v>0</v>
      </c>
      <c r="PH27" s="409">
        <f t="shared" si="6"/>
        <v>0</v>
      </c>
      <c r="PI27" s="409">
        <f t="shared" si="6"/>
        <v>0</v>
      </c>
      <c r="PJ27" s="409">
        <f t="shared" si="6"/>
        <v>0</v>
      </c>
      <c r="PK27" s="409">
        <f t="shared" si="6"/>
        <v>0</v>
      </c>
      <c r="PL27" s="409">
        <f t="shared" si="6"/>
        <v>0</v>
      </c>
      <c r="PM27" s="409">
        <f t="shared" si="6"/>
        <v>0</v>
      </c>
      <c r="PN27" s="409">
        <f t="shared" si="6"/>
        <v>0</v>
      </c>
      <c r="PO27" s="409">
        <f t="shared" si="6"/>
        <v>0</v>
      </c>
      <c r="PP27" s="409">
        <f t="shared" si="6"/>
        <v>0</v>
      </c>
      <c r="PQ27" s="409">
        <f t="shared" si="6"/>
        <v>0</v>
      </c>
      <c r="PR27" s="409">
        <f t="shared" si="6"/>
        <v>0</v>
      </c>
      <c r="PS27" s="409">
        <f t="shared" si="6"/>
        <v>0</v>
      </c>
      <c r="PT27" s="409">
        <f t="shared" si="6"/>
        <v>0</v>
      </c>
      <c r="PU27" s="409">
        <f t="shared" si="6"/>
        <v>0</v>
      </c>
      <c r="PV27" s="409">
        <f t="shared" si="6"/>
        <v>0</v>
      </c>
      <c r="PW27" s="409">
        <f t="shared" si="6"/>
        <v>0</v>
      </c>
      <c r="PX27" s="409">
        <f t="shared" si="6"/>
        <v>0</v>
      </c>
      <c r="PY27" s="409">
        <f t="shared" si="6"/>
        <v>0</v>
      </c>
      <c r="PZ27" s="409">
        <f t="shared" si="6"/>
        <v>0</v>
      </c>
      <c r="QA27" s="409">
        <f t="shared" si="6"/>
        <v>0</v>
      </c>
      <c r="QB27" s="409">
        <f t="shared" si="6"/>
        <v>0</v>
      </c>
      <c r="QC27" s="409">
        <f t="shared" si="6"/>
        <v>0</v>
      </c>
      <c r="QD27" s="409">
        <f t="shared" si="6"/>
        <v>0</v>
      </c>
      <c r="QE27" s="409">
        <f t="shared" si="6"/>
        <v>0</v>
      </c>
      <c r="QF27" s="409">
        <f t="shared" si="6"/>
        <v>0</v>
      </c>
      <c r="QG27" s="409">
        <f t="shared" si="6"/>
        <v>0</v>
      </c>
      <c r="QH27" s="409">
        <f t="shared" si="6"/>
        <v>0</v>
      </c>
      <c r="QI27" s="409">
        <f t="shared" si="6"/>
        <v>0</v>
      </c>
      <c r="QJ27" s="409">
        <f t="shared" si="6"/>
        <v>0</v>
      </c>
      <c r="QK27" s="409">
        <f t="shared" ref="QK27:SV27" si="7">QK25/365</f>
        <v>0</v>
      </c>
      <c r="QL27" s="409">
        <f t="shared" si="7"/>
        <v>0</v>
      </c>
      <c r="QM27" s="409">
        <f t="shared" si="7"/>
        <v>0</v>
      </c>
      <c r="QN27" s="409">
        <f t="shared" si="7"/>
        <v>0</v>
      </c>
      <c r="QO27" s="409">
        <f t="shared" si="7"/>
        <v>0</v>
      </c>
      <c r="QP27" s="409">
        <f t="shared" si="7"/>
        <v>0</v>
      </c>
      <c r="QQ27" s="409">
        <f t="shared" si="7"/>
        <v>0</v>
      </c>
      <c r="QR27" s="409">
        <f t="shared" si="7"/>
        <v>0</v>
      </c>
      <c r="QS27" s="409">
        <f t="shared" si="7"/>
        <v>0</v>
      </c>
      <c r="QT27" s="409">
        <f t="shared" si="7"/>
        <v>0</v>
      </c>
      <c r="QU27" s="409">
        <f t="shared" si="7"/>
        <v>0</v>
      </c>
      <c r="QV27" s="409">
        <f t="shared" si="7"/>
        <v>0</v>
      </c>
      <c r="QW27" s="409">
        <f t="shared" si="7"/>
        <v>0</v>
      </c>
      <c r="QX27" s="409">
        <f t="shared" si="7"/>
        <v>0</v>
      </c>
      <c r="QY27" s="409">
        <f t="shared" si="7"/>
        <v>0</v>
      </c>
      <c r="QZ27" s="409">
        <f t="shared" si="7"/>
        <v>0</v>
      </c>
      <c r="RA27" s="409">
        <f t="shared" si="7"/>
        <v>0</v>
      </c>
      <c r="RB27" s="409">
        <f t="shared" si="7"/>
        <v>0</v>
      </c>
      <c r="RC27" s="409">
        <f t="shared" si="7"/>
        <v>0</v>
      </c>
      <c r="RD27" s="409">
        <f t="shared" si="7"/>
        <v>0</v>
      </c>
      <c r="RE27" s="409">
        <f t="shared" si="7"/>
        <v>0</v>
      </c>
      <c r="RF27" s="409">
        <f t="shared" si="7"/>
        <v>0</v>
      </c>
      <c r="RG27" s="409">
        <f t="shared" si="7"/>
        <v>0</v>
      </c>
      <c r="RH27" s="409">
        <f t="shared" si="7"/>
        <v>0</v>
      </c>
      <c r="RI27" s="409">
        <f t="shared" si="7"/>
        <v>0</v>
      </c>
      <c r="RJ27" s="409">
        <f t="shared" si="7"/>
        <v>0</v>
      </c>
      <c r="RK27" s="409">
        <f t="shared" si="7"/>
        <v>0</v>
      </c>
      <c r="RL27" s="409">
        <f t="shared" si="7"/>
        <v>0</v>
      </c>
      <c r="RM27" s="409">
        <f t="shared" si="7"/>
        <v>0</v>
      </c>
      <c r="RN27" s="409">
        <f t="shared" si="7"/>
        <v>0</v>
      </c>
      <c r="RO27" s="409">
        <f t="shared" si="7"/>
        <v>0</v>
      </c>
      <c r="RP27" s="409">
        <f t="shared" si="7"/>
        <v>0</v>
      </c>
      <c r="RQ27" s="409">
        <f t="shared" si="7"/>
        <v>0</v>
      </c>
      <c r="RR27" s="409">
        <f t="shared" si="7"/>
        <v>0</v>
      </c>
      <c r="RS27" s="409">
        <f t="shared" si="7"/>
        <v>0</v>
      </c>
      <c r="RT27" s="409">
        <f t="shared" si="7"/>
        <v>0</v>
      </c>
      <c r="RU27" s="409">
        <f t="shared" si="7"/>
        <v>0</v>
      </c>
      <c r="RV27" s="409">
        <f t="shared" si="7"/>
        <v>0</v>
      </c>
      <c r="RW27" s="409">
        <f t="shared" si="7"/>
        <v>0</v>
      </c>
      <c r="RX27" s="409">
        <f t="shared" si="7"/>
        <v>0</v>
      </c>
      <c r="RY27" s="409">
        <f t="shared" si="7"/>
        <v>0</v>
      </c>
      <c r="RZ27" s="409">
        <f t="shared" si="7"/>
        <v>0</v>
      </c>
      <c r="SA27" s="409">
        <f t="shared" si="7"/>
        <v>0</v>
      </c>
      <c r="SB27" s="409">
        <f t="shared" si="7"/>
        <v>0</v>
      </c>
      <c r="SC27" s="409">
        <f t="shared" si="7"/>
        <v>0</v>
      </c>
      <c r="SD27" s="409">
        <f t="shared" si="7"/>
        <v>0</v>
      </c>
      <c r="SE27" s="409">
        <f t="shared" si="7"/>
        <v>0</v>
      </c>
      <c r="SF27" s="409">
        <f t="shared" si="7"/>
        <v>0</v>
      </c>
      <c r="SG27" s="409">
        <f t="shared" si="7"/>
        <v>0</v>
      </c>
      <c r="SH27" s="409">
        <f t="shared" si="7"/>
        <v>0</v>
      </c>
      <c r="SI27" s="409">
        <f t="shared" si="7"/>
        <v>0</v>
      </c>
      <c r="SJ27" s="409">
        <f t="shared" si="7"/>
        <v>0</v>
      </c>
      <c r="SK27" s="409">
        <f t="shared" si="7"/>
        <v>0</v>
      </c>
      <c r="SL27" s="409">
        <f t="shared" si="7"/>
        <v>0</v>
      </c>
      <c r="SM27" s="409">
        <f t="shared" si="7"/>
        <v>0</v>
      </c>
      <c r="SN27" s="409">
        <f t="shared" si="7"/>
        <v>0</v>
      </c>
      <c r="SO27" s="409">
        <f t="shared" si="7"/>
        <v>0</v>
      </c>
      <c r="SP27" s="409">
        <f t="shared" si="7"/>
        <v>0</v>
      </c>
      <c r="SQ27" s="409">
        <f t="shared" si="7"/>
        <v>0</v>
      </c>
      <c r="SR27" s="409">
        <f t="shared" si="7"/>
        <v>0</v>
      </c>
      <c r="SS27" s="409">
        <f t="shared" si="7"/>
        <v>0</v>
      </c>
      <c r="ST27" s="409">
        <f t="shared" si="7"/>
        <v>0</v>
      </c>
      <c r="SU27" s="409">
        <f t="shared" si="7"/>
        <v>0</v>
      </c>
      <c r="SV27" s="409">
        <f t="shared" si="7"/>
        <v>0</v>
      </c>
      <c r="SW27" s="409">
        <f t="shared" ref="SW27:VH27" si="8">SW25/365</f>
        <v>0</v>
      </c>
      <c r="SX27" s="409">
        <f t="shared" si="8"/>
        <v>0</v>
      </c>
      <c r="SY27" s="409">
        <f t="shared" si="8"/>
        <v>0</v>
      </c>
      <c r="SZ27" s="409">
        <f t="shared" si="8"/>
        <v>0</v>
      </c>
      <c r="TA27" s="409">
        <f t="shared" si="8"/>
        <v>0</v>
      </c>
      <c r="TB27" s="409">
        <f t="shared" si="8"/>
        <v>0</v>
      </c>
      <c r="TC27" s="409">
        <f t="shared" si="8"/>
        <v>0</v>
      </c>
      <c r="TD27" s="409">
        <f t="shared" si="8"/>
        <v>0</v>
      </c>
      <c r="TE27" s="409">
        <f t="shared" si="8"/>
        <v>0</v>
      </c>
      <c r="TF27" s="409">
        <f t="shared" si="8"/>
        <v>0</v>
      </c>
      <c r="TG27" s="409">
        <f t="shared" si="8"/>
        <v>0</v>
      </c>
      <c r="TH27" s="409">
        <f t="shared" si="8"/>
        <v>0</v>
      </c>
      <c r="TI27" s="409">
        <f t="shared" si="8"/>
        <v>0</v>
      </c>
      <c r="TJ27" s="409">
        <f t="shared" si="8"/>
        <v>0</v>
      </c>
      <c r="TK27" s="409">
        <f t="shared" si="8"/>
        <v>0</v>
      </c>
      <c r="TL27" s="409">
        <f t="shared" si="8"/>
        <v>0</v>
      </c>
      <c r="TM27" s="409">
        <f t="shared" si="8"/>
        <v>0</v>
      </c>
      <c r="TN27" s="409">
        <f t="shared" si="8"/>
        <v>0</v>
      </c>
      <c r="TO27" s="409">
        <f t="shared" si="8"/>
        <v>0</v>
      </c>
      <c r="TP27" s="409">
        <f t="shared" si="8"/>
        <v>0</v>
      </c>
      <c r="TQ27" s="409">
        <f t="shared" si="8"/>
        <v>0</v>
      </c>
      <c r="TR27" s="409">
        <f t="shared" si="8"/>
        <v>0</v>
      </c>
      <c r="TS27" s="409">
        <f t="shared" si="8"/>
        <v>0</v>
      </c>
      <c r="TT27" s="409">
        <f t="shared" si="8"/>
        <v>0</v>
      </c>
      <c r="TU27" s="409">
        <f t="shared" si="8"/>
        <v>0</v>
      </c>
      <c r="TV27" s="409">
        <f t="shared" si="8"/>
        <v>0</v>
      </c>
      <c r="TW27" s="409">
        <f t="shared" si="8"/>
        <v>0</v>
      </c>
      <c r="TX27" s="409">
        <f t="shared" si="8"/>
        <v>0</v>
      </c>
      <c r="TY27" s="409">
        <f t="shared" si="8"/>
        <v>0</v>
      </c>
      <c r="TZ27" s="409">
        <f t="shared" si="8"/>
        <v>0</v>
      </c>
      <c r="UA27" s="409">
        <f t="shared" si="8"/>
        <v>0</v>
      </c>
      <c r="UB27" s="409">
        <f t="shared" si="8"/>
        <v>0</v>
      </c>
      <c r="UC27" s="409">
        <f t="shared" si="8"/>
        <v>0</v>
      </c>
      <c r="UD27" s="409">
        <f t="shared" si="8"/>
        <v>0</v>
      </c>
      <c r="UE27" s="409">
        <f t="shared" si="8"/>
        <v>0</v>
      </c>
      <c r="UF27" s="409">
        <f t="shared" si="8"/>
        <v>0</v>
      </c>
      <c r="UG27" s="409">
        <f t="shared" si="8"/>
        <v>0</v>
      </c>
      <c r="UH27" s="409">
        <f t="shared" si="8"/>
        <v>0</v>
      </c>
      <c r="UI27" s="409">
        <f t="shared" si="8"/>
        <v>0</v>
      </c>
      <c r="UJ27" s="409">
        <f t="shared" si="8"/>
        <v>0</v>
      </c>
      <c r="UK27" s="409">
        <f t="shared" si="8"/>
        <v>0</v>
      </c>
      <c r="UL27" s="409">
        <f t="shared" si="8"/>
        <v>0</v>
      </c>
      <c r="UM27" s="409">
        <f t="shared" si="8"/>
        <v>0</v>
      </c>
      <c r="UN27" s="409">
        <f t="shared" si="8"/>
        <v>0</v>
      </c>
      <c r="UO27" s="409">
        <f t="shared" si="8"/>
        <v>0</v>
      </c>
      <c r="UP27" s="409">
        <f t="shared" si="8"/>
        <v>0</v>
      </c>
      <c r="UQ27" s="409">
        <f t="shared" si="8"/>
        <v>0</v>
      </c>
      <c r="UR27" s="409">
        <f t="shared" si="8"/>
        <v>0</v>
      </c>
      <c r="US27" s="409">
        <f t="shared" si="8"/>
        <v>0</v>
      </c>
      <c r="UT27" s="409">
        <f t="shared" si="8"/>
        <v>0</v>
      </c>
      <c r="UU27" s="409">
        <f t="shared" si="8"/>
        <v>0</v>
      </c>
      <c r="UV27" s="409">
        <f t="shared" si="8"/>
        <v>0</v>
      </c>
      <c r="UW27" s="409">
        <f t="shared" si="8"/>
        <v>0</v>
      </c>
      <c r="UX27" s="409">
        <f t="shared" si="8"/>
        <v>0</v>
      </c>
      <c r="UY27" s="409">
        <f t="shared" si="8"/>
        <v>0</v>
      </c>
      <c r="UZ27" s="409">
        <f t="shared" si="8"/>
        <v>0</v>
      </c>
      <c r="VA27" s="409">
        <f t="shared" si="8"/>
        <v>0</v>
      </c>
      <c r="VB27" s="409">
        <f t="shared" si="8"/>
        <v>0</v>
      </c>
      <c r="VC27" s="409">
        <f t="shared" si="8"/>
        <v>0</v>
      </c>
      <c r="VD27" s="409">
        <f t="shared" si="8"/>
        <v>0</v>
      </c>
      <c r="VE27" s="409">
        <f t="shared" si="8"/>
        <v>0</v>
      </c>
      <c r="VF27" s="409">
        <f t="shared" si="8"/>
        <v>0</v>
      </c>
      <c r="VG27" s="409">
        <f t="shared" si="8"/>
        <v>0</v>
      </c>
      <c r="VH27" s="409">
        <f t="shared" si="8"/>
        <v>0</v>
      </c>
      <c r="VI27" s="409">
        <f t="shared" ref="VI27:XT27" si="9">VI25/365</f>
        <v>0</v>
      </c>
      <c r="VJ27" s="409">
        <f t="shared" si="9"/>
        <v>0</v>
      </c>
      <c r="VK27" s="409">
        <f t="shared" si="9"/>
        <v>0</v>
      </c>
      <c r="VL27" s="409">
        <f t="shared" si="9"/>
        <v>0</v>
      </c>
      <c r="VM27" s="409">
        <f t="shared" si="9"/>
        <v>0</v>
      </c>
      <c r="VN27" s="409">
        <f t="shared" si="9"/>
        <v>0</v>
      </c>
      <c r="VO27" s="409">
        <f t="shared" si="9"/>
        <v>0</v>
      </c>
      <c r="VP27" s="409">
        <f t="shared" si="9"/>
        <v>0</v>
      </c>
      <c r="VQ27" s="409">
        <f t="shared" si="9"/>
        <v>0</v>
      </c>
      <c r="VR27" s="409">
        <f t="shared" si="9"/>
        <v>0</v>
      </c>
      <c r="VS27" s="409">
        <f t="shared" si="9"/>
        <v>0</v>
      </c>
      <c r="VT27" s="409">
        <f t="shared" si="9"/>
        <v>0</v>
      </c>
      <c r="VU27" s="409">
        <f t="shared" si="9"/>
        <v>0</v>
      </c>
      <c r="VV27" s="409">
        <f t="shared" si="9"/>
        <v>0</v>
      </c>
      <c r="VW27" s="409">
        <f t="shared" si="9"/>
        <v>0</v>
      </c>
      <c r="VX27" s="409">
        <f t="shared" si="9"/>
        <v>0</v>
      </c>
      <c r="VY27" s="409">
        <f t="shared" si="9"/>
        <v>0</v>
      </c>
      <c r="VZ27" s="409">
        <f t="shared" si="9"/>
        <v>0</v>
      </c>
      <c r="WA27" s="409">
        <f t="shared" si="9"/>
        <v>0</v>
      </c>
      <c r="WB27" s="409">
        <f t="shared" si="9"/>
        <v>0</v>
      </c>
      <c r="WC27" s="409">
        <f t="shared" si="9"/>
        <v>0</v>
      </c>
      <c r="WD27" s="409">
        <f t="shared" si="9"/>
        <v>0</v>
      </c>
      <c r="WE27" s="409">
        <f t="shared" si="9"/>
        <v>0</v>
      </c>
      <c r="WF27" s="409">
        <f t="shared" si="9"/>
        <v>0</v>
      </c>
      <c r="WG27" s="409">
        <f t="shared" si="9"/>
        <v>0</v>
      </c>
      <c r="WH27" s="409">
        <f t="shared" si="9"/>
        <v>0</v>
      </c>
      <c r="WI27" s="409">
        <f t="shared" si="9"/>
        <v>0</v>
      </c>
      <c r="WJ27" s="409">
        <f t="shared" si="9"/>
        <v>0</v>
      </c>
      <c r="WK27" s="409">
        <f t="shared" si="9"/>
        <v>0</v>
      </c>
      <c r="WL27" s="409">
        <f t="shared" si="9"/>
        <v>0</v>
      </c>
      <c r="WM27" s="409">
        <f t="shared" si="9"/>
        <v>0</v>
      </c>
      <c r="WN27" s="409">
        <f t="shared" si="9"/>
        <v>0</v>
      </c>
      <c r="WO27" s="409">
        <f t="shared" si="9"/>
        <v>0</v>
      </c>
      <c r="WP27" s="409">
        <f t="shared" si="9"/>
        <v>0</v>
      </c>
      <c r="WQ27" s="409">
        <f t="shared" si="9"/>
        <v>0</v>
      </c>
      <c r="WR27" s="409">
        <f t="shared" si="9"/>
        <v>0</v>
      </c>
      <c r="WS27" s="409">
        <f t="shared" si="9"/>
        <v>0</v>
      </c>
      <c r="WT27" s="409">
        <f t="shared" si="9"/>
        <v>0</v>
      </c>
      <c r="WU27" s="409">
        <f t="shared" si="9"/>
        <v>0</v>
      </c>
      <c r="WV27" s="409">
        <f t="shared" si="9"/>
        <v>0</v>
      </c>
      <c r="WW27" s="409">
        <f t="shared" si="9"/>
        <v>0</v>
      </c>
      <c r="WX27" s="409">
        <f t="shared" si="9"/>
        <v>0</v>
      </c>
      <c r="WY27" s="409">
        <f t="shared" si="9"/>
        <v>0</v>
      </c>
      <c r="WZ27" s="409">
        <f t="shared" si="9"/>
        <v>0</v>
      </c>
      <c r="XA27" s="409">
        <f t="shared" si="9"/>
        <v>0</v>
      </c>
      <c r="XB27" s="409">
        <f t="shared" si="9"/>
        <v>0</v>
      </c>
      <c r="XC27" s="409">
        <f t="shared" si="9"/>
        <v>0</v>
      </c>
      <c r="XD27" s="409">
        <f t="shared" si="9"/>
        <v>0</v>
      </c>
      <c r="XE27" s="409">
        <f t="shared" si="9"/>
        <v>0</v>
      </c>
      <c r="XF27" s="409">
        <f t="shared" si="9"/>
        <v>0</v>
      </c>
      <c r="XG27" s="409">
        <f t="shared" si="9"/>
        <v>0</v>
      </c>
      <c r="XH27" s="409">
        <f t="shared" si="9"/>
        <v>0</v>
      </c>
      <c r="XI27" s="409">
        <f t="shared" si="9"/>
        <v>0</v>
      </c>
      <c r="XJ27" s="409">
        <f t="shared" si="9"/>
        <v>0</v>
      </c>
      <c r="XK27" s="409">
        <f t="shared" si="9"/>
        <v>0</v>
      </c>
      <c r="XL27" s="409">
        <f t="shared" si="9"/>
        <v>0</v>
      </c>
      <c r="XM27" s="409">
        <f t="shared" si="9"/>
        <v>0</v>
      </c>
      <c r="XN27" s="409">
        <f t="shared" si="9"/>
        <v>0</v>
      </c>
      <c r="XO27" s="409">
        <f t="shared" si="9"/>
        <v>0</v>
      </c>
      <c r="XP27" s="409">
        <f t="shared" si="9"/>
        <v>0</v>
      </c>
      <c r="XQ27" s="409">
        <f t="shared" si="9"/>
        <v>0</v>
      </c>
      <c r="XR27" s="409">
        <f t="shared" si="9"/>
        <v>0</v>
      </c>
      <c r="XS27" s="409">
        <f t="shared" si="9"/>
        <v>0</v>
      </c>
      <c r="XT27" s="409">
        <f t="shared" si="9"/>
        <v>0</v>
      </c>
      <c r="XU27" s="409">
        <f t="shared" ref="XU27:AAF27" si="10">XU25/365</f>
        <v>0</v>
      </c>
      <c r="XV27" s="409">
        <f t="shared" si="10"/>
        <v>0</v>
      </c>
      <c r="XW27" s="409">
        <f t="shared" si="10"/>
        <v>0</v>
      </c>
      <c r="XX27" s="409">
        <f t="shared" si="10"/>
        <v>0</v>
      </c>
      <c r="XY27" s="409">
        <f t="shared" si="10"/>
        <v>0</v>
      </c>
      <c r="XZ27" s="409">
        <f t="shared" si="10"/>
        <v>0</v>
      </c>
      <c r="YA27" s="409">
        <f t="shared" si="10"/>
        <v>0</v>
      </c>
      <c r="YB27" s="409">
        <f t="shared" si="10"/>
        <v>0</v>
      </c>
      <c r="YC27" s="409">
        <f t="shared" si="10"/>
        <v>0</v>
      </c>
      <c r="YD27" s="409">
        <f t="shared" si="10"/>
        <v>0</v>
      </c>
      <c r="YE27" s="409">
        <f t="shared" si="10"/>
        <v>0</v>
      </c>
      <c r="YF27" s="409">
        <f t="shared" si="10"/>
        <v>0</v>
      </c>
      <c r="YG27" s="409">
        <f t="shared" si="10"/>
        <v>0</v>
      </c>
      <c r="YH27" s="409">
        <f t="shared" si="10"/>
        <v>0</v>
      </c>
      <c r="YI27" s="409">
        <f t="shared" si="10"/>
        <v>0</v>
      </c>
      <c r="YJ27" s="409">
        <f t="shared" si="10"/>
        <v>0</v>
      </c>
      <c r="YK27" s="409">
        <f t="shared" si="10"/>
        <v>0</v>
      </c>
      <c r="YL27" s="409">
        <f t="shared" si="10"/>
        <v>0</v>
      </c>
      <c r="YM27" s="409">
        <f t="shared" si="10"/>
        <v>0</v>
      </c>
      <c r="YN27" s="409">
        <f t="shared" si="10"/>
        <v>0</v>
      </c>
      <c r="YO27" s="409">
        <f t="shared" si="10"/>
        <v>0</v>
      </c>
      <c r="YP27" s="409">
        <f t="shared" si="10"/>
        <v>0</v>
      </c>
      <c r="YQ27" s="409">
        <f t="shared" si="10"/>
        <v>0</v>
      </c>
      <c r="YR27" s="409">
        <f t="shared" si="10"/>
        <v>0</v>
      </c>
      <c r="YS27" s="409">
        <f t="shared" si="10"/>
        <v>0</v>
      </c>
      <c r="YT27" s="409">
        <f t="shared" si="10"/>
        <v>0</v>
      </c>
      <c r="YU27" s="409">
        <f t="shared" si="10"/>
        <v>0</v>
      </c>
      <c r="YV27" s="409">
        <f t="shared" si="10"/>
        <v>0</v>
      </c>
      <c r="YW27" s="409">
        <f t="shared" si="10"/>
        <v>0</v>
      </c>
      <c r="YX27" s="409">
        <f t="shared" si="10"/>
        <v>0</v>
      </c>
      <c r="YY27" s="409">
        <f t="shared" si="10"/>
        <v>0</v>
      </c>
      <c r="YZ27" s="409">
        <f t="shared" si="10"/>
        <v>0</v>
      </c>
      <c r="ZA27" s="409">
        <f t="shared" si="10"/>
        <v>0</v>
      </c>
      <c r="ZB27" s="409">
        <f t="shared" si="10"/>
        <v>0</v>
      </c>
      <c r="ZC27" s="409">
        <f t="shared" si="10"/>
        <v>0</v>
      </c>
      <c r="ZD27" s="409">
        <f t="shared" si="10"/>
        <v>0</v>
      </c>
      <c r="ZE27" s="409">
        <f t="shared" si="10"/>
        <v>0</v>
      </c>
      <c r="ZF27" s="409">
        <f t="shared" si="10"/>
        <v>0</v>
      </c>
      <c r="ZG27" s="409">
        <f t="shared" si="10"/>
        <v>0</v>
      </c>
      <c r="ZH27" s="409">
        <f t="shared" si="10"/>
        <v>0</v>
      </c>
      <c r="ZI27" s="409">
        <f t="shared" si="10"/>
        <v>0</v>
      </c>
      <c r="ZJ27" s="409">
        <f t="shared" si="10"/>
        <v>0</v>
      </c>
      <c r="ZK27" s="409">
        <f t="shared" si="10"/>
        <v>0</v>
      </c>
      <c r="ZL27" s="409">
        <f t="shared" si="10"/>
        <v>0</v>
      </c>
      <c r="ZM27" s="409">
        <f t="shared" si="10"/>
        <v>0</v>
      </c>
      <c r="ZN27" s="409">
        <f t="shared" si="10"/>
        <v>0</v>
      </c>
      <c r="ZO27" s="409">
        <f t="shared" si="10"/>
        <v>0</v>
      </c>
      <c r="ZP27" s="409">
        <f t="shared" si="10"/>
        <v>0</v>
      </c>
      <c r="ZQ27" s="409">
        <f t="shared" si="10"/>
        <v>0</v>
      </c>
      <c r="ZR27" s="409">
        <f t="shared" si="10"/>
        <v>0</v>
      </c>
      <c r="ZS27" s="409">
        <f t="shared" si="10"/>
        <v>0</v>
      </c>
      <c r="ZT27" s="409">
        <f t="shared" si="10"/>
        <v>0</v>
      </c>
      <c r="ZU27" s="409">
        <f t="shared" si="10"/>
        <v>0</v>
      </c>
      <c r="ZV27" s="409">
        <f t="shared" si="10"/>
        <v>0</v>
      </c>
      <c r="ZW27" s="409">
        <f t="shared" si="10"/>
        <v>0</v>
      </c>
      <c r="ZX27" s="409">
        <f t="shared" si="10"/>
        <v>0</v>
      </c>
      <c r="ZY27" s="409">
        <f t="shared" si="10"/>
        <v>0</v>
      </c>
      <c r="ZZ27" s="409">
        <f t="shared" si="10"/>
        <v>0</v>
      </c>
      <c r="AAA27" s="409">
        <f t="shared" si="10"/>
        <v>0</v>
      </c>
      <c r="AAB27" s="409">
        <f t="shared" si="10"/>
        <v>0</v>
      </c>
      <c r="AAC27" s="409">
        <f t="shared" si="10"/>
        <v>0</v>
      </c>
      <c r="AAD27" s="409">
        <f t="shared" si="10"/>
        <v>0</v>
      </c>
      <c r="AAE27" s="409">
        <f t="shared" si="10"/>
        <v>0</v>
      </c>
      <c r="AAF27" s="409">
        <f t="shared" si="10"/>
        <v>0</v>
      </c>
      <c r="AAG27" s="409">
        <f t="shared" ref="AAG27:ACR27" si="11">AAG25/365</f>
        <v>0</v>
      </c>
      <c r="AAH27" s="409">
        <f t="shared" si="11"/>
        <v>0</v>
      </c>
      <c r="AAI27" s="409">
        <f t="shared" si="11"/>
        <v>0</v>
      </c>
      <c r="AAJ27" s="409">
        <f t="shared" si="11"/>
        <v>0</v>
      </c>
      <c r="AAK27" s="409">
        <f t="shared" si="11"/>
        <v>0</v>
      </c>
      <c r="AAL27" s="409">
        <f t="shared" si="11"/>
        <v>0</v>
      </c>
      <c r="AAM27" s="409">
        <f t="shared" si="11"/>
        <v>0</v>
      </c>
      <c r="AAN27" s="409">
        <f t="shared" si="11"/>
        <v>0</v>
      </c>
      <c r="AAO27" s="409">
        <f t="shared" si="11"/>
        <v>0</v>
      </c>
      <c r="AAP27" s="409">
        <f t="shared" si="11"/>
        <v>0</v>
      </c>
      <c r="AAQ27" s="409">
        <f t="shared" si="11"/>
        <v>0</v>
      </c>
      <c r="AAR27" s="409">
        <f t="shared" si="11"/>
        <v>0</v>
      </c>
      <c r="AAS27" s="409">
        <f t="shared" si="11"/>
        <v>0</v>
      </c>
      <c r="AAT27" s="409">
        <f t="shared" si="11"/>
        <v>0</v>
      </c>
      <c r="AAU27" s="409">
        <f t="shared" si="11"/>
        <v>0</v>
      </c>
      <c r="AAV27" s="409">
        <f t="shared" si="11"/>
        <v>0</v>
      </c>
      <c r="AAW27" s="409">
        <f t="shared" si="11"/>
        <v>0</v>
      </c>
      <c r="AAX27" s="409">
        <f t="shared" si="11"/>
        <v>0</v>
      </c>
      <c r="AAY27" s="409">
        <f t="shared" si="11"/>
        <v>0</v>
      </c>
      <c r="AAZ27" s="409">
        <f t="shared" si="11"/>
        <v>0</v>
      </c>
      <c r="ABA27" s="409">
        <f t="shared" si="11"/>
        <v>0</v>
      </c>
      <c r="ABB27" s="409">
        <f t="shared" si="11"/>
        <v>0</v>
      </c>
      <c r="ABC27" s="409">
        <f t="shared" si="11"/>
        <v>0</v>
      </c>
      <c r="ABD27" s="409">
        <f t="shared" si="11"/>
        <v>0</v>
      </c>
      <c r="ABE27" s="409">
        <f t="shared" si="11"/>
        <v>0</v>
      </c>
      <c r="ABF27" s="409">
        <f t="shared" si="11"/>
        <v>0</v>
      </c>
      <c r="ABG27" s="409">
        <f t="shared" si="11"/>
        <v>0</v>
      </c>
      <c r="ABH27" s="409">
        <f t="shared" si="11"/>
        <v>0</v>
      </c>
      <c r="ABI27" s="409">
        <f t="shared" si="11"/>
        <v>0</v>
      </c>
      <c r="ABJ27" s="409">
        <f t="shared" si="11"/>
        <v>0</v>
      </c>
      <c r="ABK27" s="409">
        <f t="shared" si="11"/>
        <v>0</v>
      </c>
      <c r="ABL27" s="409">
        <f t="shared" si="11"/>
        <v>0</v>
      </c>
      <c r="ABM27" s="409">
        <f t="shared" si="11"/>
        <v>0</v>
      </c>
      <c r="ABN27" s="409">
        <f t="shared" si="11"/>
        <v>0</v>
      </c>
      <c r="ABO27" s="409">
        <f t="shared" si="11"/>
        <v>0</v>
      </c>
      <c r="ABP27" s="409">
        <f t="shared" si="11"/>
        <v>0</v>
      </c>
      <c r="ABQ27" s="409">
        <f t="shared" si="11"/>
        <v>0</v>
      </c>
      <c r="ABR27" s="409">
        <f t="shared" si="11"/>
        <v>0</v>
      </c>
      <c r="ABS27" s="409">
        <f t="shared" si="11"/>
        <v>0</v>
      </c>
      <c r="ABT27" s="409">
        <f t="shared" si="11"/>
        <v>0</v>
      </c>
      <c r="ABU27" s="409">
        <f t="shared" si="11"/>
        <v>0</v>
      </c>
      <c r="ABV27" s="409">
        <f t="shared" si="11"/>
        <v>0</v>
      </c>
      <c r="ABW27" s="409">
        <f t="shared" si="11"/>
        <v>0</v>
      </c>
      <c r="ABX27" s="409">
        <f t="shared" si="11"/>
        <v>0</v>
      </c>
      <c r="ABY27" s="409">
        <f t="shared" si="11"/>
        <v>0</v>
      </c>
      <c r="ABZ27" s="409">
        <f t="shared" si="11"/>
        <v>0</v>
      </c>
      <c r="ACA27" s="409">
        <f t="shared" si="11"/>
        <v>0</v>
      </c>
      <c r="ACB27" s="409">
        <f t="shared" si="11"/>
        <v>0</v>
      </c>
      <c r="ACC27" s="409">
        <f t="shared" si="11"/>
        <v>0</v>
      </c>
      <c r="ACD27" s="409">
        <f t="shared" si="11"/>
        <v>0</v>
      </c>
      <c r="ACE27" s="409">
        <f t="shared" si="11"/>
        <v>0</v>
      </c>
      <c r="ACF27" s="409">
        <f t="shared" si="11"/>
        <v>0</v>
      </c>
      <c r="ACG27" s="409">
        <f t="shared" si="11"/>
        <v>0</v>
      </c>
      <c r="ACH27" s="409">
        <f t="shared" si="11"/>
        <v>0</v>
      </c>
      <c r="ACI27" s="409">
        <f t="shared" si="11"/>
        <v>0</v>
      </c>
      <c r="ACJ27" s="409">
        <f t="shared" si="11"/>
        <v>0</v>
      </c>
      <c r="ACK27" s="409">
        <f t="shared" si="11"/>
        <v>0</v>
      </c>
      <c r="ACL27" s="409">
        <f t="shared" si="11"/>
        <v>0</v>
      </c>
      <c r="ACM27" s="409">
        <f t="shared" si="11"/>
        <v>0</v>
      </c>
      <c r="ACN27" s="409">
        <f t="shared" si="11"/>
        <v>0</v>
      </c>
      <c r="ACO27" s="409">
        <f t="shared" si="11"/>
        <v>0</v>
      </c>
      <c r="ACP27" s="409">
        <f t="shared" si="11"/>
        <v>0</v>
      </c>
      <c r="ACQ27" s="409">
        <f t="shared" si="11"/>
        <v>0</v>
      </c>
      <c r="ACR27" s="409">
        <f t="shared" si="11"/>
        <v>0</v>
      </c>
      <c r="ACS27" s="409">
        <f t="shared" ref="ACS27:AFD27" si="12">ACS25/365</f>
        <v>0</v>
      </c>
      <c r="ACT27" s="409">
        <f t="shared" si="12"/>
        <v>0</v>
      </c>
      <c r="ACU27" s="409">
        <f t="shared" si="12"/>
        <v>0</v>
      </c>
      <c r="ACV27" s="409">
        <f t="shared" si="12"/>
        <v>0</v>
      </c>
      <c r="ACW27" s="409">
        <f t="shared" si="12"/>
        <v>0</v>
      </c>
      <c r="ACX27" s="409">
        <f t="shared" si="12"/>
        <v>0</v>
      </c>
      <c r="ACY27" s="409">
        <f t="shared" si="12"/>
        <v>0</v>
      </c>
      <c r="ACZ27" s="409">
        <f t="shared" si="12"/>
        <v>0</v>
      </c>
      <c r="ADA27" s="409">
        <f t="shared" si="12"/>
        <v>0</v>
      </c>
      <c r="ADB27" s="409">
        <f t="shared" si="12"/>
        <v>0</v>
      </c>
      <c r="ADC27" s="409">
        <f t="shared" si="12"/>
        <v>0</v>
      </c>
      <c r="ADD27" s="409">
        <f t="shared" si="12"/>
        <v>0</v>
      </c>
      <c r="ADE27" s="409">
        <f t="shared" si="12"/>
        <v>0</v>
      </c>
      <c r="ADF27" s="409">
        <f t="shared" si="12"/>
        <v>0</v>
      </c>
      <c r="ADG27" s="409">
        <f t="shared" si="12"/>
        <v>0</v>
      </c>
      <c r="ADH27" s="409">
        <f t="shared" si="12"/>
        <v>0</v>
      </c>
      <c r="ADI27" s="409">
        <f t="shared" si="12"/>
        <v>0</v>
      </c>
      <c r="ADJ27" s="409">
        <f t="shared" si="12"/>
        <v>0</v>
      </c>
      <c r="ADK27" s="409">
        <f t="shared" si="12"/>
        <v>0</v>
      </c>
      <c r="ADL27" s="409">
        <f t="shared" si="12"/>
        <v>0</v>
      </c>
      <c r="ADM27" s="409">
        <f t="shared" si="12"/>
        <v>0</v>
      </c>
      <c r="ADN27" s="409">
        <f t="shared" si="12"/>
        <v>0</v>
      </c>
      <c r="ADO27" s="409">
        <f t="shared" si="12"/>
        <v>0</v>
      </c>
      <c r="ADP27" s="409">
        <f t="shared" si="12"/>
        <v>0</v>
      </c>
      <c r="ADQ27" s="409">
        <f t="shared" si="12"/>
        <v>0</v>
      </c>
      <c r="ADR27" s="409">
        <f t="shared" si="12"/>
        <v>0</v>
      </c>
      <c r="ADS27" s="409">
        <f t="shared" si="12"/>
        <v>0</v>
      </c>
      <c r="ADT27" s="409">
        <f t="shared" si="12"/>
        <v>0</v>
      </c>
      <c r="ADU27" s="409">
        <f t="shared" si="12"/>
        <v>0</v>
      </c>
      <c r="ADV27" s="409">
        <f t="shared" si="12"/>
        <v>0</v>
      </c>
      <c r="ADW27" s="409">
        <f t="shared" si="12"/>
        <v>0</v>
      </c>
      <c r="ADX27" s="409">
        <f t="shared" si="12"/>
        <v>0</v>
      </c>
      <c r="ADY27" s="409">
        <f t="shared" si="12"/>
        <v>0</v>
      </c>
      <c r="ADZ27" s="409">
        <f t="shared" si="12"/>
        <v>0</v>
      </c>
      <c r="AEA27" s="409">
        <f t="shared" si="12"/>
        <v>0</v>
      </c>
      <c r="AEB27" s="409">
        <f t="shared" si="12"/>
        <v>0</v>
      </c>
      <c r="AEC27" s="409">
        <f t="shared" si="12"/>
        <v>0</v>
      </c>
      <c r="AED27" s="409">
        <f t="shared" si="12"/>
        <v>0</v>
      </c>
      <c r="AEE27" s="409">
        <f t="shared" si="12"/>
        <v>0</v>
      </c>
      <c r="AEF27" s="409">
        <f t="shared" si="12"/>
        <v>0</v>
      </c>
      <c r="AEG27" s="409">
        <f t="shared" si="12"/>
        <v>0</v>
      </c>
      <c r="AEH27" s="409">
        <f t="shared" si="12"/>
        <v>0</v>
      </c>
      <c r="AEI27" s="409">
        <f t="shared" si="12"/>
        <v>0</v>
      </c>
      <c r="AEJ27" s="409">
        <f t="shared" si="12"/>
        <v>0</v>
      </c>
      <c r="AEK27" s="409">
        <f t="shared" si="12"/>
        <v>0</v>
      </c>
      <c r="AEL27" s="409">
        <f t="shared" si="12"/>
        <v>0</v>
      </c>
      <c r="AEM27" s="409">
        <f t="shared" si="12"/>
        <v>0</v>
      </c>
      <c r="AEN27" s="409">
        <f t="shared" si="12"/>
        <v>0</v>
      </c>
      <c r="AEO27" s="409">
        <f t="shared" si="12"/>
        <v>0</v>
      </c>
      <c r="AEP27" s="409">
        <f t="shared" si="12"/>
        <v>0</v>
      </c>
      <c r="AEQ27" s="409">
        <f t="shared" si="12"/>
        <v>0</v>
      </c>
      <c r="AER27" s="409">
        <f t="shared" si="12"/>
        <v>0</v>
      </c>
      <c r="AES27" s="409">
        <f t="shared" si="12"/>
        <v>0</v>
      </c>
      <c r="AET27" s="409">
        <f t="shared" si="12"/>
        <v>0</v>
      </c>
      <c r="AEU27" s="409">
        <f t="shared" si="12"/>
        <v>0</v>
      </c>
      <c r="AEV27" s="409">
        <f t="shared" si="12"/>
        <v>0</v>
      </c>
      <c r="AEW27" s="409">
        <f t="shared" si="12"/>
        <v>0</v>
      </c>
      <c r="AEX27" s="409">
        <f t="shared" si="12"/>
        <v>0</v>
      </c>
      <c r="AEY27" s="409">
        <f t="shared" si="12"/>
        <v>0</v>
      </c>
      <c r="AEZ27" s="409">
        <f t="shared" si="12"/>
        <v>0</v>
      </c>
      <c r="AFA27" s="409">
        <f t="shared" si="12"/>
        <v>0</v>
      </c>
      <c r="AFB27" s="409">
        <f t="shared" si="12"/>
        <v>0</v>
      </c>
      <c r="AFC27" s="409">
        <f t="shared" si="12"/>
        <v>0</v>
      </c>
      <c r="AFD27" s="409">
        <f t="shared" si="12"/>
        <v>0</v>
      </c>
      <c r="AFE27" s="409">
        <f t="shared" ref="AFE27:AHP27" si="13">AFE25/365</f>
        <v>0</v>
      </c>
      <c r="AFF27" s="409">
        <f t="shared" si="13"/>
        <v>0</v>
      </c>
      <c r="AFG27" s="409">
        <f t="shared" si="13"/>
        <v>0</v>
      </c>
      <c r="AFH27" s="409">
        <f t="shared" si="13"/>
        <v>0</v>
      </c>
      <c r="AFI27" s="409">
        <f t="shared" si="13"/>
        <v>0</v>
      </c>
      <c r="AFJ27" s="409">
        <f t="shared" si="13"/>
        <v>0</v>
      </c>
      <c r="AFK27" s="409">
        <f t="shared" si="13"/>
        <v>0</v>
      </c>
      <c r="AFL27" s="409">
        <f t="shared" si="13"/>
        <v>0</v>
      </c>
      <c r="AFM27" s="409">
        <f t="shared" si="13"/>
        <v>0</v>
      </c>
      <c r="AFN27" s="409">
        <f t="shared" si="13"/>
        <v>0</v>
      </c>
      <c r="AFO27" s="409">
        <f t="shared" si="13"/>
        <v>0</v>
      </c>
      <c r="AFP27" s="409">
        <f t="shared" si="13"/>
        <v>0</v>
      </c>
      <c r="AFQ27" s="409">
        <f t="shared" si="13"/>
        <v>0</v>
      </c>
      <c r="AFR27" s="409">
        <f t="shared" si="13"/>
        <v>0</v>
      </c>
      <c r="AFS27" s="409">
        <f t="shared" si="13"/>
        <v>0</v>
      </c>
      <c r="AFT27" s="409">
        <f t="shared" si="13"/>
        <v>0</v>
      </c>
      <c r="AFU27" s="409">
        <f t="shared" si="13"/>
        <v>0</v>
      </c>
      <c r="AFV27" s="409">
        <f t="shared" si="13"/>
        <v>0</v>
      </c>
      <c r="AFW27" s="409">
        <f t="shared" si="13"/>
        <v>0</v>
      </c>
      <c r="AFX27" s="409">
        <f t="shared" si="13"/>
        <v>0</v>
      </c>
      <c r="AFY27" s="409">
        <f t="shared" si="13"/>
        <v>0</v>
      </c>
      <c r="AFZ27" s="409">
        <f t="shared" si="13"/>
        <v>0</v>
      </c>
      <c r="AGA27" s="409">
        <f t="shared" si="13"/>
        <v>0</v>
      </c>
      <c r="AGB27" s="409">
        <f t="shared" si="13"/>
        <v>0</v>
      </c>
      <c r="AGC27" s="409">
        <f t="shared" si="13"/>
        <v>0</v>
      </c>
      <c r="AGD27" s="409">
        <f t="shared" si="13"/>
        <v>0</v>
      </c>
      <c r="AGE27" s="409">
        <f t="shared" si="13"/>
        <v>0</v>
      </c>
      <c r="AGF27" s="409">
        <f t="shared" si="13"/>
        <v>0</v>
      </c>
      <c r="AGG27" s="409">
        <f t="shared" si="13"/>
        <v>0</v>
      </c>
      <c r="AGH27" s="409">
        <f t="shared" si="13"/>
        <v>0</v>
      </c>
      <c r="AGI27" s="409">
        <f t="shared" si="13"/>
        <v>0</v>
      </c>
      <c r="AGJ27" s="409">
        <f t="shared" si="13"/>
        <v>0</v>
      </c>
      <c r="AGK27" s="409">
        <f t="shared" si="13"/>
        <v>0</v>
      </c>
      <c r="AGL27" s="409">
        <f t="shared" si="13"/>
        <v>0</v>
      </c>
      <c r="AGM27" s="409">
        <f t="shared" si="13"/>
        <v>0</v>
      </c>
      <c r="AGN27" s="409">
        <f t="shared" si="13"/>
        <v>0</v>
      </c>
      <c r="AGO27" s="409">
        <f t="shared" si="13"/>
        <v>0</v>
      </c>
      <c r="AGP27" s="409">
        <f t="shared" si="13"/>
        <v>0</v>
      </c>
      <c r="AGQ27" s="409">
        <f t="shared" si="13"/>
        <v>0</v>
      </c>
      <c r="AGR27" s="409">
        <f t="shared" si="13"/>
        <v>0</v>
      </c>
      <c r="AGS27" s="409">
        <f t="shared" si="13"/>
        <v>0</v>
      </c>
      <c r="AGT27" s="409">
        <f t="shared" si="13"/>
        <v>0</v>
      </c>
      <c r="AGU27" s="409">
        <f t="shared" si="13"/>
        <v>0</v>
      </c>
      <c r="AGV27" s="409">
        <f t="shared" si="13"/>
        <v>0</v>
      </c>
      <c r="AGW27" s="409">
        <f t="shared" si="13"/>
        <v>0</v>
      </c>
      <c r="AGX27" s="409">
        <f t="shared" si="13"/>
        <v>0</v>
      </c>
      <c r="AGY27" s="409">
        <f t="shared" si="13"/>
        <v>0</v>
      </c>
      <c r="AGZ27" s="409">
        <f t="shared" si="13"/>
        <v>0</v>
      </c>
      <c r="AHA27" s="409">
        <f t="shared" si="13"/>
        <v>0</v>
      </c>
      <c r="AHB27" s="409">
        <f t="shared" si="13"/>
        <v>0</v>
      </c>
      <c r="AHC27" s="409">
        <f t="shared" si="13"/>
        <v>0</v>
      </c>
      <c r="AHD27" s="409">
        <f t="shared" si="13"/>
        <v>0</v>
      </c>
      <c r="AHE27" s="409">
        <f t="shared" si="13"/>
        <v>0</v>
      </c>
      <c r="AHF27" s="409">
        <f t="shared" si="13"/>
        <v>0</v>
      </c>
      <c r="AHG27" s="409">
        <f t="shared" si="13"/>
        <v>0</v>
      </c>
      <c r="AHH27" s="409">
        <f t="shared" si="13"/>
        <v>0</v>
      </c>
      <c r="AHI27" s="409">
        <f t="shared" si="13"/>
        <v>0</v>
      </c>
      <c r="AHJ27" s="409">
        <f t="shared" si="13"/>
        <v>0</v>
      </c>
      <c r="AHK27" s="409">
        <f t="shared" si="13"/>
        <v>0</v>
      </c>
      <c r="AHL27" s="409">
        <f t="shared" si="13"/>
        <v>0</v>
      </c>
      <c r="AHM27" s="409">
        <f t="shared" si="13"/>
        <v>0</v>
      </c>
      <c r="AHN27" s="409">
        <f t="shared" si="13"/>
        <v>0</v>
      </c>
      <c r="AHO27" s="409">
        <f t="shared" si="13"/>
        <v>0</v>
      </c>
      <c r="AHP27" s="409">
        <f t="shared" si="13"/>
        <v>0</v>
      </c>
      <c r="AHQ27" s="409">
        <f t="shared" ref="AHQ27:AKB27" si="14">AHQ25/365</f>
        <v>0</v>
      </c>
      <c r="AHR27" s="409">
        <f t="shared" si="14"/>
        <v>0</v>
      </c>
      <c r="AHS27" s="409">
        <f t="shared" si="14"/>
        <v>0</v>
      </c>
      <c r="AHT27" s="409">
        <f t="shared" si="14"/>
        <v>0</v>
      </c>
      <c r="AHU27" s="409">
        <f t="shared" si="14"/>
        <v>0</v>
      </c>
      <c r="AHV27" s="409">
        <f t="shared" si="14"/>
        <v>0</v>
      </c>
      <c r="AHW27" s="409">
        <f t="shared" si="14"/>
        <v>0</v>
      </c>
      <c r="AHX27" s="409">
        <f t="shared" si="14"/>
        <v>0</v>
      </c>
      <c r="AHY27" s="409">
        <f t="shared" si="14"/>
        <v>0</v>
      </c>
      <c r="AHZ27" s="409">
        <f t="shared" si="14"/>
        <v>0</v>
      </c>
      <c r="AIA27" s="409">
        <f t="shared" si="14"/>
        <v>0</v>
      </c>
      <c r="AIB27" s="409">
        <f t="shared" si="14"/>
        <v>0</v>
      </c>
      <c r="AIC27" s="409">
        <f t="shared" si="14"/>
        <v>0</v>
      </c>
      <c r="AID27" s="409">
        <f t="shared" si="14"/>
        <v>0</v>
      </c>
      <c r="AIE27" s="409">
        <f t="shared" si="14"/>
        <v>0</v>
      </c>
      <c r="AIF27" s="409">
        <f t="shared" si="14"/>
        <v>0</v>
      </c>
      <c r="AIG27" s="409">
        <f t="shared" si="14"/>
        <v>0</v>
      </c>
      <c r="AIH27" s="409">
        <f t="shared" si="14"/>
        <v>0</v>
      </c>
      <c r="AII27" s="409">
        <f t="shared" si="14"/>
        <v>0</v>
      </c>
      <c r="AIJ27" s="409">
        <f t="shared" si="14"/>
        <v>0</v>
      </c>
      <c r="AIK27" s="409">
        <f t="shared" si="14"/>
        <v>0</v>
      </c>
      <c r="AIL27" s="409">
        <f t="shared" si="14"/>
        <v>0</v>
      </c>
      <c r="AIM27" s="409">
        <f t="shared" si="14"/>
        <v>0</v>
      </c>
      <c r="AIN27" s="409">
        <f t="shared" si="14"/>
        <v>0</v>
      </c>
      <c r="AIO27" s="409">
        <f t="shared" si="14"/>
        <v>0</v>
      </c>
      <c r="AIP27" s="409">
        <f t="shared" si="14"/>
        <v>0</v>
      </c>
      <c r="AIQ27" s="409">
        <f t="shared" si="14"/>
        <v>0</v>
      </c>
      <c r="AIR27" s="409">
        <f t="shared" si="14"/>
        <v>0</v>
      </c>
      <c r="AIS27" s="409">
        <f t="shared" si="14"/>
        <v>0</v>
      </c>
      <c r="AIT27" s="409">
        <f t="shared" si="14"/>
        <v>0</v>
      </c>
      <c r="AIU27" s="409">
        <f t="shared" si="14"/>
        <v>0</v>
      </c>
      <c r="AIV27" s="409">
        <f t="shared" si="14"/>
        <v>0</v>
      </c>
      <c r="AIW27" s="409">
        <f t="shared" si="14"/>
        <v>0</v>
      </c>
      <c r="AIX27" s="409">
        <f t="shared" si="14"/>
        <v>0</v>
      </c>
      <c r="AIY27" s="409">
        <f t="shared" si="14"/>
        <v>0</v>
      </c>
      <c r="AIZ27" s="409">
        <f t="shared" si="14"/>
        <v>0</v>
      </c>
      <c r="AJA27" s="409">
        <f t="shared" si="14"/>
        <v>0</v>
      </c>
      <c r="AJB27" s="409">
        <f t="shared" si="14"/>
        <v>0</v>
      </c>
      <c r="AJC27" s="409">
        <f t="shared" si="14"/>
        <v>0</v>
      </c>
      <c r="AJD27" s="409">
        <f t="shared" si="14"/>
        <v>0</v>
      </c>
      <c r="AJE27" s="409">
        <f t="shared" si="14"/>
        <v>0</v>
      </c>
      <c r="AJF27" s="409">
        <f t="shared" si="14"/>
        <v>0</v>
      </c>
      <c r="AJG27" s="409">
        <f t="shared" si="14"/>
        <v>0</v>
      </c>
      <c r="AJH27" s="409">
        <f t="shared" si="14"/>
        <v>0</v>
      </c>
      <c r="AJI27" s="409">
        <f t="shared" si="14"/>
        <v>0</v>
      </c>
      <c r="AJJ27" s="409">
        <f t="shared" si="14"/>
        <v>0</v>
      </c>
      <c r="AJK27" s="409">
        <f t="shared" si="14"/>
        <v>0</v>
      </c>
      <c r="AJL27" s="409">
        <f t="shared" si="14"/>
        <v>0</v>
      </c>
      <c r="AJM27" s="409">
        <f t="shared" si="14"/>
        <v>0</v>
      </c>
      <c r="AJN27" s="409">
        <f t="shared" si="14"/>
        <v>0</v>
      </c>
      <c r="AJO27" s="409">
        <f t="shared" si="14"/>
        <v>0</v>
      </c>
      <c r="AJP27" s="409">
        <f t="shared" si="14"/>
        <v>0</v>
      </c>
      <c r="AJQ27" s="409">
        <f t="shared" si="14"/>
        <v>0</v>
      </c>
      <c r="AJR27" s="409">
        <f t="shared" si="14"/>
        <v>0</v>
      </c>
      <c r="AJS27" s="409">
        <f t="shared" si="14"/>
        <v>0</v>
      </c>
      <c r="AJT27" s="409">
        <f t="shared" si="14"/>
        <v>0</v>
      </c>
      <c r="AJU27" s="409">
        <f t="shared" si="14"/>
        <v>0</v>
      </c>
      <c r="AJV27" s="409">
        <f t="shared" si="14"/>
        <v>0</v>
      </c>
      <c r="AJW27" s="409">
        <f t="shared" si="14"/>
        <v>0</v>
      </c>
      <c r="AJX27" s="409">
        <f t="shared" si="14"/>
        <v>0</v>
      </c>
      <c r="AJY27" s="409">
        <f t="shared" si="14"/>
        <v>0</v>
      </c>
      <c r="AJZ27" s="409">
        <f t="shared" si="14"/>
        <v>0</v>
      </c>
      <c r="AKA27" s="409">
        <f t="shared" si="14"/>
        <v>0</v>
      </c>
      <c r="AKB27" s="409">
        <f t="shared" si="14"/>
        <v>0</v>
      </c>
      <c r="AKC27" s="409">
        <f t="shared" ref="AKC27:AMN27" si="15">AKC25/365</f>
        <v>0</v>
      </c>
      <c r="AKD27" s="409">
        <f t="shared" si="15"/>
        <v>0</v>
      </c>
      <c r="AKE27" s="409">
        <f t="shared" si="15"/>
        <v>0</v>
      </c>
      <c r="AKF27" s="409">
        <f t="shared" si="15"/>
        <v>0</v>
      </c>
      <c r="AKG27" s="409">
        <f t="shared" si="15"/>
        <v>0</v>
      </c>
      <c r="AKH27" s="409">
        <f t="shared" si="15"/>
        <v>0</v>
      </c>
      <c r="AKI27" s="409">
        <f t="shared" si="15"/>
        <v>0</v>
      </c>
      <c r="AKJ27" s="409">
        <f t="shared" si="15"/>
        <v>0</v>
      </c>
      <c r="AKK27" s="409">
        <f t="shared" si="15"/>
        <v>0</v>
      </c>
      <c r="AKL27" s="409">
        <f t="shared" si="15"/>
        <v>0</v>
      </c>
      <c r="AKM27" s="409">
        <f t="shared" si="15"/>
        <v>0</v>
      </c>
      <c r="AKN27" s="409">
        <f t="shared" si="15"/>
        <v>0</v>
      </c>
      <c r="AKO27" s="409">
        <f t="shared" si="15"/>
        <v>0</v>
      </c>
      <c r="AKP27" s="409">
        <f t="shared" si="15"/>
        <v>0</v>
      </c>
      <c r="AKQ27" s="409">
        <f t="shared" si="15"/>
        <v>0</v>
      </c>
      <c r="AKR27" s="409">
        <f t="shared" si="15"/>
        <v>0</v>
      </c>
      <c r="AKS27" s="409">
        <f t="shared" si="15"/>
        <v>0</v>
      </c>
      <c r="AKT27" s="409">
        <f t="shared" si="15"/>
        <v>0</v>
      </c>
      <c r="AKU27" s="409">
        <f t="shared" si="15"/>
        <v>0</v>
      </c>
      <c r="AKV27" s="409">
        <f t="shared" si="15"/>
        <v>0</v>
      </c>
      <c r="AKW27" s="409">
        <f t="shared" si="15"/>
        <v>0</v>
      </c>
      <c r="AKX27" s="409">
        <f t="shared" si="15"/>
        <v>0</v>
      </c>
      <c r="AKY27" s="409">
        <f t="shared" si="15"/>
        <v>0</v>
      </c>
      <c r="AKZ27" s="409">
        <f t="shared" si="15"/>
        <v>0</v>
      </c>
      <c r="ALA27" s="409">
        <f t="shared" si="15"/>
        <v>0</v>
      </c>
      <c r="ALB27" s="409">
        <f t="shared" si="15"/>
        <v>0</v>
      </c>
      <c r="ALC27" s="409">
        <f t="shared" si="15"/>
        <v>0</v>
      </c>
      <c r="ALD27" s="409">
        <f t="shared" si="15"/>
        <v>0</v>
      </c>
      <c r="ALE27" s="409">
        <f t="shared" si="15"/>
        <v>0</v>
      </c>
      <c r="ALF27" s="409">
        <f t="shared" si="15"/>
        <v>0</v>
      </c>
      <c r="ALG27" s="409">
        <f t="shared" si="15"/>
        <v>0</v>
      </c>
      <c r="ALH27" s="409">
        <f t="shared" si="15"/>
        <v>0</v>
      </c>
      <c r="ALI27" s="409">
        <f t="shared" si="15"/>
        <v>0</v>
      </c>
      <c r="ALJ27" s="409">
        <f t="shared" si="15"/>
        <v>0</v>
      </c>
      <c r="ALK27" s="409">
        <f t="shared" si="15"/>
        <v>0</v>
      </c>
      <c r="ALL27" s="409">
        <f t="shared" si="15"/>
        <v>0</v>
      </c>
      <c r="ALM27" s="409">
        <f t="shared" si="15"/>
        <v>0</v>
      </c>
      <c r="ALN27" s="409">
        <f t="shared" si="15"/>
        <v>0</v>
      </c>
      <c r="ALO27" s="409">
        <f t="shared" si="15"/>
        <v>0</v>
      </c>
      <c r="ALP27" s="409">
        <f t="shared" si="15"/>
        <v>0</v>
      </c>
      <c r="ALQ27" s="409">
        <f t="shared" si="15"/>
        <v>0</v>
      </c>
      <c r="ALR27" s="409">
        <f t="shared" si="15"/>
        <v>0</v>
      </c>
      <c r="ALS27" s="409">
        <f t="shared" si="15"/>
        <v>0</v>
      </c>
      <c r="ALT27" s="409">
        <f t="shared" si="15"/>
        <v>0</v>
      </c>
      <c r="ALU27" s="409">
        <f t="shared" si="15"/>
        <v>0</v>
      </c>
      <c r="ALV27" s="409">
        <f t="shared" si="15"/>
        <v>0</v>
      </c>
      <c r="ALW27" s="409">
        <f t="shared" si="15"/>
        <v>0</v>
      </c>
      <c r="ALX27" s="409">
        <f t="shared" si="15"/>
        <v>0</v>
      </c>
      <c r="ALY27" s="409">
        <f t="shared" si="15"/>
        <v>0</v>
      </c>
      <c r="ALZ27" s="409">
        <f t="shared" si="15"/>
        <v>0</v>
      </c>
      <c r="AMA27" s="409">
        <f t="shared" si="15"/>
        <v>0</v>
      </c>
      <c r="AMB27" s="409">
        <f t="shared" si="15"/>
        <v>0</v>
      </c>
      <c r="AMC27" s="409">
        <f t="shared" si="15"/>
        <v>0</v>
      </c>
      <c r="AMD27" s="409">
        <f t="shared" si="15"/>
        <v>0</v>
      </c>
      <c r="AME27" s="409">
        <f t="shared" si="15"/>
        <v>0</v>
      </c>
      <c r="AMF27" s="409">
        <f t="shared" si="15"/>
        <v>0</v>
      </c>
      <c r="AMG27" s="409">
        <f t="shared" si="15"/>
        <v>0</v>
      </c>
      <c r="AMH27" s="409">
        <f t="shared" si="15"/>
        <v>0</v>
      </c>
      <c r="AMI27" s="409">
        <f t="shared" si="15"/>
        <v>0</v>
      </c>
      <c r="AMJ27" s="409">
        <f t="shared" si="15"/>
        <v>0</v>
      </c>
      <c r="AMK27" s="409">
        <f t="shared" si="15"/>
        <v>0</v>
      </c>
      <c r="AML27" s="409">
        <f t="shared" si="15"/>
        <v>0</v>
      </c>
      <c r="AMM27" s="409">
        <f t="shared" si="15"/>
        <v>0</v>
      </c>
      <c r="AMN27" s="409">
        <f t="shared" si="15"/>
        <v>0</v>
      </c>
      <c r="AMO27" s="409">
        <f t="shared" ref="AMO27:AOZ27" si="16">AMO25/365</f>
        <v>0</v>
      </c>
      <c r="AMP27" s="409">
        <f t="shared" si="16"/>
        <v>0</v>
      </c>
      <c r="AMQ27" s="409">
        <f t="shared" si="16"/>
        <v>0</v>
      </c>
      <c r="AMR27" s="409">
        <f t="shared" si="16"/>
        <v>0</v>
      </c>
      <c r="AMS27" s="409">
        <f t="shared" si="16"/>
        <v>0</v>
      </c>
      <c r="AMT27" s="409">
        <f t="shared" si="16"/>
        <v>0</v>
      </c>
      <c r="AMU27" s="409">
        <f t="shared" si="16"/>
        <v>0</v>
      </c>
      <c r="AMV27" s="409">
        <f t="shared" si="16"/>
        <v>0</v>
      </c>
      <c r="AMW27" s="409">
        <f t="shared" si="16"/>
        <v>0</v>
      </c>
      <c r="AMX27" s="409">
        <f t="shared" si="16"/>
        <v>0</v>
      </c>
      <c r="AMY27" s="409">
        <f t="shared" si="16"/>
        <v>0</v>
      </c>
      <c r="AMZ27" s="409">
        <f t="shared" si="16"/>
        <v>0</v>
      </c>
      <c r="ANA27" s="409">
        <f t="shared" si="16"/>
        <v>0</v>
      </c>
      <c r="ANB27" s="409">
        <f t="shared" si="16"/>
        <v>0</v>
      </c>
      <c r="ANC27" s="409">
        <f t="shared" si="16"/>
        <v>0</v>
      </c>
      <c r="AND27" s="409">
        <f t="shared" si="16"/>
        <v>0</v>
      </c>
      <c r="ANE27" s="409">
        <f t="shared" si="16"/>
        <v>0</v>
      </c>
      <c r="ANF27" s="409">
        <f t="shared" si="16"/>
        <v>0</v>
      </c>
      <c r="ANG27" s="409">
        <f t="shared" si="16"/>
        <v>0</v>
      </c>
      <c r="ANH27" s="409">
        <f t="shared" si="16"/>
        <v>0</v>
      </c>
      <c r="ANI27" s="409">
        <f t="shared" si="16"/>
        <v>0</v>
      </c>
      <c r="ANJ27" s="409">
        <f t="shared" si="16"/>
        <v>0</v>
      </c>
      <c r="ANK27" s="409">
        <f t="shared" si="16"/>
        <v>0</v>
      </c>
      <c r="ANL27" s="409">
        <f t="shared" si="16"/>
        <v>0</v>
      </c>
      <c r="ANM27" s="409">
        <f t="shared" si="16"/>
        <v>0</v>
      </c>
      <c r="ANN27" s="409">
        <f t="shared" si="16"/>
        <v>0</v>
      </c>
      <c r="ANO27" s="409">
        <f t="shared" si="16"/>
        <v>0</v>
      </c>
      <c r="ANP27" s="409">
        <f t="shared" si="16"/>
        <v>0</v>
      </c>
      <c r="ANQ27" s="409">
        <f t="shared" si="16"/>
        <v>0</v>
      </c>
      <c r="ANR27" s="409">
        <f t="shared" si="16"/>
        <v>0</v>
      </c>
      <c r="ANS27" s="409">
        <f t="shared" si="16"/>
        <v>0</v>
      </c>
      <c r="ANT27" s="409">
        <f t="shared" si="16"/>
        <v>0</v>
      </c>
      <c r="ANU27" s="409">
        <f t="shared" si="16"/>
        <v>0</v>
      </c>
      <c r="ANV27" s="409">
        <f t="shared" si="16"/>
        <v>0</v>
      </c>
      <c r="ANW27" s="409">
        <f t="shared" si="16"/>
        <v>0</v>
      </c>
      <c r="ANX27" s="409">
        <f t="shared" si="16"/>
        <v>0</v>
      </c>
      <c r="ANY27" s="409">
        <f t="shared" si="16"/>
        <v>0</v>
      </c>
      <c r="ANZ27" s="409">
        <f t="shared" si="16"/>
        <v>0</v>
      </c>
      <c r="AOA27" s="409">
        <f t="shared" si="16"/>
        <v>0</v>
      </c>
      <c r="AOB27" s="409">
        <f t="shared" si="16"/>
        <v>0</v>
      </c>
      <c r="AOC27" s="409">
        <f t="shared" si="16"/>
        <v>0</v>
      </c>
      <c r="AOD27" s="409">
        <f t="shared" si="16"/>
        <v>0</v>
      </c>
      <c r="AOE27" s="409">
        <f t="shared" si="16"/>
        <v>0</v>
      </c>
      <c r="AOF27" s="409">
        <f t="shared" si="16"/>
        <v>0</v>
      </c>
      <c r="AOG27" s="409">
        <f t="shared" si="16"/>
        <v>0</v>
      </c>
      <c r="AOH27" s="409">
        <f t="shared" si="16"/>
        <v>0</v>
      </c>
      <c r="AOI27" s="409">
        <f t="shared" si="16"/>
        <v>0</v>
      </c>
      <c r="AOJ27" s="409">
        <f t="shared" si="16"/>
        <v>0</v>
      </c>
      <c r="AOK27" s="409">
        <f t="shared" si="16"/>
        <v>0</v>
      </c>
      <c r="AOL27" s="409">
        <f t="shared" si="16"/>
        <v>0</v>
      </c>
      <c r="AOM27" s="409">
        <f t="shared" si="16"/>
        <v>0</v>
      </c>
      <c r="AON27" s="409">
        <f t="shared" si="16"/>
        <v>0</v>
      </c>
      <c r="AOO27" s="409">
        <f t="shared" si="16"/>
        <v>0</v>
      </c>
      <c r="AOP27" s="409">
        <f t="shared" si="16"/>
        <v>0</v>
      </c>
      <c r="AOQ27" s="409">
        <f t="shared" si="16"/>
        <v>0</v>
      </c>
      <c r="AOR27" s="409">
        <f t="shared" si="16"/>
        <v>0</v>
      </c>
      <c r="AOS27" s="409">
        <f t="shared" si="16"/>
        <v>0</v>
      </c>
      <c r="AOT27" s="409">
        <f t="shared" si="16"/>
        <v>0</v>
      </c>
      <c r="AOU27" s="409">
        <f t="shared" si="16"/>
        <v>0</v>
      </c>
      <c r="AOV27" s="409">
        <f t="shared" si="16"/>
        <v>0</v>
      </c>
      <c r="AOW27" s="409">
        <f t="shared" si="16"/>
        <v>0</v>
      </c>
      <c r="AOX27" s="409">
        <f t="shared" si="16"/>
        <v>0</v>
      </c>
      <c r="AOY27" s="409">
        <f t="shared" si="16"/>
        <v>0</v>
      </c>
      <c r="AOZ27" s="409">
        <f t="shared" si="16"/>
        <v>0</v>
      </c>
      <c r="APA27" s="409">
        <f t="shared" ref="APA27:ARL27" si="17">APA25/365</f>
        <v>0</v>
      </c>
      <c r="APB27" s="409">
        <f t="shared" si="17"/>
        <v>0</v>
      </c>
      <c r="APC27" s="409">
        <f t="shared" si="17"/>
        <v>0</v>
      </c>
      <c r="APD27" s="409">
        <f t="shared" si="17"/>
        <v>0</v>
      </c>
      <c r="APE27" s="409">
        <f t="shared" si="17"/>
        <v>0</v>
      </c>
      <c r="APF27" s="409">
        <f t="shared" si="17"/>
        <v>0</v>
      </c>
      <c r="APG27" s="409">
        <f t="shared" si="17"/>
        <v>0</v>
      </c>
      <c r="APH27" s="409">
        <f t="shared" si="17"/>
        <v>0</v>
      </c>
      <c r="API27" s="409">
        <f t="shared" si="17"/>
        <v>0</v>
      </c>
      <c r="APJ27" s="409">
        <f t="shared" si="17"/>
        <v>0</v>
      </c>
      <c r="APK27" s="409">
        <f t="shared" si="17"/>
        <v>0</v>
      </c>
      <c r="APL27" s="409">
        <f t="shared" si="17"/>
        <v>0</v>
      </c>
      <c r="APM27" s="409">
        <f t="shared" si="17"/>
        <v>0</v>
      </c>
      <c r="APN27" s="409">
        <f t="shared" si="17"/>
        <v>0</v>
      </c>
      <c r="APO27" s="409">
        <f t="shared" si="17"/>
        <v>0</v>
      </c>
      <c r="APP27" s="409">
        <f t="shared" si="17"/>
        <v>0</v>
      </c>
      <c r="APQ27" s="409">
        <f t="shared" si="17"/>
        <v>0</v>
      </c>
      <c r="APR27" s="409">
        <f t="shared" si="17"/>
        <v>0</v>
      </c>
      <c r="APS27" s="409">
        <f t="shared" si="17"/>
        <v>0</v>
      </c>
      <c r="APT27" s="409">
        <f t="shared" si="17"/>
        <v>0</v>
      </c>
      <c r="APU27" s="409">
        <f t="shared" si="17"/>
        <v>0</v>
      </c>
      <c r="APV27" s="409">
        <f t="shared" si="17"/>
        <v>0</v>
      </c>
      <c r="APW27" s="409">
        <f t="shared" si="17"/>
        <v>0</v>
      </c>
      <c r="APX27" s="409">
        <f t="shared" si="17"/>
        <v>0</v>
      </c>
      <c r="APY27" s="409">
        <f t="shared" si="17"/>
        <v>0</v>
      </c>
      <c r="APZ27" s="409">
        <f t="shared" si="17"/>
        <v>0</v>
      </c>
      <c r="AQA27" s="409">
        <f t="shared" si="17"/>
        <v>0</v>
      </c>
      <c r="AQB27" s="409">
        <f t="shared" si="17"/>
        <v>0</v>
      </c>
      <c r="AQC27" s="409">
        <f t="shared" si="17"/>
        <v>0</v>
      </c>
      <c r="AQD27" s="409">
        <f t="shared" si="17"/>
        <v>0</v>
      </c>
      <c r="AQE27" s="409">
        <f t="shared" si="17"/>
        <v>0</v>
      </c>
      <c r="AQF27" s="409">
        <f t="shared" si="17"/>
        <v>0</v>
      </c>
      <c r="AQG27" s="409">
        <f t="shared" si="17"/>
        <v>0</v>
      </c>
      <c r="AQH27" s="409">
        <f t="shared" si="17"/>
        <v>0</v>
      </c>
      <c r="AQI27" s="409">
        <f t="shared" si="17"/>
        <v>0</v>
      </c>
      <c r="AQJ27" s="409">
        <f t="shared" si="17"/>
        <v>0</v>
      </c>
      <c r="AQK27" s="409">
        <f t="shared" si="17"/>
        <v>0</v>
      </c>
      <c r="AQL27" s="409">
        <f t="shared" si="17"/>
        <v>0</v>
      </c>
      <c r="AQM27" s="409">
        <f t="shared" si="17"/>
        <v>0</v>
      </c>
      <c r="AQN27" s="409">
        <f t="shared" si="17"/>
        <v>0</v>
      </c>
      <c r="AQO27" s="409">
        <f t="shared" si="17"/>
        <v>0</v>
      </c>
      <c r="AQP27" s="409">
        <f t="shared" si="17"/>
        <v>0</v>
      </c>
      <c r="AQQ27" s="409">
        <f t="shared" si="17"/>
        <v>0</v>
      </c>
      <c r="AQR27" s="409">
        <f t="shared" si="17"/>
        <v>0</v>
      </c>
      <c r="AQS27" s="409">
        <f t="shared" si="17"/>
        <v>0</v>
      </c>
      <c r="AQT27" s="409">
        <f t="shared" si="17"/>
        <v>0</v>
      </c>
      <c r="AQU27" s="409">
        <f t="shared" si="17"/>
        <v>0</v>
      </c>
      <c r="AQV27" s="409">
        <f t="shared" si="17"/>
        <v>0</v>
      </c>
      <c r="AQW27" s="409">
        <f t="shared" si="17"/>
        <v>0</v>
      </c>
      <c r="AQX27" s="409">
        <f t="shared" si="17"/>
        <v>0</v>
      </c>
      <c r="AQY27" s="409">
        <f t="shared" si="17"/>
        <v>0</v>
      </c>
      <c r="AQZ27" s="409">
        <f t="shared" si="17"/>
        <v>0</v>
      </c>
      <c r="ARA27" s="409">
        <f t="shared" si="17"/>
        <v>0</v>
      </c>
      <c r="ARB27" s="409">
        <f t="shared" si="17"/>
        <v>0</v>
      </c>
      <c r="ARC27" s="409">
        <f t="shared" si="17"/>
        <v>0</v>
      </c>
      <c r="ARD27" s="409">
        <f t="shared" si="17"/>
        <v>0</v>
      </c>
      <c r="ARE27" s="409">
        <f t="shared" si="17"/>
        <v>0</v>
      </c>
      <c r="ARF27" s="409">
        <f t="shared" si="17"/>
        <v>0</v>
      </c>
      <c r="ARG27" s="409">
        <f t="shared" si="17"/>
        <v>0</v>
      </c>
      <c r="ARH27" s="409">
        <f t="shared" si="17"/>
        <v>0</v>
      </c>
      <c r="ARI27" s="409">
        <f t="shared" si="17"/>
        <v>0</v>
      </c>
      <c r="ARJ27" s="409">
        <f t="shared" si="17"/>
        <v>0</v>
      </c>
      <c r="ARK27" s="409">
        <f t="shared" si="17"/>
        <v>0</v>
      </c>
      <c r="ARL27" s="409">
        <f t="shared" si="17"/>
        <v>0</v>
      </c>
      <c r="ARM27" s="409">
        <f t="shared" ref="ARM27:ATX27" si="18">ARM25/365</f>
        <v>0</v>
      </c>
      <c r="ARN27" s="409">
        <f t="shared" si="18"/>
        <v>0</v>
      </c>
      <c r="ARO27" s="409">
        <f t="shared" si="18"/>
        <v>0</v>
      </c>
      <c r="ARP27" s="409">
        <f t="shared" si="18"/>
        <v>0</v>
      </c>
      <c r="ARQ27" s="409">
        <f t="shared" si="18"/>
        <v>0</v>
      </c>
      <c r="ARR27" s="409">
        <f t="shared" si="18"/>
        <v>0</v>
      </c>
      <c r="ARS27" s="409">
        <f t="shared" si="18"/>
        <v>0</v>
      </c>
      <c r="ART27" s="409">
        <f t="shared" si="18"/>
        <v>0</v>
      </c>
      <c r="ARU27" s="409">
        <f t="shared" si="18"/>
        <v>0</v>
      </c>
      <c r="ARV27" s="409">
        <f t="shared" si="18"/>
        <v>0</v>
      </c>
      <c r="ARW27" s="409">
        <f t="shared" si="18"/>
        <v>0</v>
      </c>
      <c r="ARX27" s="409">
        <f t="shared" si="18"/>
        <v>0</v>
      </c>
      <c r="ARY27" s="409">
        <f t="shared" si="18"/>
        <v>0</v>
      </c>
      <c r="ARZ27" s="409">
        <f t="shared" si="18"/>
        <v>0</v>
      </c>
      <c r="ASA27" s="409">
        <f t="shared" si="18"/>
        <v>0</v>
      </c>
      <c r="ASB27" s="409">
        <f t="shared" si="18"/>
        <v>0</v>
      </c>
      <c r="ASC27" s="409">
        <f t="shared" si="18"/>
        <v>0</v>
      </c>
      <c r="ASD27" s="409">
        <f t="shared" si="18"/>
        <v>0</v>
      </c>
      <c r="ASE27" s="409">
        <f t="shared" si="18"/>
        <v>0</v>
      </c>
      <c r="ASF27" s="409">
        <f t="shared" si="18"/>
        <v>0</v>
      </c>
      <c r="ASG27" s="409">
        <f t="shared" si="18"/>
        <v>0</v>
      </c>
      <c r="ASH27" s="409">
        <f t="shared" si="18"/>
        <v>0</v>
      </c>
      <c r="ASI27" s="409">
        <f t="shared" si="18"/>
        <v>0</v>
      </c>
      <c r="ASJ27" s="409">
        <f t="shared" si="18"/>
        <v>0</v>
      </c>
      <c r="ASK27" s="409">
        <f t="shared" si="18"/>
        <v>0</v>
      </c>
      <c r="ASL27" s="409">
        <f t="shared" si="18"/>
        <v>0</v>
      </c>
      <c r="ASM27" s="409">
        <f t="shared" si="18"/>
        <v>0</v>
      </c>
      <c r="ASN27" s="409">
        <f t="shared" si="18"/>
        <v>0</v>
      </c>
      <c r="ASO27" s="409">
        <f t="shared" si="18"/>
        <v>0</v>
      </c>
      <c r="ASP27" s="409">
        <f t="shared" si="18"/>
        <v>0</v>
      </c>
      <c r="ASQ27" s="409">
        <f t="shared" si="18"/>
        <v>0</v>
      </c>
      <c r="ASR27" s="409">
        <f t="shared" si="18"/>
        <v>0</v>
      </c>
      <c r="ASS27" s="409">
        <f t="shared" si="18"/>
        <v>0</v>
      </c>
      <c r="AST27" s="409">
        <f t="shared" si="18"/>
        <v>0</v>
      </c>
      <c r="ASU27" s="409">
        <f t="shared" si="18"/>
        <v>0</v>
      </c>
      <c r="ASV27" s="409">
        <f t="shared" si="18"/>
        <v>0</v>
      </c>
      <c r="ASW27" s="409">
        <f t="shared" si="18"/>
        <v>0</v>
      </c>
      <c r="ASX27" s="409">
        <f t="shared" si="18"/>
        <v>0</v>
      </c>
      <c r="ASY27" s="409">
        <f t="shared" si="18"/>
        <v>0</v>
      </c>
      <c r="ASZ27" s="409">
        <f t="shared" si="18"/>
        <v>0</v>
      </c>
      <c r="ATA27" s="409">
        <f t="shared" si="18"/>
        <v>0</v>
      </c>
      <c r="ATB27" s="409">
        <f t="shared" si="18"/>
        <v>0</v>
      </c>
      <c r="ATC27" s="409">
        <f t="shared" si="18"/>
        <v>0</v>
      </c>
      <c r="ATD27" s="409">
        <f t="shared" si="18"/>
        <v>0</v>
      </c>
      <c r="ATE27" s="409">
        <f t="shared" si="18"/>
        <v>0</v>
      </c>
      <c r="ATF27" s="409">
        <f t="shared" si="18"/>
        <v>0</v>
      </c>
      <c r="ATG27" s="409">
        <f t="shared" si="18"/>
        <v>0</v>
      </c>
      <c r="ATH27" s="409">
        <f t="shared" si="18"/>
        <v>0</v>
      </c>
      <c r="ATI27" s="409">
        <f t="shared" si="18"/>
        <v>0</v>
      </c>
      <c r="ATJ27" s="409">
        <f t="shared" si="18"/>
        <v>0</v>
      </c>
      <c r="ATK27" s="409">
        <f t="shared" si="18"/>
        <v>0</v>
      </c>
      <c r="ATL27" s="409">
        <f t="shared" si="18"/>
        <v>0</v>
      </c>
      <c r="ATM27" s="409">
        <f t="shared" si="18"/>
        <v>0</v>
      </c>
      <c r="ATN27" s="409">
        <f t="shared" si="18"/>
        <v>0</v>
      </c>
      <c r="ATO27" s="409">
        <f t="shared" si="18"/>
        <v>0</v>
      </c>
      <c r="ATP27" s="409">
        <f t="shared" si="18"/>
        <v>0</v>
      </c>
      <c r="ATQ27" s="409">
        <f t="shared" si="18"/>
        <v>0</v>
      </c>
      <c r="ATR27" s="409">
        <f t="shared" si="18"/>
        <v>0</v>
      </c>
      <c r="ATS27" s="409">
        <f t="shared" si="18"/>
        <v>0</v>
      </c>
      <c r="ATT27" s="409">
        <f t="shared" si="18"/>
        <v>0</v>
      </c>
      <c r="ATU27" s="409">
        <f t="shared" si="18"/>
        <v>0</v>
      </c>
      <c r="ATV27" s="409">
        <f t="shared" si="18"/>
        <v>0</v>
      </c>
      <c r="ATW27" s="409">
        <f t="shared" si="18"/>
        <v>0</v>
      </c>
      <c r="ATX27" s="409">
        <f t="shared" si="18"/>
        <v>0</v>
      </c>
      <c r="ATY27" s="409">
        <f t="shared" ref="ATY27:AWJ27" si="19">ATY25/365</f>
        <v>0</v>
      </c>
      <c r="ATZ27" s="409">
        <f t="shared" si="19"/>
        <v>0</v>
      </c>
      <c r="AUA27" s="409">
        <f t="shared" si="19"/>
        <v>0</v>
      </c>
      <c r="AUB27" s="409">
        <f t="shared" si="19"/>
        <v>0</v>
      </c>
      <c r="AUC27" s="409">
        <f t="shared" si="19"/>
        <v>0</v>
      </c>
      <c r="AUD27" s="409">
        <f t="shared" si="19"/>
        <v>0</v>
      </c>
      <c r="AUE27" s="409">
        <f t="shared" si="19"/>
        <v>0</v>
      </c>
      <c r="AUF27" s="409">
        <f t="shared" si="19"/>
        <v>0</v>
      </c>
      <c r="AUG27" s="409">
        <f t="shared" si="19"/>
        <v>0</v>
      </c>
      <c r="AUH27" s="409">
        <f t="shared" si="19"/>
        <v>0</v>
      </c>
      <c r="AUI27" s="409">
        <f t="shared" si="19"/>
        <v>0</v>
      </c>
      <c r="AUJ27" s="409">
        <f t="shared" si="19"/>
        <v>0</v>
      </c>
      <c r="AUK27" s="409">
        <f t="shared" si="19"/>
        <v>0</v>
      </c>
      <c r="AUL27" s="409">
        <f t="shared" si="19"/>
        <v>0</v>
      </c>
      <c r="AUM27" s="409">
        <f t="shared" si="19"/>
        <v>0</v>
      </c>
      <c r="AUN27" s="409">
        <f t="shared" si="19"/>
        <v>0</v>
      </c>
      <c r="AUO27" s="409">
        <f t="shared" si="19"/>
        <v>0</v>
      </c>
      <c r="AUP27" s="409">
        <f t="shared" si="19"/>
        <v>0</v>
      </c>
      <c r="AUQ27" s="409">
        <f t="shared" si="19"/>
        <v>0</v>
      </c>
      <c r="AUR27" s="409">
        <f t="shared" si="19"/>
        <v>0</v>
      </c>
      <c r="AUS27" s="409">
        <f t="shared" si="19"/>
        <v>0</v>
      </c>
      <c r="AUT27" s="409">
        <f t="shared" si="19"/>
        <v>0</v>
      </c>
      <c r="AUU27" s="409">
        <f t="shared" si="19"/>
        <v>0</v>
      </c>
      <c r="AUV27" s="409">
        <f t="shared" si="19"/>
        <v>0</v>
      </c>
      <c r="AUW27" s="409">
        <f t="shared" si="19"/>
        <v>0</v>
      </c>
      <c r="AUX27" s="409">
        <f t="shared" si="19"/>
        <v>0</v>
      </c>
      <c r="AUY27" s="409">
        <f t="shared" si="19"/>
        <v>0</v>
      </c>
      <c r="AUZ27" s="409">
        <f t="shared" si="19"/>
        <v>0</v>
      </c>
      <c r="AVA27" s="409">
        <f t="shared" si="19"/>
        <v>0</v>
      </c>
      <c r="AVB27" s="409">
        <f t="shared" si="19"/>
        <v>0</v>
      </c>
      <c r="AVC27" s="409">
        <f t="shared" si="19"/>
        <v>0</v>
      </c>
      <c r="AVD27" s="409">
        <f t="shared" si="19"/>
        <v>0</v>
      </c>
      <c r="AVE27" s="409">
        <f t="shared" si="19"/>
        <v>0</v>
      </c>
      <c r="AVF27" s="409">
        <f t="shared" si="19"/>
        <v>0</v>
      </c>
      <c r="AVG27" s="409">
        <f t="shared" si="19"/>
        <v>0</v>
      </c>
      <c r="AVH27" s="409">
        <f t="shared" si="19"/>
        <v>0</v>
      </c>
      <c r="AVI27" s="409">
        <f t="shared" si="19"/>
        <v>0</v>
      </c>
      <c r="AVJ27" s="409">
        <f t="shared" si="19"/>
        <v>0</v>
      </c>
      <c r="AVK27" s="409">
        <f t="shared" si="19"/>
        <v>0</v>
      </c>
      <c r="AVL27" s="409">
        <f t="shared" si="19"/>
        <v>0</v>
      </c>
      <c r="AVM27" s="409">
        <f t="shared" si="19"/>
        <v>0</v>
      </c>
      <c r="AVN27" s="409">
        <f t="shared" si="19"/>
        <v>0</v>
      </c>
      <c r="AVO27" s="409">
        <f t="shared" si="19"/>
        <v>0</v>
      </c>
      <c r="AVP27" s="409">
        <f t="shared" si="19"/>
        <v>0</v>
      </c>
      <c r="AVQ27" s="409">
        <f t="shared" si="19"/>
        <v>0</v>
      </c>
      <c r="AVR27" s="409">
        <f t="shared" si="19"/>
        <v>0</v>
      </c>
      <c r="AVS27" s="409">
        <f t="shared" si="19"/>
        <v>0</v>
      </c>
      <c r="AVT27" s="409">
        <f t="shared" si="19"/>
        <v>0</v>
      </c>
      <c r="AVU27" s="409">
        <f t="shared" si="19"/>
        <v>0</v>
      </c>
      <c r="AVV27" s="409">
        <f t="shared" si="19"/>
        <v>0</v>
      </c>
      <c r="AVW27" s="409">
        <f t="shared" si="19"/>
        <v>0</v>
      </c>
      <c r="AVX27" s="409">
        <f t="shared" si="19"/>
        <v>0</v>
      </c>
      <c r="AVY27" s="409">
        <f t="shared" si="19"/>
        <v>0</v>
      </c>
      <c r="AVZ27" s="409">
        <f t="shared" si="19"/>
        <v>0</v>
      </c>
      <c r="AWA27" s="409">
        <f t="shared" si="19"/>
        <v>0</v>
      </c>
      <c r="AWB27" s="409">
        <f t="shared" si="19"/>
        <v>0</v>
      </c>
      <c r="AWC27" s="409">
        <f t="shared" si="19"/>
        <v>0</v>
      </c>
      <c r="AWD27" s="409">
        <f t="shared" si="19"/>
        <v>0</v>
      </c>
      <c r="AWE27" s="409">
        <f t="shared" si="19"/>
        <v>0</v>
      </c>
      <c r="AWF27" s="409">
        <f t="shared" si="19"/>
        <v>0</v>
      </c>
      <c r="AWG27" s="409">
        <f t="shared" si="19"/>
        <v>0</v>
      </c>
      <c r="AWH27" s="409">
        <f t="shared" si="19"/>
        <v>0</v>
      </c>
      <c r="AWI27" s="409">
        <f t="shared" si="19"/>
        <v>0</v>
      </c>
      <c r="AWJ27" s="409">
        <f t="shared" si="19"/>
        <v>0</v>
      </c>
      <c r="AWK27" s="409">
        <f t="shared" ref="AWK27:AYV27" si="20">AWK25/365</f>
        <v>0</v>
      </c>
      <c r="AWL27" s="409">
        <f t="shared" si="20"/>
        <v>0</v>
      </c>
      <c r="AWM27" s="409">
        <f t="shared" si="20"/>
        <v>0</v>
      </c>
      <c r="AWN27" s="409">
        <f t="shared" si="20"/>
        <v>0</v>
      </c>
      <c r="AWO27" s="409">
        <f t="shared" si="20"/>
        <v>0</v>
      </c>
      <c r="AWP27" s="409">
        <f t="shared" si="20"/>
        <v>0</v>
      </c>
      <c r="AWQ27" s="409">
        <f t="shared" si="20"/>
        <v>0</v>
      </c>
      <c r="AWR27" s="409">
        <f t="shared" si="20"/>
        <v>0</v>
      </c>
      <c r="AWS27" s="409">
        <f t="shared" si="20"/>
        <v>0</v>
      </c>
      <c r="AWT27" s="409">
        <f t="shared" si="20"/>
        <v>0</v>
      </c>
      <c r="AWU27" s="409">
        <f t="shared" si="20"/>
        <v>0</v>
      </c>
      <c r="AWV27" s="409">
        <f t="shared" si="20"/>
        <v>0</v>
      </c>
      <c r="AWW27" s="409">
        <f t="shared" si="20"/>
        <v>0</v>
      </c>
      <c r="AWX27" s="409">
        <f t="shared" si="20"/>
        <v>0</v>
      </c>
      <c r="AWY27" s="409">
        <f t="shared" si="20"/>
        <v>0</v>
      </c>
      <c r="AWZ27" s="409">
        <f t="shared" si="20"/>
        <v>0</v>
      </c>
      <c r="AXA27" s="409">
        <f t="shared" si="20"/>
        <v>0</v>
      </c>
      <c r="AXB27" s="409">
        <f t="shared" si="20"/>
        <v>0</v>
      </c>
      <c r="AXC27" s="409">
        <f t="shared" si="20"/>
        <v>0</v>
      </c>
      <c r="AXD27" s="409">
        <f t="shared" si="20"/>
        <v>0</v>
      </c>
      <c r="AXE27" s="409">
        <f t="shared" si="20"/>
        <v>0</v>
      </c>
      <c r="AXF27" s="409">
        <f t="shared" si="20"/>
        <v>0</v>
      </c>
      <c r="AXG27" s="409">
        <f t="shared" si="20"/>
        <v>0</v>
      </c>
      <c r="AXH27" s="409">
        <f t="shared" si="20"/>
        <v>0</v>
      </c>
      <c r="AXI27" s="409">
        <f t="shared" si="20"/>
        <v>0</v>
      </c>
      <c r="AXJ27" s="409">
        <f t="shared" si="20"/>
        <v>0</v>
      </c>
      <c r="AXK27" s="409">
        <f t="shared" si="20"/>
        <v>0</v>
      </c>
      <c r="AXL27" s="409">
        <f t="shared" si="20"/>
        <v>0</v>
      </c>
      <c r="AXM27" s="409">
        <f t="shared" si="20"/>
        <v>0</v>
      </c>
      <c r="AXN27" s="409">
        <f t="shared" si="20"/>
        <v>0</v>
      </c>
      <c r="AXO27" s="409">
        <f t="shared" si="20"/>
        <v>0</v>
      </c>
      <c r="AXP27" s="409">
        <f t="shared" si="20"/>
        <v>0</v>
      </c>
      <c r="AXQ27" s="409">
        <f t="shared" si="20"/>
        <v>0</v>
      </c>
      <c r="AXR27" s="409">
        <f t="shared" si="20"/>
        <v>0</v>
      </c>
      <c r="AXS27" s="409">
        <f t="shared" si="20"/>
        <v>0</v>
      </c>
      <c r="AXT27" s="409">
        <f t="shared" si="20"/>
        <v>0</v>
      </c>
      <c r="AXU27" s="409">
        <f t="shared" si="20"/>
        <v>0</v>
      </c>
      <c r="AXV27" s="409">
        <f t="shared" si="20"/>
        <v>0</v>
      </c>
      <c r="AXW27" s="409">
        <f t="shared" si="20"/>
        <v>0</v>
      </c>
      <c r="AXX27" s="409">
        <f t="shared" si="20"/>
        <v>0</v>
      </c>
      <c r="AXY27" s="409">
        <f t="shared" si="20"/>
        <v>0</v>
      </c>
      <c r="AXZ27" s="409">
        <f t="shared" si="20"/>
        <v>0</v>
      </c>
      <c r="AYA27" s="409">
        <f t="shared" si="20"/>
        <v>0</v>
      </c>
      <c r="AYB27" s="409">
        <f t="shared" si="20"/>
        <v>0</v>
      </c>
      <c r="AYC27" s="409">
        <f t="shared" si="20"/>
        <v>0</v>
      </c>
      <c r="AYD27" s="409">
        <f t="shared" si="20"/>
        <v>0</v>
      </c>
      <c r="AYE27" s="409">
        <f t="shared" si="20"/>
        <v>0</v>
      </c>
      <c r="AYF27" s="409">
        <f t="shared" si="20"/>
        <v>0</v>
      </c>
      <c r="AYG27" s="409">
        <f t="shared" si="20"/>
        <v>0</v>
      </c>
      <c r="AYH27" s="409">
        <f t="shared" si="20"/>
        <v>0</v>
      </c>
      <c r="AYI27" s="409">
        <f t="shared" si="20"/>
        <v>0</v>
      </c>
      <c r="AYJ27" s="409">
        <f t="shared" si="20"/>
        <v>0</v>
      </c>
      <c r="AYK27" s="409">
        <f t="shared" si="20"/>
        <v>0</v>
      </c>
      <c r="AYL27" s="409">
        <f t="shared" si="20"/>
        <v>0</v>
      </c>
      <c r="AYM27" s="409">
        <f t="shared" si="20"/>
        <v>0</v>
      </c>
      <c r="AYN27" s="409">
        <f t="shared" si="20"/>
        <v>0</v>
      </c>
      <c r="AYO27" s="409">
        <f t="shared" si="20"/>
        <v>0</v>
      </c>
      <c r="AYP27" s="409">
        <f t="shared" si="20"/>
        <v>0</v>
      </c>
      <c r="AYQ27" s="409">
        <f t="shared" si="20"/>
        <v>0</v>
      </c>
      <c r="AYR27" s="409">
        <f t="shared" si="20"/>
        <v>0</v>
      </c>
      <c r="AYS27" s="409">
        <f t="shared" si="20"/>
        <v>0</v>
      </c>
      <c r="AYT27" s="409">
        <f t="shared" si="20"/>
        <v>0</v>
      </c>
      <c r="AYU27" s="409">
        <f t="shared" si="20"/>
        <v>0</v>
      </c>
      <c r="AYV27" s="409">
        <f t="shared" si="20"/>
        <v>0</v>
      </c>
      <c r="AYW27" s="409">
        <f t="shared" ref="AYW27:BBH27" si="21">AYW25/365</f>
        <v>0</v>
      </c>
      <c r="AYX27" s="409">
        <f t="shared" si="21"/>
        <v>0</v>
      </c>
      <c r="AYY27" s="409">
        <f t="shared" si="21"/>
        <v>0</v>
      </c>
      <c r="AYZ27" s="409">
        <f t="shared" si="21"/>
        <v>0</v>
      </c>
      <c r="AZA27" s="409">
        <f t="shared" si="21"/>
        <v>0</v>
      </c>
      <c r="AZB27" s="409">
        <f t="shared" si="21"/>
        <v>0</v>
      </c>
      <c r="AZC27" s="409">
        <f t="shared" si="21"/>
        <v>0</v>
      </c>
      <c r="AZD27" s="409">
        <f t="shared" si="21"/>
        <v>0</v>
      </c>
      <c r="AZE27" s="409">
        <f t="shared" si="21"/>
        <v>0</v>
      </c>
      <c r="AZF27" s="409">
        <f t="shared" si="21"/>
        <v>0</v>
      </c>
      <c r="AZG27" s="409">
        <f t="shared" si="21"/>
        <v>0</v>
      </c>
      <c r="AZH27" s="409">
        <f t="shared" si="21"/>
        <v>0</v>
      </c>
      <c r="AZI27" s="409">
        <f t="shared" si="21"/>
        <v>0</v>
      </c>
      <c r="AZJ27" s="409">
        <f t="shared" si="21"/>
        <v>0</v>
      </c>
      <c r="AZK27" s="409">
        <f t="shared" si="21"/>
        <v>0</v>
      </c>
      <c r="AZL27" s="409">
        <f t="shared" si="21"/>
        <v>0</v>
      </c>
      <c r="AZM27" s="409">
        <f t="shared" si="21"/>
        <v>0</v>
      </c>
      <c r="AZN27" s="409">
        <f t="shared" si="21"/>
        <v>0</v>
      </c>
      <c r="AZO27" s="409">
        <f t="shared" si="21"/>
        <v>0</v>
      </c>
      <c r="AZP27" s="409">
        <f t="shared" si="21"/>
        <v>0</v>
      </c>
      <c r="AZQ27" s="409">
        <f t="shared" si="21"/>
        <v>0</v>
      </c>
      <c r="AZR27" s="409">
        <f t="shared" si="21"/>
        <v>0</v>
      </c>
      <c r="AZS27" s="409">
        <f t="shared" si="21"/>
        <v>0</v>
      </c>
      <c r="AZT27" s="409">
        <f t="shared" si="21"/>
        <v>0</v>
      </c>
      <c r="AZU27" s="409">
        <f t="shared" si="21"/>
        <v>0</v>
      </c>
      <c r="AZV27" s="409">
        <f t="shared" si="21"/>
        <v>0</v>
      </c>
      <c r="AZW27" s="409">
        <f t="shared" si="21"/>
        <v>0</v>
      </c>
      <c r="AZX27" s="409">
        <f t="shared" si="21"/>
        <v>0</v>
      </c>
      <c r="AZY27" s="409">
        <f t="shared" si="21"/>
        <v>0</v>
      </c>
      <c r="AZZ27" s="409">
        <f t="shared" si="21"/>
        <v>0</v>
      </c>
      <c r="BAA27" s="409">
        <f t="shared" si="21"/>
        <v>0</v>
      </c>
      <c r="BAB27" s="409">
        <f t="shared" si="21"/>
        <v>0</v>
      </c>
      <c r="BAC27" s="409">
        <f t="shared" si="21"/>
        <v>0</v>
      </c>
      <c r="BAD27" s="409">
        <f t="shared" si="21"/>
        <v>0</v>
      </c>
      <c r="BAE27" s="409">
        <f t="shared" si="21"/>
        <v>0</v>
      </c>
      <c r="BAF27" s="409">
        <f t="shared" si="21"/>
        <v>0</v>
      </c>
      <c r="BAG27" s="409">
        <f t="shared" si="21"/>
        <v>0</v>
      </c>
      <c r="BAH27" s="409">
        <f t="shared" si="21"/>
        <v>0</v>
      </c>
      <c r="BAI27" s="409">
        <f t="shared" si="21"/>
        <v>0</v>
      </c>
      <c r="BAJ27" s="409">
        <f t="shared" si="21"/>
        <v>0</v>
      </c>
      <c r="BAK27" s="409">
        <f t="shared" si="21"/>
        <v>0</v>
      </c>
      <c r="BAL27" s="409">
        <f t="shared" si="21"/>
        <v>0</v>
      </c>
      <c r="BAM27" s="409">
        <f t="shared" si="21"/>
        <v>0</v>
      </c>
      <c r="BAN27" s="409">
        <f t="shared" si="21"/>
        <v>0</v>
      </c>
      <c r="BAO27" s="409">
        <f t="shared" si="21"/>
        <v>0</v>
      </c>
      <c r="BAP27" s="409">
        <f t="shared" si="21"/>
        <v>0</v>
      </c>
      <c r="BAQ27" s="409">
        <f t="shared" si="21"/>
        <v>0</v>
      </c>
      <c r="BAR27" s="409">
        <f t="shared" si="21"/>
        <v>0</v>
      </c>
      <c r="BAS27" s="409">
        <f t="shared" si="21"/>
        <v>0</v>
      </c>
      <c r="BAT27" s="409">
        <f t="shared" si="21"/>
        <v>0</v>
      </c>
      <c r="BAU27" s="409">
        <f t="shared" si="21"/>
        <v>0</v>
      </c>
      <c r="BAV27" s="409">
        <f t="shared" si="21"/>
        <v>0</v>
      </c>
      <c r="BAW27" s="409">
        <f t="shared" si="21"/>
        <v>0</v>
      </c>
      <c r="BAX27" s="409">
        <f t="shared" si="21"/>
        <v>0</v>
      </c>
      <c r="BAY27" s="409">
        <f t="shared" si="21"/>
        <v>0</v>
      </c>
      <c r="BAZ27" s="409">
        <f t="shared" si="21"/>
        <v>0</v>
      </c>
      <c r="BBA27" s="409">
        <f t="shared" si="21"/>
        <v>0</v>
      </c>
      <c r="BBB27" s="409">
        <f t="shared" si="21"/>
        <v>0</v>
      </c>
      <c r="BBC27" s="409">
        <f t="shared" si="21"/>
        <v>0</v>
      </c>
      <c r="BBD27" s="409">
        <f t="shared" si="21"/>
        <v>0</v>
      </c>
      <c r="BBE27" s="409">
        <f t="shared" si="21"/>
        <v>0</v>
      </c>
      <c r="BBF27" s="409">
        <f t="shared" si="21"/>
        <v>0</v>
      </c>
      <c r="BBG27" s="409">
        <f t="shared" si="21"/>
        <v>0</v>
      </c>
      <c r="BBH27" s="409">
        <f t="shared" si="21"/>
        <v>0</v>
      </c>
      <c r="BBI27" s="409">
        <f t="shared" ref="BBI27:BDT27" si="22">BBI25/365</f>
        <v>0</v>
      </c>
      <c r="BBJ27" s="409">
        <f t="shared" si="22"/>
        <v>0</v>
      </c>
      <c r="BBK27" s="409">
        <f t="shared" si="22"/>
        <v>0</v>
      </c>
      <c r="BBL27" s="409">
        <f t="shared" si="22"/>
        <v>0</v>
      </c>
      <c r="BBM27" s="409">
        <f t="shared" si="22"/>
        <v>0</v>
      </c>
      <c r="BBN27" s="409">
        <f t="shared" si="22"/>
        <v>0</v>
      </c>
      <c r="BBO27" s="409">
        <f t="shared" si="22"/>
        <v>0</v>
      </c>
      <c r="BBP27" s="409">
        <f t="shared" si="22"/>
        <v>0</v>
      </c>
      <c r="BBQ27" s="409">
        <f t="shared" si="22"/>
        <v>0</v>
      </c>
      <c r="BBR27" s="409">
        <f t="shared" si="22"/>
        <v>0</v>
      </c>
      <c r="BBS27" s="409">
        <f t="shared" si="22"/>
        <v>0</v>
      </c>
      <c r="BBT27" s="409">
        <f t="shared" si="22"/>
        <v>0</v>
      </c>
      <c r="BBU27" s="409">
        <f t="shared" si="22"/>
        <v>0</v>
      </c>
      <c r="BBV27" s="409">
        <f t="shared" si="22"/>
        <v>0</v>
      </c>
      <c r="BBW27" s="409">
        <f t="shared" si="22"/>
        <v>0</v>
      </c>
      <c r="BBX27" s="409">
        <f t="shared" si="22"/>
        <v>0</v>
      </c>
      <c r="BBY27" s="409">
        <f t="shared" si="22"/>
        <v>0</v>
      </c>
      <c r="BBZ27" s="409">
        <f t="shared" si="22"/>
        <v>0</v>
      </c>
      <c r="BCA27" s="409">
        <f t="shared" si="22"/>
        <v>0</v>
      </c>
      <c r="BCB27" s="409">
        <f t="shared" si="22"/>
        <v>0</v>
      </c>
      <c r="BCC27" s="409">
        <f t="shared" si="22"/>
        <v>0</v>
      </c>
      <c r="BCD27" s="409">
        <f t="shared" si="22"/>
        <v>0</v>
      </c>
      <c r="BCE27" s="409">
        <f t="shared" si="22"/>
        <v>0</v>
      </c>
      <c r="BCF27" s="409">
        <f t="shared" si="22"/>
        <v>0</v>
      </c>
      <c r="BCG27" s="409">
        <f t="shared" si="22"/>
        <v>0</v>
      </c>
      <c r="BCH27" s="409">
        <f t="shared" si="22"/>
        <v>0</v>
      </c>
      <c r="BCI27" s="409">
        <f t="shared" si="22"/>
        <v>0</v>
      </c>
      <c r="BCJ27" s="409">
        <f t="shared" si="22"/>
        <v>0</v>
      </c>
      <c r="BCK27" s="409">
        <f t="shared" si="22"/>
        <v>0</v>
      </c>
      <c r="BCL27" s="409">
        <f t="shared" si="22"/>
        <v>0</v>
      </c>
      <c r="BCM27" s="409">
        <f t="shared" si="22"/>
        <v>0</v>
      </c>
      <c r="BCN27" s="409">
        <f t="shared" si="22"/>
        <v>0</v>
      </c>
      <c r="BCO27" s="409">
        <f t="shared" si="22"/>
        <v>0</v>
      </c>
      <c r="BCP27" s="409">
        <f t="shared" si="22"/>
        <v>0</v>
      </c>
      <c r="BCQ27" s="409">
        <f t="shared" si="22"/>
        <v>0</v>
      </c>
      <c r="BCR27" s="409">
        <f t="shared" si="22"/>
        <v>0</v>
      </c>
      <c r="BCS27" s="409">
        <f t="shared" si="22"/>
        <v>0</v>
      </c>
      <c r="BCT27" s="409">
        <f t="shared" si="22"/>
        <v>0</v>
      </c>
      <c r="BCU27" s="409">
        <f t="shared" si="22"/>
        <v>0</v>
      </c>
      <c r="BCV27" s="409">
        <f t="shared" si="22"/>
        <v>0</v>
      </c>
      <c r="BCW27" s="409">
        <f t="shared" si="22"/>
        <v>0</v>
      </c>
      <c r="BCX27" s="409">
        <f t="shared" si="22"/>
        <v>0</v>
      </c>
      <c r="BCY27" s="409">
        <f t="shared" si="22"/>
        <v>0</v>
      </c>
      <c r="BCZ27" s="409">
        <f t="shared" si="22"/>
        <v>0</v>
      </c>
      <c r="BDA27" s="409">
        <f t="shared" si="22"/>
        <v>0</v>
      </c>
      <c r="BDB27" s="409">
        <f t="shared" si="22"/>
        <v>0</v>
      </c>
      <c r="BDC27" s="409">
        <f t="shared" si="22"/>
        <v>0</v>
      </c>
      <c r="BDD27" s="409">
        <f t="shared" si="22"/>
        <v>0</v>
      </c>
      <c r="BDE27" s="409">
        <f t="shared" si="22"/>
        <v>0</v>
      </c>
      <c r="BDF27" s="409">
        <f t="shared" si="22"/>
        <v>0</v>
      </c>
      <c r="BDG27" s="409">
        <f t="shared" si="22"/>
        <v>0</v>
      </c>
      <c r="BDH27" s="409">
        <f t="shared" si="22"/>
        <v>0</v>
      </c>
      <c r="BDI27" s="409">
        <f t="shared" si="22"/>
        <v>0</v>
      </c>
      <c r="BDJ27" s="409">
        <f t="shared" si="22"/>
        <v>0</v>
      </c>
      <c r="BDK27" s="409">
        <f t="shared" si="22"/>
        <v>0</v>
      </c>
      <c r="BDL27" s="409">
        <f t="shared" si="22"/>
        <v>0</v>
      </c>
      <c r="BDM27" s="409">
        <f t="shared" si="22"/>
        <v>0</v>
      </c>
      <c r="BDN27" s="409">
        <f t="shared" si="22"/>
        <v>0</v>
      </c>
      <c r="BDO27" s="409">
        <f t="shared" si="22"/>
        <v>0</v>
      </c>
      <c r="BDP27" s="409">
        <f t="shared" si="22"/>
        <v>0</v>
      </c>
      <c r="BDQ27" s="409">
        <f t="shared" si="22"/>
        <v>0</v>
      </c>
      <c r="BDR27" s="409">
        <f t="shared" si="22"/>
        <v>0</v>
      </c>
      <c r="BDS27" s="409">
        <f t="shared" si="22"/>
        <v>0</v>
      </c>
      <c r="BDT27" s="409">
        <f t="shared" si="22"/>
        <v>0</v>
      </c>
      <c r="BDU27" s="409">
        <f t="shared" ref="BDU27:BGF27" si="23">BDU25/365</f>
        <v>0</v>
      </c>
      <c r="BDV27" s="409">
        <f t="shared" si="23"/>
        <v>0</v>
      </c>
      <c r="BDW27" s="409">
        <f t="shared" si="23"/>
        <v>0</v>
      </c>
      <c r="BDX27" s="409">
        <f t="shared" si="23"/>
        <v>0</v>
      </c>
      <c r="BDY27" s="409">
        <f t="shared" si="23"/>
        <v>0</v>
      </c>
      <c r="BDZ27" s="409">
        <f t="shared" si="23"/>
        <v>0</v>
      </c>
      <c r="BEA27" s="409">
        <f t="shared" si="23"/>
        <v>0</v>
      </c>
      <c r="BEB27" s="409">
        <f t="shared" si="23"/>
        <v>0</v>
      </c>
      <c r="BEC27" s="409">
        <f t="shared" si="23"/>
        <v>0</v>
      </c>
      <c r="BED27" s="409">
        <f t="shared" si="23"/>
        <v>0</v>
      </c>
      <c r="BEE27" s="409">
        <f t="shared" si="23"/>
        <v>0</v>
      </c>
      <c r="BEF27" s="409">
        <f t="shared" si="23"/>
        <v>0</v>
      </c>
      <c r="BEG27" s="409">
        <f t="shared" si="23"/>
        <v>0</v>
      </c>
      <c r="BEH27" s="409">
        <f t="shared" si="23"/>
        <v>0</v>
      </c>
      <c r="BEI27" s="409">
        <f t="shared" si="23"/>
        <v>0</v>
      </c>
      <c r="BEJ27" s="409">
        <f t="shared" si="23"/>
        <v>0</v>
      </c>
      <c r="BEK27" s="409">
        <f t="shared" si="23"/>
        <v>0</v>
      </c>
      <c r="BEL27" s="409">
        <f t="shared" si="23"/>
        <v>0</v>
      </c>
      <c r="BEM27" s="409">
        <f t="shared" si="23"/>
        <v>0</v>
      </c>
      <c r="BEN27" s="409">
        <f t="shared" si="23"/>
        <v>0</v>
      </c>
      <c r="BEO27" s="409">
        <f t="shared" si="23"/>
        <v>0</v>
      </c>
      <c r="BEP27" s="409">
        <f t="shared" si="23"/>
        <v>0</v>
      </c>
      <c r="BEQ27" s="409">
        <f t="shared" si="23"/>
        <v>0</v>
      </c>
      <c r="BER27" s="409">
        <f t="shared" si="23"/>
        <v>0</v>
      </c>
      <c r="BES27" s="409">
        <f t="shared" si="23"/>
        <v>0</v>
      </c>
      <c r="BET27" s="409">
        <f t="shared" si="23"/>
        <v>0</v>
      </c>
      <c r="BEU27" s="409">
        <f t="shared" si="23"/>
        <v>0</v>
      </c>
      <c r="BEV27" s="409">
        <f t="shared" si="23"/>
        <v>0</v>
      </c>
      <c r="BEW27" s="409">
        <f t="shared" si="23"/>
        <v>0</v>
      </c>
      <c r="BEX27" s="409">
        <f t="shared" si="23"/>
        <v>0</v>
      </c>
      <c r="BEY27" s="409">
        <f t="shared" si="23"/>
        <v>0</v>
      </c>
      <c r="BEZ27" s="409">
        <f t="shared" si="23"/>
        <v>0</v>
      </c>
      <c r="BFA27" s="409">
        <f t="shared" si="23"/>
        <v>0</v>
      </c>
      <c r="BFB27" s="409">
        <f t="shared" si="23"/>
        <v>0</v>
      </c>
      <c r="BFC27" s="409">
        <f t="shared" si="23"/>
        <v>0</v>
      </c>
      <c r="BFD27" s="409">
        <f t="shared" si="23"/>
        <v>0</v>
      </c>
      <c r="BFE27" s="409">
        <f t="shared" si="23"/>
        <v>0</v>
      </c>
      <c r="BFF27" s="409">
        <f t="shared" si="23"/>
        <v>0</v>
      </c>
      <c r="BFG27" s="409">
        <f t="shared" si="23"/>
        <v>0</v>
      </c>
      <c r="BFH27" s="409">
        <f t="shared" si="23"/>
        <v>0</v>
      </c>
      <c r="BFI27" s="409">
        <f t="shared" si="23"/>
        <v>0</v>
      </c>
      <c r="BFJ27" s="409">
        <f t="shared" si="23"/>
        <v>0</v>
      </c>
      <c r="BFK27" s="409">
        <f t="shared" si="23"/>
        <v>0</v>
      </c>
      <c r="BFL27" s="409">
        <f t="shared" si="23"/>
        <v>0</v>
      </c>
      <c r="BFM27" s="409">
        <f t="shared" si="23"/>
        <v>0</v>
      </c>
      <c r="BFN27" s="409">
        <f t="shared" si="23"/>
        <v>0</v>
      </c>
      <c r="BFO27" s="409">
        <f t="shared" si="23"/>
        <v>0</v>
      </c>
      <c r="BFP27" s="409">
        <f t="shared" si="23"/>
        <v>0</v>
      </c>
      <c r="BFQ27" s="409">
        <f t="shared" si="23"/>
        <v>0</v>
      </c>
      <c r="BFR27" s="409">
        <f t="shared" si="23"/>
        <v>0</v>
      </c>
      <c r="BFS27" s="409">
        <f t="shared" si="23"/>
        <v>0</v>
      </c>
      <c r="BFT27" s="409">
        <f t="shared" si="23"/>
        <v>0</v>
      </c>
      <c r="BFU27" s="409">
        <f t="shared" si="23"/>
        <v>0</v>
      </c>
      <c r="BFV27" s="409">
        <f t="shared" si="23"/>
        <v>0</v>
      </c>
      <c r="BFW27" s="409">
        <f t="shared" si="23"/>
        <v>0</v>
      </c>
      <c r="BFX27" s="409">
        <f t="shared" si="23"/>
        <v>0</v>
      </c>
      <c r="BFY27" s="409">
        <f t="shared" si="23"/>
        <v>0</v>
      </c>
      <c r="BFZ27" s="409">
        <f t="shared" si="23"/>
        <v>0</v>
      </c>
      <c r="BGA27" s="409">
        <f t="shared" si="23"/>
        <v>0</v>
      </c>
      <c r="BGB27" s="409">
        <f t="shared" si="23"/>
        <v>0</v>
      </c>
      <c r="BGC27" s="409">
        <f t="shared" si="23"/>
        <v>0</v>
      </c>
      <c r="BGD27" s="409">
        <f t="shared" si="23"/>
        <v>0</v>
      </c>
      <c r="BGE27" s="409">
        <f t="shared" si="23"/>
        <v>0</v>
      </c>
      <c r="BGF27" s="409">
        <f t="shared" si="23"/>
        <v>0</v>
      </c>
      <c r="BGG27" s="409">
        <f t="shared" ref="BGG27:BIR27" si="24">BGG25/365</f>
        <v>0</v>
      </c>
      <c r="BGH27" s="409">
        <f t="shared" si="24"/>
        <v>0</v>
      </c>
      <c r="BGI27" s="409">
        <f t="shared" si="24"/>
        <v>0</v>
      </c>
      <c r="BGJ27" s="409">
        <f t="shared" si="24"/>
        <v>0</v>
      </c>
      <c r="BGK27" s="409">
        <f t="shared" si="24"/>
        <v>0</v>
      </c>
      <c r="BGL27" s="409">
        <f t="shared" si="24"/>
        <v>0</v>
      </c>
      <c r="BGM27" s="409">
        <f t="shared" si="24"/>
        <v>0</v>
      </c>
      <c r="BGN27" s="409">
        <f t="shared" si="24"/>
        <v>0</v>
      </c>
      <c r="BGO27" s="409">
        <f t="shared" si="24"/>
        <v>0</v>
      </c>
      <c r="BGP27" s="409">
        <f t="shared" si="24"/>
        <v>0</v>
      </c>
      <c r="BGQ27" s="409">
        <f t="shared" si="24"/>
        <v>0</v>
      </c>
      <c r="BGR27" s="409">
        <f t="shared" si="24"/>
        <v>0</v>
      </c>
      <c r="BGS27" s="409">
        <f t="shared" si="24"/>
        <v>0</v>
      </c>
      <c r="BGT27" s="409">
        <f t="shared" si="24"/>
        <v>0</v>
      </c>
      <c r="BGU27" s="409">
        <f t="shared" si="24"/>
        <v>0</v>
      </c>
      <c r="BGV27" s="409">
        <f t="shared" si="24"/>
        <v>0</v>
      </c>
      <c r="BGW27" s="409">
        <f t="shared" si="24"/>
        <v>0</v>
      </c>
      <c r="BGX27" s="409">
        <f t="shared" si="24"/>
        <v>0</v>
      </c>
      <c r="BGY27" s="409">
        <f t="shared" si="24"/>
        <v>0</v>
      </c>
      <c r="BGZ27" s="409">
        <f t="shared" si="24"/>
        <v>0</v>
      </c>
      <c r="BHA27" s="409">
        <f t="shared" si="24"/>
        <v>0</v>
      </c>
      <c r="BHB27" s="409">
        <f t="shared" si="24"/>
        <v>0</v>
      </c>
      <c r="BHC27" s="409">
        <f t="shared" si="24"/>
        <v>0</v>
      </c>
      <c r="BHD27" s="409">
        <f t="shared" si="24"/>
        <v>0</v>
      </c>
      <c r="BHE27" s="409">
        <f t="shared" si="24"/>
        <v>0</v>
      </c>
      <c r="BHF27" s="409">
        <f t="shared" si="24"/>
        <v>0</v>
      </c>
      <c r="BHG27" s="409">
        <f t="shared" si="24"/>
        <v>0</v>
      </c>
      <c r="BHH27" s="409">
        <f t="shared" si="24"/>
        <v>0</v>
      </c>
      <c r="BHI27" s="409">
        <f t="shared" si="24"/>
        <v>0</v>
      </c>
      <c r="BHJ27" s="409">
        <f t="shared" si="24"/>
        <v>0</v>
      </c>
      <c r="BHK27" s="409">
        <f t="shared" si="24"/>
        <v>0</v>
      </c>
      <c r="BHL27" s="409">
        <f t="shared" si="24"/>
        <v>0</v>
      </c>
      <c r="BHM27" s="409">
        <f t="shared" si="24"/>
        <v>0</v>
      </c>
      <c r="BHN27" s="409">
        <f t="shared" si="24"/>
        <v>0</v>
      </c>
      <c r="BHO27" s="409">
        <f t="shared" si="24"/>
        <v>0</v>
      </c>
      <c r="BHP27" s="409">
        <f t="shared" si="24"/>
        <v>0</v>
      </c>
      <c r="BHQ27" s="409">
        <f t="shared" si="24"/>
        <v>0</v>
      </c>
      <c r="BHR27" s="409">
        <f t="shared" si="24"/>
        <v>0</v>
      </c>
      <c r="BHS27" s="409">
        <f t="shared" si="24"/>
        <v>0</v>
      </c>
      <c r="BHT27" s="409">
        <f t="shared" si="24"/>
        <v>0</v>
      </c>
      <c r="BHU27" s="409">
        <f t="shared" si="24"/>
        <v>0</v>
      </c>
      <c r="BHV27" s="409">
        <f t="shared" si="24"/>
        <v>0</v>
      </c>
      <c r="BHW27" s="409">
        <f t="shared" si="24"/>
        <v>0</v>
      </c>
      <c r="BHX27" s="409">
        <f t="shared" si="24"/>
        <v>0</v>
      </c>
      <c r="BHY27" s="409">
        <f t="shared" si="24"/>
        <v>0</v>
      </c>
      <c r="BHZ27" s="409">
        <f t="shared" si="24"/>
        <v>0</v>
      </c>
      <c r="BIA27" s="409">
        <f t="shared" si="24"/>
        <v>0</v>
      </c>
      <c r="BIB27" s="409">
        <f t="shared" si="24"/>
        <v>0</v>
      </c>
      <c r="BIC27" s="409">
        <f t="shared" si="24"/>
        <v>0</v>
      </c>
      <c r="BID27" s="409">
        <f t="shared" si="24"/>
        <v>0</v>
      </c>
      <c r="BIE27" s="409">
        <f t="shared" si="24"/>
        <v>0</v>
      </c>
      <c r="BIF27" s="409">
        <f t="shared" si="24"/>
        <v>0</v>
      </c>
      <c r="BIG27" s="409">
        <f t="shared" si="24"/>
        <v>0</v>
      </c>
      <c r="BIH27" s="409">
        <f t="shared" si="24"/>
        <v>0</v>
      </c>
      <c r="BII27" s="409">
        <f t="shared" si="24"/>
        <v>0</v>
      </c>
      <c r="BIJ27" s="409">
        <f t="shared" si="24"/>
        <v>0</v>
      </c>
      <c r="BIK27" s="409">
        <f t="shared" si="24"/>
        <v>0</v>
      </c>
      <c r="BIL27" s="409">
        <f t="shared" si="24"/>
        <v>0</v>
      </c>
      <c r="BIM27" s="409">
        <f t="shared" si="24"/>
        <v>0</v>
      </c>
      <c r="BIN27" s="409">
        <f t="shared" si="24"/>
        <v>0</v>
      </c>
      <c r="BIO27" s="409">
        <f t="shared" si="24"/>
        <v>0</v>
      </c>
      <c r="BIP27" s="409">
        <f t="shared" si="24"/>
        <v>0</v>
      </c>
      <c r="BIQ27" s="409">
        <f t="shared" si="24"/>
        <v>0</v>
      </c>
      <c r="BIR27" s="409">
        <f t="shared" si="24"/>
        <v>0</v>
      </c>
      <c r="BIS27" s="409">
        <f t="shared" ref="BIS27:BLD27" si="25">BIS25/365</f>
        <v>0</v>
      </c>
      <c r="BIT27" s="409">
        <f t="shared" si="25"/>
        <v>0</v>
      </c>
      <c r="BIU27" s="409">
        <f t="shared" si="25"/>
        <v>0</v>
      </c>
      <c r="BIV27" s="409">
        <f t="shared" si="25"/>
        <v>0</v>
      </c>
      <c r="BIW27" s="409">
        <f t="shared" si="25"/>
        <v>0</v>
      </c>
      <c r="BIX27" s="409">
        <f t="shared" si="25"/>
        <v>0</v>
      </c>
      <c r="BIY27" s="409">
        <f t="shared" si="25"/>
        <v>0</v>
      </c>
      <c r="BIZ27" s="409">
        <f t="shared" si="25"/>
        <v>0</v>
      </c>
      <c r="BJA27" s="409">
        <f t="shared" si="25"/>
        <v>0</v>
      </c>
      <c r="BJB27" s="409">
        <f t="shared" si="25"/>
        <v>0</v>
      </c>
      <c r="BJC27" s="409">
        <f t="shared" si="25"/>
        <v>0</v>
      </c>
      <c r="BJD27" s="409">
        <f t="shared" si="25"/>
        <v>0</v>
      </c>
      <c r="BJE27" s="409">
        <f t="shared" si="25"/>
        <v>0</v>
      </c>
      <c r="BJF27" s="409">
        <f t="shared" si="25"/>
        <v>0</v>
      </c>
      <c r="BJG27" s="409">
        <f t="shared" si="25"/>
        <v>0</v>
      </c>
      <c r="BJH27" s="409">
        <f t="shared" si="25"/>
        <v>0</v>
      </c>
      <c r="BJI27" s="409">
        <f t="shared" si="25"/>
        <v>0</v>
      </c>
      <c r="BJJ27" s="409">
        <f t="shared" si="25"/>
        <v>0</v>
      </c>
      <c r="BJK27" s="409">
        <f t="shared" si="25"/>
        <v>0</v>
      </c>
      <c r="BJL27" s="409">
        <f t="shared" si="25"/>
        <v>0</v>
      </c>
      <c r="BJM27" s="409">
        <f t="shared" si="25"/>
        <v>0</v>
      </c>
      <c r="BJN27" s="409">
        <f t="shared" si="25"/>
        <v>0</v>
      </c>
      <c r="BJO27" s="409">
        <f t="shared" si="25"/>
        <v>0</v>
      </c>
      <c r="BJP27" s="409">
        <f t="shared" si="25"/>
        <v>0</v>
      </c>
      <c r="BJQ27" s="409">
        <f t="shared" si="25"/>
        <v>0</v>
      </c>
      <c r="BJR27" s="409">
        <f t="shared" si="25"/>
        <v>0</v>
      </c>
      <c r="BJS27" s="409">
        <f t="shared" si="25"/>
        <v>0</v>
      </c>
      <c r="BJT27" s="409">
        <f t="shared" si="25"/>
        <v>0</v>
      </c>
      <c r="BJU27" s="409">
        <f t="shared" si="25"/>
        <v>0</v>
      </c>
      <c r="BJV27" s="409">
        <f t="shared" si="25"/>
        <v>0</v>
      </c>
      <c r="BJW27" s="409">
        <f t="shared" si="25"/>
        <v>0</v>
      </c>
      <c r="BJX27" s="409">
        <f t="shared" si="25"/>
        <v>0</v>
      </c>
      <c r="BJY27" s="409">
        <f t="shared" si="25"/>
        <v>0</v>
      </c>
      <c r="BJZ27" s="409">
        <f t="shared" si="25"/>
        <v>0</v>
      </c>
      <c r="BKA27" s="409">
        <f t="shared" si="25"/>
        <v>0</v>
      </c>
      <c r="BKB27" s="409">
        <f t="shared" si="25"/>
        <v>0</v>
      </c>
      <c r="BKC27" s="409">
        <f t="shared" si="25"/>
        <v>0</v>
      </c>
      <c r="BKD27" s="409">
        <f t="shared" si="25"/>
        <v>0</v>
      </c>
      <c r="BKE27" s="409">
        <f t="shared" si="25"/>
        <v>0</v>
      </c>
      <c r="BKF27" s="409">
        <f t="shared" si="25"/>
        <v>0</v>
      </c>
      <c r="BKG27" s="409">
        <f t="shared" si="25"/>
        <v>0</v>
      </c>
      <c r="BKH27" s="409">
        <f t="shared" si="25"/>
        <v>0</v>
      </c>
      <c r="BKI27" s="409">
        <f t="shared" si="25"/>
        <v>0</v>
      </c>
      <c r="BKJ27" s="409">
        <f t="shared" si="25"/>
        <v>0</v>
      </c>
      <c r="BKK27" s="409">
        <f t="shared" si="25"/>
        <v>0</v>
      </c>
      <c r="BKL27" s="409">
        <f t="shared" si="25"/>
        <v>0</v>
      </c>
      <c r="BKM27" s="409">
        <f t="shared" si="25"/>
        <v>0</v>
      </c>
      <c r="BKN27" s="409">
        <f t="shared" si="25"/>
        <v>0</v>
      </c>
      <c r="BKO27" s="409">
        <f t="shared" si="25"/>
        <v>0</v>
      </c>
      <c r="BKP27" s="409">
        <f t="shared" si="25"/>
        <v>0</v>
      </c>
      <c r="BKQ27" s="409">
        <f t="shared" si="25"/>
        <v>0</v>
      </c>
      <c r="BKR27" s="409">
        <f t="shared" si="25"/>
        <v>0</v>
      </c>
      <c r="BKS27" s="409">
        <f t="shared" si="25"/>
        <v>0</v>
      </c>
      <c r="BKT27" s="409">
        <f t="shared" si="25"/>
        <v>0</v>
      </c>
      <c r="BKU27" s="409">
        <f t="shared" si="25"/>
        <v>0</v>
      </c>
      <c r="BKV27" s="409">
        <f t="shared" si="25"/>
        <v>0</v>
      </c>
      <c r="BKW27" s="409">
        <f t="shared" si="25"/>
        <v>0</v>
      </c>
      <c r="BKX27" s="409">
        <f t="shared" si="25"/>
        <v>0</v>
      </c>
      <c r="BKY27" s="409">
        <f t="shared" si="25"/>
        <v>0</v>
      </c>
      <c r="BKZ27" s="409">
        <f t="shared" si="25"/>
        <v>0</v>
      </c>
      <c r="BLA27" s="409">
        <f t="shared" si="25"/>
        <v>0</v>
      </c>
      <c r="BLB27" s="409">
        <f t="shared" si="25"/>
        <v>0</v>
      </c>
      <c r="BLC27" s="409">
        <f t="shared" si="25"/>
        <v>0</v>
      </c>
      <c r="BLD27" s="409">
        <f t="shared" si="25"/>
        <v>0</v>
      </c>
      <c r="BLE27" s="409">
        <f t="shared" ref="BLE27:BNP27" si="26">BLE25/365</f>
        <v>0</v>
      </c>
      <c r="BLF27" s="409">
        <f t="shared" si="26"/>
        <v>0</v>
      </c>
      <c r="BLG27" s="409">
        <f t="shared" si="26"/>
        <v>0</v>
      </c>
      <c r="BLH27" s="409">
        <f t="shared" si="26"/>
        <v>0</v>
      </c>
      <c r="BLI27" s="409">
        <f t="shared" si="26"/>
        <v>0</v>
      </c>
      <c r="BLJ27" s="409">
        <f t="shared" si="26"/>
        <v>0</v>
      </c>
      <c r="BLK27" s="409">
        <f t="shared" si="26"/>
        <v>0</v>
      </c>
      <c r="BLL27" s="409">
        <f t="shared" si="26"/>
        <v>0</v>
      </c>
      <c r="BLM27" s="409">
        <f t="shared" si="26"/>
        <v>0</v>
      </c>
      <c r="BLN27" s="409">
        <f t="shared" si="26"/>
        <v>0</v>
      </c>
      <c r="BLO27" s="409">
        <f t="shared" si="26"/>
        <v>0</v>
      </c>
      <c r="BLP27" s="409">
        <f t="shared" si="26"/>
        <v>0</v>
      </c>
      <c r="BLQ27" s="409">
        <f t="shared" si="26"/>
        <v>0</v>
      </c>
      <c r="BLR27" s="409">
        <f t="shared" si="26"/>
        <v>0</v>
      </c>
      <c r="BLS27" s="409">
        <f t="shared" si="26"/>
        <v>0</v>
      </c>
      <c r="BLT27" s="409">
        <f t="shared" si="26"/>
        <v>0</v>
      </c>
      <c r="BLU27" s="409">
        <f t="shared" si="26"/>
        <v>0</v>
      </c>
      <c r="BLV27" s="409">
        <f t="shared" si="26"/>
        <v>0</v>
      </c>
      <c r="BLW27" s="409">
        <f t="shared" si="26"/>
        <v>0</v>
      </c>
      <c r="BLX27" s="409">
        <f t="shared" si="26"/>
        <v>0</v>
      </c>
      <c r="BLY27" s="409">
        <f t="shared" si="26"/>
        <v>0</v>
      </c>
      <c r="BLZ27" s="409">
        <f t="shared" si="26"/>
        <v>0</v>
      </c>
      <c r="BMA27" s="409">
        <f t="shared" si="26"/>
        <v>0</v>
      </c>
      <c r="BMB27" s="409">
        <f t="shared" si="26"/>
        <v>0</v>
      </c>
      <c r="BMC27" s="409">
        <f t="shared" si="26"/>
        <v>0</v>
      </c>
      <c r="BMD27" s="409">
        <f t="shared" si="26"/>
        <v>0</v>
      </c>
      <c r="BME27" s="409">
        <f t="shared" si="26"/>
        <v>0</v>
      </c>
      <c r="BMF27" s="409">
        <f t="shared" si="26"/>
        <v>0</v>
      </c>
      <c r="BMG27" s="409">
        <f t="shared" si="26"/>
        <v>0</v>
      </c>
      <c r="BMH27" s="409">
        <f t="shared" si="26"/>
        <v>0</v>
      </c>
      <c r="BMI27" s="409">
        <f t="shared" si="26"/>
        <v>0</v>
      </c>
      <c r="BMJ27" s="409">
        <f t="shared" si="26"/>
        <v>0</v>
      </c>
      <c r="BMK27" s="409">
        <f t="shared" si="26"/>
        <v>0</v>
      </c>
      <c r="BML27" s="409">
        <f t="shared" si="26"/>
        <v>0</v>
      </c>
      <c r="BMM27" s="409">
        <f t="shared" si="26"/>
        <v>0</v>
      </c>
      <c r="BMN27" s="409">
        <f t="shared" si="26"/>
        <v>0</v>
      </c>
      <c r="BMO27" s="409">
        <f t="shared" si="26"/>
        <v>0</v>
      </c>
      <c r="BMP27" s="409">
        <f t="shared" si="26"/>
        <v>0</v>
      </c>
      <c r="BMQ27" s="409">
        <f t="shared" si="26"/>
        <v>0</v>
      </c>
      <c r="BMR27" s="409">
        <f t="shared" si="26"/>
        <v>0</v>
      </c>
      <c r="BMS27" s="409">
        <f t="shared" si="26"/>
        <v>0</v>
      </c>
      <c r="BMT27" s="409">
        <f t="shared" si="26"/>
        <v>0</v>
      </c>
      <c r="BMU27" s="409">
        <f t="shared" si="26"/>
        <v>0</v>
      </c>
      <c r="BMV27" s="409">
        <f t="shared" si="26"/>
        <v>0</v>
      </c>
      <c r="BMW27" s="409">
        <f t="shared" si="26"/>
        <v>0</v>
      </c>
      <c r="BMX27" s="409">
        <f t="shared" si="26"/>
        <v>0</v>
      </c>
      <c r="BMY27" s="409">
        <f t="shared" si="26"/>
        <v>0</v>
      </c>
      <c r="BMZ27" s="409">
        <f t="shared" si="26"/>
        <v>0</v>
      </c>
      <c r="BNA27" s="409">
        <f t="shared" si="26"/>
        <v>0</v>
      </c>
      <c r="BNB27" s="409">
        <f t="shared" si="26"/>
        <v>0</v>
      </c>
      <c r="BNC27" s="409">
        <f t="shared" si="26"/>
        <v>0</v>
      </c>
      <c r="BND27" s="409">
        <f t="shared" si="26"/>
        <v>0</v>
      </c>
      <c r="BNE27" s="409">
        <f t="shared" si="26"/>
        <v>0</v>
      </c>
      <c r="BNF27" s="409">
        <f t="shared" si="26"/>
        <v>0</v>
      </c>
      <c r="BNG27" s="409">
        <f t="shared" si="26"/>
        <v>0</v>
      </c>
      <c r="BNH27" s="409">
        <f t="shared" si="26"/>
        <v>0</v>
      </c>
      <c r="BNI27" s="409">
        <f t="shared" si="26"/>
        <v>0</v>
      </c>
      <c r="BNJ27" s="409">
        <f t="shared" si="26"/>
        <v>0</v>
      </c>
      <c r="BNK27" s="409">
        <f t="shared" si="26"/>
        <v>0</v>
      </c>
      <c r="BNL27" s="409">
        <f t="shared" si="26"/>
        <v>0</v>
      </c>
      <c r="BNM27" s="409">
        <f t="shared" si="26"/>
        <v>0</v>
      </c>
      <c r="BNN27" s="409">
        <f t="shared" si="26"/>
        <v>0</v>
      </c>
      <c r="BNO27" s="409">
        <f t="shared" si="26"/>
        <v>0</v>
      </c>
      <c r="BNP27" s="409">
        <f t="shared" si="26"/>
        <v>0</v>
      </c>
      <c r="BNQ27" s="409">
        <f t="shared" ref="BNQ27:BQB27" si="27">BNQ25/365</f>
        <v>0</v>
      </c>
      <c r="BNR27" s="409">
        <f t="shared" si="27"/>
        <v>0</v>
      </c>
      <c r="BNS27" s="409">
        <f t="shared" si="27"/>
        <v>0</v>
      </c>
      <c r="BNT27" s="409">
        <f t="shared" si="27"/>
        <v>0</v>
      </c>
      <c r="BNU27" s="409">
        <f t="shared" si="27"/>
        <v>0</v>
      </c>
      <c r="BNV27" s="409">
        <f t="shared" si="27"/>
        <v>0</v>
      </c>
      <c r="BNW27" s="409">
        <f t="shared" si="27"/>
        <v>0</v>
      </c>
      <c r="BNX27" s="409">
        <f t="shared" si="27"/>
        <v>0</v>
      </c>
      <c r="BNY27" s="409">
        <f t="shared" si="27"/>
        <v>0</v>
      </c>
      <c r="BNZ27" s="409">
        <f t="shared" si="27"/>
        <v>0</v>
      </c>
      <c r="BOA27" s="409">
        <f t="shared" si="27"/>
        <v>0</v>
      </c>
      <c r="BOB27" s="409">
        <f t="shared" si="27"/>
        <v>0</v>
      </c>
      <c r="BOC27" s="409">
        <f t="shared" si="27"/>
        <v>0</v>
      </c>
      <c r="BOD27" s="409">
        <f t="shared" si="27"/>
        <v>0</v>
      </c>
      <c r="BOE27" s="409">
        <f t="shared" si="27"/>
        <v>0</v>
      </c>
      <c r="BOF27" s="409">
        <f t="shared" si="27"/>
        <v>0</v>
      </c>
      <c r="BOG27" s="409">
        <f t="shared" si="27"/>
        <v>0</v>
      </c>
      <c r="BOH27" s="409">
        <f t="shared" si="27"/>
        <v>0</v>
      </c>
      <c r="BOI27" s="409">
        <f t="shared" si="27"/>
        <v>0</v>
      </c>
      <c r="BOJ27" s="409">
        <f t="shared" si="27"/>
        <v>0</v>
      </c>
      <c r="BOK27" s="409">
        <f t="shared" si="27"/>
        <v>0</v>
      </c>
      <c r="BOL27" s="409">
        <f t="shared" si="27"/>
        <v>0</v>
      </c>
      <c r="BOM27" s="409">
        <f t="shared" si="27"/>
        <v>0</v>
      </c>
      <c r="BON27" s="409">
        <f t="shared" si="27"/>
        <v>0</v>
      </c>
      <c r="BOO27" s="409">
        <f t="shared" si="27"/>
        <v>0</v>
      </c>
      <c r="BOP27" s="409">
        <f t="shared" si="27"/>
        <v>0</v>
      </c>
      <c r="BOQ27" s="409">
        <f t="shared" si="27"/>
        <v>0</v>
      </c>
      <c r="BOR27" s="409">
        <f t="shared" si="27"/>
        <v>0</v>
      </c>
      <c r="BOS27" s="409">
        <f t="shared" si="27"/>
        <v>0</v>
      </c>
      <c r="BOT27" s="409">
        <f t="shared" si="27"/>
        <v>0</v>
      </c>
      <c r="BOU27" s="409">
        <f t="shared" si="27"/>
        <v>0</v>
      </c>
      <c r="BOV27" s="409">
        <f t="shared" si="27"/>
        <v>0</v>
      </c>
      <c r="BOW27" s="409">
        <f t="shared" si="27"/>
        <v>0</v>
      </c>
      <c r="BOX27" s="409">
        <f t="shared" si="27"/>
        <v>0</v>
      </c>
      <c r="BOY27" s="409">
        <f t="shared" si="27"/>
        <v>0</v>
      </c>
      <c r="BOZ27" s="409">
        <f t="shared" si="27"/>
        <v>0</v>
      </c>
      <c r="BPA27" s="409">
        <f t="shared" si="27"/>
        <v>0</v>
      </c>
      <c r="BPB27" s="409">
        <f t="shared" si="27"/>
        <v>0</v>
      </c>
      <c r="BPC27" s="409">
        <f t="shared" si="27"/>
        <v>0</v>
      </c>
      <c r="BPD27" s="409">
        <f t="shared" si="27"/>
        <v>0</v>
      </c>
      <c r="BPE27" s="409">
        <f t="shared" si="27"/>
        <v>0</v>
      </c>
      <c r="BPF27" s="409">
        <f t="shared" si="27"/>
        <v>0</v>
      </c>
      <c r="BPG27" s="409">
        <f t="shared" si="27"/>
        <v>0</v>
      </c>
      <c r="BPH27" s="409">
        <f t="shared" si="27"/>
        <v>0</v>
      </c>
      <c r="BPI27" s="409">
        <f t="shared" si="27"/>
        <v>0</v>
      </c>
      <c r="BPJ27" s="409">
        <f t="shared" si="27"/>
        <v>0</v>
      </c>
      <c r="BPK27" s="409">
        <f t="shared" si="27"/>
        <v>0</v>
      </c>
      <c r="BPL27" s="409">
        <f t="shared" si="27"/>
        <v>0</v>
      </c>
      <c r="BPM27" s="409">
        <f t="shared" si="27"/>
        <v>0</v>
      </c>
      <c r="BPN27" s="409">
        <f t="shared" si="27"/>
        <v>0</v>
      </c>
      <c r="BPO27" s="409">
        <f t="shared" si="27"/>
        <v>0</v>
      </c>
      <c r="BPP27" s="409">
        <f t="shared" si="27"/>
        <v>0</v>
      </c>
      <c r="BPQ27" s="409">
        <f t="shared" si="27"/>
        <v>0</v>
      </c>
      <c r="BPR27" s="409">
        <f t="shared" si="27"/>
        <v>0</v>
      </c>
      <c r="BPS27" s="409">
        <f t="shared" si="27"/>
        <v>0</v>
      </c>
      <c r="BPT27" s="409">
        <f t="shared" si="27"/>
        <v>0</v>
      </c>
      <c r="BPU27" s="409">
        <f t="shared" si="27"/>
        <v>0</v>
      </c>
      <c r="BPV27" s="409">
        <f t="shared" si="27"/>
        <v>0</v>
      </c>
      <c r="BPW27" s="409">
        <f t="shared" si="27"/>
        <v>0</v>
      </c>
      <c r="BPX27" s="409">
        <f t="shared" si="27"/>
        <v>0</v>
      </c>
      <c r="BPY27" s="409">
        <f t="shared" si="27"/>
        <v>0</v>
      </c>
      <c r="BPZ27" s="409">
        <f t="shared" si="27"/>
        <v>0</v>
      </c>
      <c r="BQA27" s="409">
        <f t="shared" si="27"/>
        <v>0</v>
      </c>
      <c r="BQB27" s="409">
        <f t="shared" si="27"/>
        <v>0</v>
      </c>
      <c r="BQC27" s="409">
        <f t="shared" ref="BQC27:BSN27" si="28">BQC25/365</f>
        <v>0</v>
      </c>
      <c r="BQD27" s="409">
        <f t="shared" si="28"/>
        <v>0</v>
      </c>
      <c r="BQE27" s="409">
        <f t="shared" si="28"/>
        <v>0</v>
      </c>
      <c r="BQF27" s="409">
        <f t="shared" si="28"/>
        <v>0</v>
      </c>
      <c r="BQG27" s="409">
        <f t="shared" si="28"/>
        <v>0</v>
      </c>
      <c r="BQH27" s="409">
        <f t="shared" si="28"/>
        <v>0</v>
      </c>
      <c r="BQI27" s="409">
        <f t="shared" si="28"/>
        <v>0</v>
      </c>
      <c r="BQJ27" s="409">
        <f t="shared" si="28"/>
        <v>0</v>
      </c>
      <c r="BQK27" s="409">
        <f t="shared" si="28"/>
        <v>0</v>
      </c>
      <c r="BQL27" s="409">
        <f t="shared" si="28"/>
        <v>0</v>
      </c>
      <c r="BQM27" s="409">
        <f t="shared" si="28"/>
        <v>0</v>
      </c>
      <c r="BQN27" s="409">
        <f t="shared" si="28"/>
        <v>0</v>
      </c>
      <c r="BQO27" s="409">
        <f t="shared" si="28"/>
        <v>0</v>
      </c>
      <c r="BQP27" s="409">
        <f t="shared" si="28"/>
        <v>0</v>
      </c>
      <c r="BQQ27" s="409">
        <f t="shared" si="28"/>
        <v>0</v>
      </c>
      <c r="BQR27" s="409">
        <f t="shared" si="28"/>
        <v>0</v>
      </c>
      <c r="BQS27" s="409">
        <f t="shared" si="28"/>
        <v>0</v>
      </c>
      <c r="BQT27" s="409">
        <f t="shared" si="28"/>
        <v>0</v>
      </c>
      <c r="BQU27" s="409">
        <f t="shared" si="28"/>
        <v>0</v>
      </c>
      <c r="BQV27" s="409">
        <f t="shared" si="28"/>
        <v>0</v>
      </c>
      <c r="BQW27" s="409">
        <f t="shared" si="28"/>
        <v>0</v>
      </c>
      <c r="BQX27" s="409">
        <f t="shared" si="28"/>
        <v>0</v>
      </c>
      <c r="BQY27" s="409">
        <f t="shared" si="28"/>
        <v>0</v>
      </c>
      <c r="BQZ27" s="409">
        <f t="shared" si="28"/>
        <v>0</v>
      </c>
      <c r="BRA27" s="409">
        <f t="shared" si="28"/>
        <v>0</v>
      </c>
      <c r="BRB27" s="409">
        <f t="shared" si="28"/>
        <v>0</v>
      </c>
      <c r="BRC27" s="409">
        <f t="shared" si="28"/>
        <v>0</v>
      </c>
      <c r="BRD27" s="409">
        <f t="shared" si="28"/>
        <v>0</v>
      </c>
      <c r="BRE27" s="409">
        <f t="shared" si="28"/>
        <v>0</v>
      </c>
      <c r="BRF27" s="409">
        <f t="shared" si="28"/>
        <v>0</v>
      </c>
      <c r="BRG27" s="409">
        <f t="shared" si="28"/>
        <v>0</v>
      </c>
      <c r="BRH27" s="409">
        <f t="shared" si="28"/>
        <v>0</v>
      </c>
      <c r="BRI27" s="409">
        <f t="shared" si="28"/>
        <v>0</v>
      </c>
      <c r="BRJ27" s="409">
        <f t="shared" si="28"/>
        <v>0</v>
      </c>
      <c r="BRK27" s="409">
        <f t="shared" si="28"/>
        <v>0</v>
      </c>
      <c r="BRL27" s="409">
        <f t="shared" si="28"/>
        <v>0</v>
      </c>
      <c r="BRM27" s="409">
        <f t="shared" si="28"/>
        <v>0</v>
      </c>
      <c r="BRN27" s="409">
        <f t="shared" si="28"/>
        <v>0</v>
      </c>
      <c r="BRO27" s="409">
        <f t="shared" si="28"/>
        <v>0</v>
      </c>
      <c r="BRP27" s="409">
        <f t="shared" si="28"/>
        <v>0</v>
      </c>
      <c r="BRQ27" s="409">
        <f t="shared" si="28"/>
        <v>0</v>
      </c>
      <c r="BRR27" s="409">
        <f t="shared" si="28"/>
        <v>0</v>
      </c>
      <c r="BRS27" s="409">
        <f t="shared" si="28"/>
        <v>0</v>
      </c>
      <c r="BRT27" s="409">
        <f t="shared" si="28"/>
        <v>0</v>
      </c>
      <c r="BRU27" s="409">
        <f t="shared" si="28"/>
        <v>0</v>
      </c>
      <c r="BRV27" s="409">
        <f t="shared" si="28"/>
        <v>0</v>
      </c>
      <c r="BRW27" s="409">
        <f t="shared" si="28"/>
        <v>0</v>
      </c>
      <c r="BRX27" s="409">
        <f t="shared" si="28"/>
        <v>0</v>
      </c>
      <c r="BRY27" s="409">
        <f t="shared" si="28"/>
        <v>0</v>
      </c>
      <c r="BRZ27" s="409">
        <f t="shared" si="28"/>
        <v>0</v>
      </c>
      <c r="BSA27" s="409">
        <f t="shared" si="28"/>
        <v>0</v>
      </c>
      <c r="BSB27" s="409">
        <f t="shared" si="28"/>
        <v>0</v>
      </c>
      <c r="BSC27" s="409">
        <f t="shared" si="28"/>
        <v>0</v>
      </c>
      <c r="BSD27" s="409">
        <f t="shared" si="28"/>
        <v>0</v>
      </c>
      <c r="BSE27" s="409">
        <f t="shared" si="28"/>
        <v>0</v>
      </c>
      <c r="BSF27" s="409">
        <f t="shared" si="28"/>
        <v>0</v>
      </c>
      <c r="BSG27" s="409">
        <f t="shared" si="28"/>
        <v>0</v>
      </c>
      <c r="BSH27" s="409">
        <f t="shared" si="28"/>
        <v>0</v>
      </c>
      <c r="BSI27" s="409">
        <f t="shared" si="28"/>
        <v>0</v>
      </c>
      <c r="BSJ27" s="409">
        <f t="shared" si="28"/>
        <v>0</v>
      </c>
      <c r="BSK27" s="409">
        <f t="shared" si="28"/>
        <v>0</v>
      </c>
      <c r="BSL27" s="409">
        <f t="shared" si="28"/>
        <v>0</v>
      </c>
      <c r="BSM27" s="409">
        <f t="shared" si="28"/>
        <v>0</v>
      </c>
      <c r="BSN27" s="409">
        <f t="shared" si="28"/>
        <v>0</v>
      </c>
      <c r="BSO27" s="409">
        <f t="shared" ref="BSO27:BUZ27" si="29">BSO25/365</f>
        <v>0</v>
      </c>
      <c r="BSP27" s="409">
        <f t="shared" si="29"/>
        <v>0</v>
      </c>
      <c r="BSQ27" s="409">
        <f t="shared" si="29"/>
        <v>0</v>
      </c>
      <c r="BSR27" s="409">
        <f t="shared" si="29"/>
        <v>0</v>
      </c>
      <c r="BSS27" s="409">
        <f t="shared" si="29"/>
        <v>0</v>
      </c>
      <c r="BST27" s="409">
        <f t="shared" si="29"/>
        <v>0</v>
      </c>
      <c r="BSU27" s="409">
        <f t="shared" si="29"/>
        <v>0</v>
      </c>
      <c r="BSV27" s="409">
        <f t="shared" si="29"/>
        <v>0</v>
      </c>
      <c r="BSW27" s="409">
        <f t="shared" si="29"/>
        <v>0</v>
      </c>
      <c r="BSX27" s="409">
        <f t="shared" si="29"/>
        <v>0</v>
      </c>
      <c r="BSY27" s="409">
        <f t="shared" si="29"/>
        <v>0</v>
      </c>
      <c r="BSZ27" s="409">
        <f t="shared" si="29"/>
        <v>0</v>
      </c>
      <c r="BTA27" s="409">
        <f t="shared" si="29"/>
        <v>0</v>
      </c>
      <c r="BTB27" s="409">
        <f t="shared" si="29"/>
        <v>0</v>
      </c>
      <c r="BTC27" s="409">
        <f t="shared" si="29"/>
        <v>0</v>
      </c>
      <c r="BTD27" s="409">
        <f t="shared" si="29"/>
        <v>0</v>
      </c>
      <c r="BTE27" s="409">
        <f t="shared" si="29"/>
        <v>0</v>
      </c>
      <c r="BTF27" s="409">
        <f t="shared" si="29"/>
        <v>0</v>
      </c>
      <c r="BTG27" s="409">
        <f t="shared" si="29"/>
        <v>0</v>
      </c>
      <c r="BTH27" s="409">
        <f t="shared" si="29"/>
        <v>0</v>
      </c>
      <c r="BTI27" s="409">
        <f t="shared" si="29"/>
        <v>0</v>
      </c>
      <c r="BTJ27" s="409">
        <f t="shared" si="29"/>
        <v>0</v>
      </c>
      <c r="BTK27" s="409">
        <f t="shared" si="29"/>
        <v>0</v>
      </c>
      <c r="BTL27" s="409">
        <f t="shared" si="29"/>
        <v>0</v>
      </c>
      <c r="BTM27" s="409">
        <f t="shared" si="29"/>
        <v>0</v>
      </c>
      <c r="BTN27" s="409">
        <f t="shared" si="29"/>
        <v>0</v>
      </c>
      <c r="BTO27" s="409">
        <f t="shared" si="29"/>
        <v>0</v>
      </c>
      <c r="BTP27" s="409">
        <f t="shared" si="29"/>
        <v>0</v>
      </c>
      <c r="BTQ27" s="409">
        <f t="shared" si="29"/>
        <v>0</v>
      </c>
      <c r="BTR27" s="409">
        <f t="shared" si="29"/>
        <v>0</v>
      </c>
      <c r="BTS27" s="409">
        <f t="shared" si="29"/>
        <v>0</v>
      </c>
      <c r="BTT27" s="409">
        <f t="shared" si="29"/>
        <v>0</v>
      </c>
      <c r="BTU27" s="409">
        <f t="shared" si="29"/>
        <v>0</v>
      </c>
      <c r="BTV27" s="409">
        <f t="shared" si="29"/>
        <v>0</v>
      </c>
      <c r="BTW27" s="409">
        <f t="shared" si="29"/>
        <v>0</v>
      </c>
      <c r="BTX27" s="409">
        <f t="shared" si="29"/>
        <v>0</v>
      </c>
      <c r="BTY27" s="409">
        <f t="shared" si="29"/>
        <v>0</v>
      </c>
      <c r="BTZ27" s="409">
        <f t="shared" si="29"/>
        <v>0</v>
      </c>
      <c r="BUA27" s="409">
        <f t="shared" si="29"/>
        <v>0</v>
      </c>
      <c r="BUB27" s="409">
        <f t="shared" si="29"/>
        <v>0</v>
      </c>
      <c r="BUC27" s="409">
        <f t="shared" si="29"/>
        <v>0</v>
      </c>
      <c r="BUD27" s="409">
        <f t="shared" si="29"/>
        <v>0</v>
      </c>
      <c r="BUE27" s="409">
        <f t="shared" si="29"/>
        <v>0</v>
      </c>
      <c r="BUF27" s="409">
        <f t="shared" si="29"/>
        <v>0</v>
      </c>
      <c r="BUG27" s="409">
        <f t="shared" si="29"/>
        <v>0</v>
      </c>
      <c r="BUH27" s="409">
        <f t="shared" si="29"/>
        <v>0</v>
      </c>
      <c r="BUI27" s="409">
        <f t="shared" si="29"/>
        <v>0</v>
      </c>
      <c r="BUJ27" s="409">
        <f t="shared" si="29"/>
        <v>0</v>
      </c>
      <c r="BUK27" s="409">
        <f t="shared" si="29"/>
        <v>0</v>
      </c>
      <c r="BUL27" s="409">
        <f t="shared" si="29"/>
        <v>0</v>
      </c>
      <c r="BUM27" s="409">
        <f t="shared" si="29"/>
        <v>0</v>
      </c>
      <c r="BUN27" s="409">
        <f t="shared" si="29"/>
        <v>0</v>
      </c>
      <c r="BUO27" s="409">
        <f t="shared" si="29"/>
        <v>0</v>
      </c>
      <c r="BUP27" s="409">
        <f t="shared" si="29"/>
        <v>0</v>
      </c>
      <c r="BUQ27" s="409">
        <f t="shared" si="29"/>
        <v>0</v>
      </c>
      <c r="BUR27" s="409">
        <f t="shared" si="29"/>
        <v>0</v>
      </c>
      <c r="BUS27" s="409">
        <f t="shared" si="29"/>
        <v>0</v>
      </c>
      <c r="BUT27" s="409">
        <f t="shared" si="29"/>
        <v>0</v>
      </c>
      <c r="BUU27" s="409">
        <f t="shared" si="29"/>
        <v>0</v>
      </c>
      <c r="BUV27" s="409">
        <f t="shared" si="29"/>
        <v>0</v>
      </c>
      <c r="BUW27" s="409">
        <f t="shared" si="29"/>
        <v>0</v>
      </c>
      <c r="BUX27" s="409">
        <f t="shared" si="29"/>
        <v>0</v>
      </c>
      <c r="BUY27" s="409">
        <f t="shared" si="29"/>
        <v>0</v>
      </c>
      <c r="BUZ27" s="409">
        <f t="shared" si="29"/>
        <v>0</v>
      </c>
      <c r="BVA27" s="409">
        <f t="shared" ref="BVA27:BXL27" si="30">BVA25/365</f>
        <v>0</v>
      </c>
      <c r="BVB27" s="409">
        <f t="shared" si="30"/>
        <v>0</v>
      </c>
      <c r="BVC27" s="409">
        <f t="shared" si="30"/>
        <v>0</v>
      </c>
      <c r="BVD27" s="409">
        <f t="shared" si="30"/>
        <v>0</v>
      </c>
      <c r="BVE27" s="409">
        <f t="shared" si="30"/>
        <v>0</v>
      </c>
      <c r="BVF27" s="409">
        <f t="shared" si="30"/>
        <v>0</v>
      </c>
      <c r="BVG27" s="409">
        <f t="shared" si="30"/>
        <v>0</v>
      </c>
      <c r="BVH27" s="409">
        <f t="shared" si="30"/>
        <v>0</v>
      </c>
      <c r="BVI27" s="409">
        <f t="shared" si="30"/>
        <v>0</v>
      </c>
      <c r="BVJ27" s="409">
        <f t="shared" si="30"/>
        <v>0</v>
      </c>
      <c r="BVK27" s="409">
        <f t="shared" si="30"/>
        <v>0</v>
      </c>
      <c r="BVL27" s="409">
        <f t="shared" si="30"/>
        <v>0</v>
      </c>
      <c r="BVM27" s="409">
        <f t="shared" si="30"/>
        <v>0</v>
      </c>
      <c r="BVN27" s="409">
        <f t="shared" si="30"/>
        <v>0</v>
      </c>
      <c r="BVO27" s="409">
        <f t="shared" si="30"/>
        <v>0</v>
      </c>
      <c r="BVP27" s="409">
        <f t="shared" si="30"/>
        <v>0</v>
      </c>
      <c r="BVQ27" s="409">
        <f t="shared" si="30"/>
        <v>0</v>
      </c>
      <c r="BVR27" s="409">
        <f t="shared" si="30"/>
        <v>0</v>
      </c>
      <c r="BVS27" s="409">
        <f t="shared" si="30"/>
        <v>0</v>
      </c>
      <c r="BVT27" s="409">
        <f t="shared" si="30"/>
        <v>0</v>
      </c>
      <c r="BVU27" s="409">
        <f t="shared" si="30"/>
        <v>0</v>
      </c>
      <c r="BVV27" s="409">
        <f t="shared" si="30"/>
        <v>0</v>
      </c>
      <c r="BVW27" s="409">
        <f t="shared" si="30"/>
        <v>0</v>
      </c>
      <c r="BVX27" s="409">
        <f t="shared" si="30"/>
        <v>0</v>
      </c>
      <c r="BVY27" s="409">
        <f t="shared" si="30"/>
        <v>0</v>
      </c>
      <c r="BVZ27" s="409">
        <f t="shared" si="30"/>
        <v>0</v>
      </c>
      <c r="BWA27" s="409">
        <f t="shared" si="30"/>
        <v>0</v>
      </c>
      <c r="BWB27" s="409">
        <f t="shared" si="30"/>
        <v>0</v>
      </c>
      <c r="BWC27" s="409">
        <f t="shared" si="30"/>
        <v>0</v>
      </c>
      <c r="BWD27" s="409">
        <f t="shared" si="30"/>
        <v>0</v>
      </c>
      <c r="BWE27" s="409">
        <f t="shared" si="30"/>
        <v>0</v>
      </c>
      <c r="BWF27" s="409">
        <f t="shared" si="30"/>
        <v>0</v>
      </c>
      <c r="BWG27" s="409">
        <f t="shared" si="30"/>
        <v>0</v>
      </c>
      <c r="BWH27" s="409">
        <f t="shared" si="30"/>
        <v>0</v>
      </c>
      <c r="BWI27" s="409">
        <f t="shared" si="30"/>
        <v>0</v>
      </c>
      <c r="BWJ27" s="409">
        <f t="shared" si="30"/>
        <v>0</v>
      </c>
      <c r="BWK27" s="409">
        <f t="shared" si="30"/>
        <v>0</v>
      </c>
      <c r="BWL27" s="409">
        <f t="shared" si="30"/>
        <v>0</v>
      </c>
      <c r="BWM27" s="409">
        <f t="shared" si="30"/>
        <v>0</v>
      </c>
      <c r="BWN27" s="409">
        <f t="shared" si="30"/>
        <v>0</v>
      </c>
      <c r="BWO27" s="409">
        <f t="shared" si="30"/>
        <v>0</v>
      </c>
      <c r="BWP27" s="409">
        <f t="shared" si="30"/>
        <v>0</v>
      </c>
      <c r="BWQ27" s="409">
        <f t="shared" si="30"/>
        <v>0</v>
      </c>
      <c r="BWR27" s="409">
        <f t="shared" si="30"/>
        <v>0</v>
      </c>
      <c r="BWS27" s="409">
        <f t="shared" si="30"/>
        <v>0</v>
      </c>
      <c r="BWT27" s="409">
        <f t="shared" si="30"/>
        <v>0</v>
      </c>
      <c r="BWU27" s="409">
        <f t="shared" si="30"/>
        <v>0</v>
      </c>
      <c r="BWV27" s="409">
        <f t="shared" si="30"/>
        <v>0</v>
      </c>
      <c r="BWW27" s="409">
        <f t="shared" si="30"/>
        <v>0</v>
      </c>
      <c r="BWX27" s="409">
        <f t="shared" si="30"/>
        <v>0</v>
      </c>
      <c r="BWY27" s="409">
        <f t="shared" si="30"/>
        <v>0</v>
      </c>
      <c r="BWZ27" s="409">
        <f t="shared" si="30"/>
        <v>0</v>
      </c>
      <c r="BXA27" s="409">
        <f t="shared" si="30"/>
        <v>0</v>
      </c>
      <c r="BXB27" s="409">
        <f t="shared" si="30"/>
        <v>0</v>
      </c>
      <c r="BXC27" s="409">
        <f t="shared" si="30"/>
        <v>0</v>
      </c>
      <c r="BXD27" s="409">
        <f t="shared" si="30"/>
        <v>0</v>
      </c>
      <c r="BXE27" s="409">
        <f t="shared" si="30"/>
        <v>0</v>
      </c>
      <c r="BXF27" s="409">
        <f t="shared" si="30"/>
        <v>0</v>
      </c>
      <c r="BXG27" s="409">
        <f t="shared" si="30"/>
        <v>0</v>
      </c>
      <c r="BXH27" s="409">
        <f t="shared" si="30"/>
        <v>0</v>
      </c>
      <c r="BXI27" s="409">
        <f t="shared" si="30"/>
        <v>0</v>
      </c>
      <c r="BXJ27" s="409">
        <f t="shared" si="30"/>
        <v>0</v>
      </c>
      <c r="BXK27" s="409">
        <f t="shared" si="30"/>
        <v>0</v>
      </c>
      <c r="BXL27" s="409">
        <f t="shared" si="30"/>
        <v>0</v>
      </c>
      <c r="BXM27" s="409">
        <f t="shared" ref="BXM27:BZX27" si="31">BXM25/365</f>
        <v>0</v>
      </c>
      <c r="BXN27" s="409">
        <f t="shared" si="31"/>
        <v>0</v>
      </c>
      <c r="BXO27" s="409">
        <f t="shared" si="31"/>
        <v>0</v>
      </c>
      <c r="BXP27" s="409">
        <f t="shared" si="31"/>
        <v>0</v>
      </c>
      <c r="BXQ27" s="409">
        <f t="shared" si="31"/>
        <v>0</v>
      </c>
      <c r="BXR27" s="409">
        <f t="shared" si="31"/>
        <v>0</v>
      </c>
      <c r="BXS27" s="409">
        <f t="shared" si="31"/>
        <v>0</v>
      </c>
      <c r="BXT27" s="409">
        <f t="shared" si="31"/>
        <v>0</v>
      </c>
      <c r="BXU27" s="409">
        <f t="shared" si="31"/>
        <v>0</v>
      </c>
      <c r="BXV27" s="409">
        <f t="shared" si="31"/>
        <v>0</v>
      </c>
      <c r="BXW27" s="409">
        <f t="shared" si="31"/>
        <v>0</v>
      </c>
      <c r="BXX27" s="409">
        <f t="shared" si="31"/>
        <v>0</v>
      </c>
      <c r="BXY27" s="409">
        <f t="shared" si="31"/>
        <v>0</v>
      </c>
      <c r="BXZ27" s="409">
        <f t="shared" si="31"/>
        <v>0</v>
      </c>
      <c r="BYA27" s="409">
        <f t="shared" si="31"/>
        <v>0</v>
      </c>
      <c r="BYB27" s="409">
        <f t="shared" si="31"/>
        <v>0</v>
      </c>
      <c r="BYC27" s="409">
        <f t="shared" si="31"/>
        <v>0</v>
      </c>
      <c r="BYD27" s="409">
        <f t="shared" si="31"/>
        <v>0</v>
      </c>
      <c r="BYE27" s="409">
        <f t="shared" si="31"/>
        <v>0</v>
      </c>
      <c r="BYF27" s="409">
        <f t="shared" si="31"/>
        <v>0</v>
      </c>
      <c r="BYG27" s="409">
        <f t="shared" si="31"/>
        <v>0</v>
      </c>
      <c r="BYH27" s="409">
        <f t="shared" si="31"/>
        <v>0</v>
      </c>
      <c r="BYI27" s="409">
        <f t="shared" si="31"/>
        <v>0</v>
      </c>
      <c r="BYJ27" s="409">
        <f t="shared" si="31"/>
        <v>0</v>
      </c>
      <c r="BYK27" s="409">
        <f t="shared" si="31"/>
        <v>0</v>
      </c>
      <c r="BYL27" s="409">
        <f t="shared" si="31"/>
        <v>0</v>
      </c>
      <c r="BYM27" s="409">
        <f t="shared" si="31"/>
        <v>0</v>
      </c>
      <c r="BYN27" s="409">
        <f t="shared" si="31"/>
        <v>0</v>
      </c>
      <c r="BYO27" s="409">
        <f t="shared" si="31"/>
        <v>0</v>
      </c>
      <c r="BYP27" s="409">
        <f t="shared" si="31"/>
        <v>0</v>
      </c>
      <c r="BYQ27" s="409">
        <f t="shared" si="31"/>
        <v>0</v>
      </c>
      <c r="BYR27" s="409">
        <f t="shared" si="31"/>
        <v>0</v>
      </c>
      <c r="BYS27" s="409">
        <f t="shared" si="31"/>
        <v>0</v>
      </c>
      <c r="BYT27" s="409">
        <f t="shared" si="31"/>
        <v>0</v>
      </c>
      <c r="BYU27" s="409">
        <f t="shared" si="31"/>
        <v>0</v>
      </c>
      <c r="BYV27" s="409">
        <f t="shared" si="31"/>
        <v>0</v>
      </c>
      <c r="BYW27" s="409">
        <f t="shared" si="31"/>
        <v>0</v>
      </c>
      <c r="BYX27" s="409">
        <f t="shared" si="31"/>
        <v>0</v>
      </c>
      <c r="BYY27" s="409">
        <f t="shared" si="31"/>
        <v>0</v>
      </c>
      <c r="BYZ27" s="409">
        <f t="shared" si="31"/>
        <v>0</v>
      </c>
      <c r="BZA27" s="409">
        <f t="shared" si="31"/>
        <v>0</v>
      </c>
      <c r="BZB27" s="409">
        <f t="shared" si="31"/>
        <v>0</v>
      </c>
      <c r="BZC27" s="409">
        <f t="shared" si="31"/>
        <v>0</v>
      </c>
      <c r="BZD27" s="409">
        <f t="shared" si="31"/>
        <v>0</v>
      </c>
      <c r="BZE27" s="409">
        <f t="shared" si="31"/>
        <v>0</v>
      </c>
      <c r="BZF27" s="409">
        <f t="shared" si="31"/>
        <v>0</v>
      </c>
      <c r="BZG27" s="409">
        <f t="shared" si="31"/>
        <v>0</v>
      </c>
      <c r="BZH27" s="409">
        <f t="shared" si="31"/>
        <v>0</v>
      </c>
      <c r="BZI27" s="409">
        <f t="shared" si="31"/>
        <v>0</v>
      </c>
      <c r="BZJ27" s="409">
        <f t="shared" si="31"/>
        <v>0</v>
      </c>
      <c r="BZK27" s="409">
        <f t="shared" si="31"/>
        <v>0</v>
      </c>
      <c r="BZL27" s="409">
        <f t="shared" si="31"/>
        <v>0</v>
      </c>
      <c r="BZM27" s="409">
        <f t="shared" si="31"/>
        <v>0</v>
      </c>
      <c r="BZN27" s="409">
        <f t="shared" si="31"/>
        <v>0</v>
      </c>
      <c r="BZO27" s="409">
        <f t="shared" si="31"/>
        <v>0</v>
      </c>
      <c r="BZP27" s="409">
        <f t="shared" si="31"/>
        <v>0</v>
      </c>
      <c r="BZQ27" s="409">
        <f t="shared" si="31"/>
        <v>0</v>
      </c>
      <c r="BZR27" s="409">
        <f t="shared" si="31"/>
        <v>0</v>
      </c>
      <c r="BZS27" s="409">
        <f t="shared" si="31"/>
        <v>0</v>
      </c>
      <c r="BZT27" s="409">
        <f t="shared" si="31"/>
        <v>0</v>
      </c>
      <c r="BZU27" s="409">
        <f t="shared" si="31"/>
        <v>0</v>
      </c>
      <c r="BZV27" s="409">
        <f t="shared" si="31"/>
        <v>0</v>
      </c>
      <c r="BZW27" s="409">
        <f t="shared" si="31"/>
        <v>0</v>
      </c>
      <c r="BZX27" s="409">
        <f t="shared" si="31"/>
        <v>0</v>
      </c>
      <c r="BZY27" s="409">
        <f t="shared" ref="BZY27:CCJ27" si="32">BZY25/365</f>
        <v>0</v>
      </c>
      <c r="BZZ27" s="409">
        <f t="shared" si="32"/>
        <v>0</v>
      </c>
      <c r="CAA27" s="409">
        <f t="shared" si="32"/>
        <v>0</v>
      </c>
      <c r="CAB27" s="409">
        <f t="shared" si="32"/>
        <v>0</v>
      </c>
      <c r="CAC27" s="409">
        <f t="shared" si="32"/>
        <v>0</v>
      </c>
      <c r="CAD27" s="409">
        <f t="shared" si="32"/>
        <v>0</v>
      </c>
      <c r="CAE27" s="409">
        <f t="shared" si="32"/>
        <v>0</v>
      </c>
      <c r="CAF27" s="409">
        <f t="shared" si="32"/>
        <v>0</v>
      </c>
      <c r="CAG27" s="409">
        <f t="shared" si="32"/>
        <v>0</v>
      </c>
      <c r="CAH27" s="409">
        <f t="shared" si="32"/>
        <v>0</v>
      </c>
      <c r="CAI27" s="409">
        <f t="shared" si="32"/>
        <v>0</v>
      </c>
      <c r="CAJ27" s="409">
        <f t="shared" si="32"/>
        <v>0</v>
      </c>
      <c r="CAK27" s="409">
        <f t="shared" si="32"/>
        <v>0</v>
      </c>
      <c r="CAL27" s="409">
        <f t="shared" si="32"/>
        <v>0</v>
      </c>
      <c r="CAM27" s="409">
        <f t="shared" si="32"/>
        <v>0</v>
      </c>
      <c r="CAN27" s="409">
        <f t="shared" si="32"/>
        <v>0</v>
      </c>
      <c r="CAO27" s="409">
        <f t="shared" si="32"/>
        <v>0</v>
      </c>
      <c r="CAP27" s="409">
        <f t="shared" si="32"/>
        <v>0</v>
      </c>
      <c r="CAQ27" s="409">
        <f t="shared" si="32"/>
        <v>0</v>
      </c>
      <c r="CAR27" s="409">
        <f t="shared" si="32"/>
        <v>0</v>
      </c>
      <c r="CAS27" s="409">
        <f t="shared" si="32"/>
        <v>0</v>
      </c>
      <c r="CAT27" s="409">
        <f t="shared" si="32"/>
        <v>0</v>
      </c>
      <c r="CAU27" s="409">
        <f t="shared" si="32"/>
        <v>0</v>
      </c>
      <c r="CAV27" s="409">
        <f t="shared" si="32"/>
        <v>0</v>
      </c>
      <c r="CAW27" s="409">
        <f t="shared" si="32"/>
        <v>0</v>
      </c>
      <c r="CAX27" s="409">
        <f t="shared" si="32"/>
        <v>0</v>
      </c>
      <c r="CAY27" s="409">
        <f t="shared" si="32"/>
        <v>0</v>
      </c>
      <c r="CAZ27" s="409">
        <f t="shared" si="32"/>
        <v>0</v>
      </c>
      <c r="CBA27" s="409">
        <f t="shared" si="32"/>
        <v>0</v>
      </c>
      <c r="CBB27" s="409">
        <f t="shared" si="32"/>
        <v>0</v>
      </c>
      <c r="CBC27" s="409">
        <f t="shared" si="32"/>
        <v>0</v>
      </c>
      <c r="CBD27" s="409">
        <f t="shared" si="32"/>
        <v>0</v>
      </c>
      <c r="CBE27" s="409">
        <f t="shared" si="32"/>
        <v>0</v>
      </c>
      <c r="CBF27" s="409">
        <f t="shared" si="32"/>
        <v>0</v>
      </c>
      <c r="CBG27" s="409">
        <f t="shared" si="32"/>
        <v>0</v>
      </c>
      <c r="CBH27" s="409">
        <f t="shared" si="32"/>
        <v>0</v>
      </c>
      <c r="CBI27" s="409">
        <f t="shared" si="32"/>
        <v>0</v>
      </c>
      <c r="CBJ27" s="409">
        <f t="shared" si="32"/>
        <v>0</v>
      </c>
      <c r="CBK27" s="409">
        <f t="shared" si="32"/>
        <v>0</v>
      </c>
      <c r="CBL27" s="409">
        <f t="shared" si="32"/>
        <v>0</v>
      </c>
      <c r="CBM27" s="409">
        <f t="shared" si="32"/>
        <v>0</v>
      </c>
      <c r="CBN27" s="409">
        <f t="shared" si="32"/>
        <v>0</v>
      </c>
      <c r="CBO27" s="409">
        <f t="shared" si="32"/>
        <v>0</v>
      </c>
      <c r="CBP27" s="409">
        <f t="shared" si="32"/>
        <v>0</v>
      </c>
      <c r="CBQ27" s="409">
        <f t="shared" si="32"/>
        <v>0</v>
      </c>
      <c r="CBR27" s="409">
        <f t="shared" si="32"/>
        <v>0</v>
      </c>
      <c r="CBS27" s="409">
        <f t="shared" si="32"/>
        <v>0</v>
      </c>
      <c r="CBT27" s="409">
        <f t="shared" si="32"/>
        <v>0</v>
      </c>
      <c r="CBU27" s="409">
        <f t="shared" si="32"/>
        <v>0</v>
      </c>
      <c r="CBV27" s="409">
        <f t="shared" si="32"/>
        <v>0</v>
      </c>
      <c r="CBW27" s="409">
        <f t="shared" si="32"/>
        <v>0</v>
      </c>
      <c r="CBX27" s="409">
        <f t="shared" si="32"/>
        <v>0</v>
      </c>
      <c r="CBY27" s="409">
        <f t="shared" si="32"/>
        <v>0</v>
      </c>
      <c r="CBZ27" s="409">
        <f t="shared" si="32"/>
        <v>0</v>
      </c>
      <c r="CCA27" s="409">
        <f t="shared" si="32"/>
        <v>0</v>
      </c>
      <c r="CCB27" s="409">
        <f t="shared" si="32"/>
        <v>0</v>
      </c>
      <c r="CCC27" s="409">
        <f t="shared" si="32"/>
        <v>0</v>
      </c>
      <c r="CCD27" s="409">
        <f t="shared" si="32"/>
        <v>0</v>
      </c>
      <c r="CCE27" s="409">
        <f t="shared" si="32"/>
        <v>0</v>
      </c>
      <c r="CCF27" s="409">
        <f t="shared" si="32"/>
        <v>0</v>
      </c>
      <c r="CCG27" s="409">
        <f t="shared" si="32"/>
        <v>0</v>
      </c>
      <c r="CCH27" s="409">
        <f t="shared" si="32"/>
        <v>0</v>
      </c>
      <c r="CCI27" s="409">
        <f t="shared" si="32"/>
        <v>0</v>
      </c>
      <c r="CCJ27" s="409">
        <f t="shared" si="32"/>
        <v>0</v>
      </c>
      <c r="CCK27" s="409">
        <f t="shared" ref="CCK27:CEV27" si="33">CCK25/365</f>
        <v>0</v>
      </c>
      <c r="CCL27" s="409">
        <f t="shared" si="33"/>
        <v>0</v>
      </c>
      <c r="CCM27" s="409">
        <f t="shared" si="33"/>
        <v>0</v>
      </c>
      <c r="CCN27" s="409">
        <f t="shared" si="33"/>
        <v>0</v>
      </c>
      <c r="CCO27" s="409">
        <f t="shared" si="33"/>
        <v>0</v>
      </c>
      <c r="CCP27" s="409">
        <f t="shared" si="33"/>
        <v>0</v>
      </c>
      <c r="CCQ27" s="409">
        <f t="shared" si="33"/>
        <v>0</v>
      </c>
      <c r="CCR27" s="409">
        <f t="shared" si="33"/>
        <v>0</v>
      </c>
      <c r="CCS27" s="409">
        <f t="shared" si="33"/>
        <v>0</v>
      </c>
      <c r="CCT27" s="409">
        <f t="shared" si="33"/>
        <v>0</v>
      </c>
      <c r="CCU27" s="409">
        <f t="shared" si="33"/>
        <v>0</v>
      </c>
      <c r="CCV27" s="409">
        <f t="shared" si="33"/>
        <v>0</v>
      </c>
      <c r="CCW27" s="409">
        <f t="shared" si="33"/>
        <v>0</v>
      </c>
      <c r="CCX27" s="409">
        <f t="shared" si="33"/>
        <v>0</v>
      </c>
      <c r="CCY27" s="409">
        <f t="shared" si="33"/>
        <v>0</v>
      </c>
      <c r="CCZ27" s="409">
        <f t="shared" si="33"/>
        <v>0</v>
      </c>
      <c r="CDA27" s="409">
        <f t="shared" si="33"/>
        <v>0</v>
      </c>
      <c r="CDB27" s="409">
        <f t="shared" si="33"/>
        <v>0</v>
      </c>
      <c r="CDC27" s="409">
        <f t="shared" si="33"/>
        <v>0</v>
      </c>
      <c r="CDD27" s="409">
        <f t="shared" si="33"/>
        <v>0</v>
      </c>
      <c r="CDE27" s="409">
        <f t="shared" si="33"/>
        <v>0</v>
      </c>
      <c r="CDF27" s="409">
        <f t="shared" si="33"/>
        <v>0</v>
      </c>
      <c r="CDG27" s="409">
        <f t="shared" si="33"/>
        <v>0</v>
      </c>
      <c r="CDH27" s="409">
        <f t="shared" si="33"/>
        <v>0</v>
      </c>
      <c r="CDI27" s="409">
        <f t="shared" si="33"/>
        <v>0</v>
      </c>
      <c r="CDJ27" s="409">
        <f t="shared" si="33"/>
        <v>0</v>
      </c>
      <c r="CDK27" s="409">
        <f t="shared" si="33"/>
        <v>0</v>
      </c>
      <c r="CDL27" s="409">
        <f t="shared" si="33"/>
        <v>0</v>
      </c>
      <c r="CDM27" s="409">
        <f t="shared" si="33"/>
        <v>0</v>
      </c>
      <c r="CDN27" s="409">
        <f t="shared" si="33"/>
        <v>0</v>
      </c>
      <c r="CDO27" s="409">
        <f t="shared" si="33"/>
        <v>0</v>
      </c>
      <c r="CDP27" s="409">
        <f t="shared" si="33"/>
        <v>0</v>
      </c>
      <c r="CDQ27" s="409">
        <f t="shared" si="33"/>
        <v>0</v>
      </c>
      <c r="CDR27" s="409">
        <f t="shared" si="33"/>
        <v>0</v>
      </c>
      <c r="CDS27" s="409">
        <f t="shared" si="33"/>
        <v>0</v>
      </c>
      <c r="CDT27" s="409">
        <f t="shared" si="33"/>
        <v>0</v>
      </c>
      <c r="CDU27" s="409">
        <f t="shared" si="33"/>
        <v>0</v>
      </c>
      <c r="CDV27" s="409">
        <f t="shared" si="33"/>
        <v>0</v>
      </c>
      <c r="CDW27" s="409">
        <f t="shared" si="33"/>
        <v>0</v>
      </c>
      <c r="CDX27" s="409">
        <f t="shared" si="33"/>
        <v>0</v>
      </c>
      <c r="CDY27" s="409">
        <f t="shared" si="33"/>
        <v>0</v>
      </c>
      <c r="CDZ27" s="409">
        <f t="shared" si="33"/>
        <v>0</v>
      </c>
      <c r="CEA27" s="409">
        <f t="shared" si="33"/>
        <v>0</v>
      </c>
      <c r="CEB27" s="409">
        <f t="shared" si="33"/>
        <v>0</v>
      </c>
      <c r="CEC27" s="409">
        <f t="shared" si="33"/>
        <v>0</v>
      </c>
      <c r="CED27" s="409">
        <f t="shared" si="33"/>
        <v>0</v>
      </c>
      <c r="CEE27" s="409">
        <f t="shared" si="33"/>
        <v>0</v>
      </c>
      <c r="CEF27" s="409">
        <f t="shared" si="33"/>
        <v>0</v>
      </c>
      <c r="CEG27" s="409">
        <f t="shared" si="33"/>
        <v>0</v>
      </c>
      <c r="CEH27" s="409">
        <f t="shared" si="33"/>
        <v>0</v>
      </c>
      <c r="CEI27" s="409">
        <f t="shared" si="33"/>
        <v>0</v>
      </c>
      <c r="CEJ27" s="409">
        <f t="shared" si="33"/>
        <v>0</v>
      </c>
      <c r="CEK27" s="409">
        <f t="shared" si="33"/>
        <v>0</v>
      </c>
      <c r="CEL27" s="409">
        <f t="shared" si="33"/>
        <v>0</v>
      </c>
      <c r="CEM27" s="409">
        <f t="shared" si="33"/>
        <v>0</v>
      </c>
      <c r="CEN27" s="409">
        <f t="shared" si="33"/>
        <v>0</v>
      </c>
      <c r="CEO27" s="409">
        <f t="shared" si="33"/>
        <v>0</v>
      </c>
      <c r="CEP27" s="409">
        <f t="shared" si="33"/>
        <v>0</v>
      </c>
      <c r="CEQ27" s="409">
        <f t="shared" si="33"/>
        <v>0</v>
      </c>
      <c r="CER27" s="409">
        <f t="shared" si="33"/>
        <v>0</v>
      </c>
      <c r="CES27" s="409">
        <f t="shared" si="33"/>
        <v>0</v>
      </c>
      <c r="CET27" s="409">
        <f t="shared" si="33"/>
        <v>0</v>
      </c>
      <c r="CEU27" s="409">
        <f t="shared" si="33"/>
        <v>0</v>
      </c>
      <c r="CEV27" s="409">
        <f t="shared" si="33"/>
        <v>0</v>
      </c>
      <c r="CEW27" s="409">
        <f t="shared" ref="CEW27:CHH27" si="34">CEW25/365</f>
        <v>0</v>
      </c>
      <c r="CEX27" s="409">
        <f t="shared" si="34"/>
        <v>0</v>
      </c>
      <c r="CEY27" s="409">
        <f t="shared" si="34"/>
        <v>0</v>
      </c>
      <c r="CEZ27" s="409">
        <f t="shared" si="34"/>
        <v>0</v>
      </c>
      <c r="CFA27" s="409">
        <f t="shared" si="34"/>
        <v>0</v>
      </c>
      <c r="CFB27" s="409">
        <f t="shared" si="34"/>
        <v>0</v>
      </c>
      <c r="CFC27" s="409">
        <f t="shared" si="34"/>
        <v>0</v>
      </c>
      <c r="CFD27" s="409">
        <f t="shared" si="34"/>
        <v>0</v>
      </c>
      <c r="CFE27" s="409">
        <f t="shared" si="34"/>
        <v>0</v>
      </c>
      <c r="CFF27" s="409">
        <f t="shared" si="34"/>
        <v>0</v>
      </c>
      <c r="CFG27" s="409">
        <f t="shared" si="34"/>
        <v>0</v>
      </c>
      <c r="CFH27" s="409">
        <f t="shared" si="34"/>
        <v>0</v>
      </c>
      <c r="CFI27" s="409">
        <f t="shared" si="34"/>
        <v>0</v>
      </c>
      <c r="CFJ27" s="409">
        <f t="shared" si="34"/>
        <v>0</v>
      </c>
      <c r="CFK27" s="409">
        <f t="shared" si="34"/>
        <v>0</v>
      </c>
      <c r="CFL27" s="409">
        <f t="shared" si="34"/>
        <v>0</v>
      </c>
      <c r="CFM27" s="409">
        <f t="shared" si="34"/>
        <v>0</v>
      </c>
      <c r="CFN27" s="409">
        <f t="shared" si="34"/>
        <v>0</v>
      </c>
      <c r="CFO27" s="409">
        <f t="shared" si="34"/>
        <v>0</v>
      </c>
      <c r="CFP27" s="409">
        <f t="shared" si="34"/>
        <v>0</v>
      </c>
      <c r="CFQ27" s="409">
        <f t="shared" si="34"/>
        <v>0</v>
      </c>
      <c r="CFR27" s="409">
        <f t="shared" si="34"/>
        <v>0</v>
      </c>
      <c r="CFS27" s="409">
        <f t="shared" si="34"/>
        <v>0</v>
      </c>
      <c r="CFT27" s="409">
        <f t="shared" si="34"/>
        <v>0</v>
      </c>
      <c r="CFU27" s="409">
        <f t="shared" si="34"/>
        <v>0</v>
      </c>
      <c r="CFV27" s="409">
        <f t="shared" si="34"/>
        <v>0</v>
      </c>
      <c r="CFW27" s="409">
        <f t="shared" si="34"/>
        <v>0</v>
      </c>
      <c r="CFX27" s="409">
        <f t="shared" si="34"/>
        <v>0</v>
      </c>
      <c r="CFY27" s="409">
        <f t="shared" si="34"/>
        <v>0</v>
      </c>
      <c r="CFZ27" s="409">
        <f t="shared" si="34"/>
        <v>0</v>
      </c>
      <c r="CGA27" s="409">
        <f t="shared" si="34"/>
        <v>0</v>
      </c>
      <c r="CGB27" s="409">
        <f t="shared" si="34"/>
        <v>0</v>
      </c>
      <c r="CGC27" s="409">
        <f t="shared" si="34"/>
        <v>0</v>
      </c>
      <c r="CGD27" s="409">
        <f t="shared" si="34"/>
        <v>0</v>
      </c>
      <c r="CGE27" s="409">
        <f t="shared" si="34"/>
        <v>0</v>
      </c>
      <c r="CGF27" s="409">
        <f t="shared" si="34"/>
        <v>0</v>
      </c>
      <c r="CGG27" s="409">
        <f t="shared" si="34"/>
        <v>0</v>
      </c>
      <c r="CGH27" s="409">
        <f t="shared" si="34"/>
        <v>0</v>
      </c>
      <c r="CGI27" s="409">
        <f t="shared" si="34"/>
        <v>0</v>
      </c>
      <c r="CGJ27" s="409">
        <f t="shared" si="34"/>
        <v>0</v>
      </c>
      <c r="CGK27" s="409">
        <f t="shared" si="34"/>
        <v>0</v>
      </c>
      <c r="CGL27" s="409">
        <f t="shared" si="34"/>
        <v>0</v>
      </c>
      <c r="CGM27" s="409">
        <f t="shared" si="34"/>
        <v>0</v>
      </c>
      <c r="CGN27" s="409">
        <f t="shared" si="34"/>
        <v>0</v>
      </c>
      <c r="CGO27" s="409">
        <f t="shared" si="34"/>
        <v>0</v>
      </c>
      <c r="CGP27" s="409">
        <f t="shared" si="34"/>
        <v>0</v>
      </c>
      <c r="CGQ27" s="409">
        <f t="shared" si="34"/>
        <v>0</v>
      </c>
      <c r="CGR27" s="409">
        <f t="shared" si="34"/>
        <v>0</v>
      </c>
      <c r="CGS27" s="409">
        <f t="shared" si="34"/>
        <v>0</v>
      </c>
      <c r="CGT27" s="409">
        <f t="shared" si="34"/>
        <v>0</v>
      </c>
      <c r="CGU27" s="409">
        <f t="shared" si="34"/>
        <v>0</v>
      </c>
      <c r="CGV27" s="409">
        <f t="shared" si="34"/>
        <v>0</v>
      </c>
      <c r="CGW27" s="409">
        <f t="shared" si="34"/>
        <v>0</v>
      </c>
      <c r="CGX27" s="409">
        <f t="shared" si="34"/>
        <v>0</v>
      </c>
      <c r="CGY27" s="409">
        <f t="shared" si="34"/>
        <v>0</v>
      </c>
      <c r="CGZ27" s="409">
        <f t="shared" si="34"/>
        <v>0</v>
      </c>
      <c r="CHA27" s="409">
        <f t="shared" si="34"/>
        <v>0</v>
      </c>
      <c r="CHB27" s="409">
        <f t="shared" si="34"/>
        <v>0</v>
      </c>
      <c r="CHC27" s="409">
        <f t="shared" si="34"/>
        <v>0</v>
      </c>
      <c r="CHD27" s="409">
        <f t="shared" si="34"/>
        <v>0</v>
      </c>
      <c r="CHE27" s="409">
        <f t="shared" si="34"/>
        <v>0</v>
      </c>
      <c r="CHF27" s="409">
        <f t="shared" si="34"/>
        <v>0</v>
      </c>
      <c r="CHG27" s="409">
        <f t="shared" si="34"/>
        <v>0</v>
      </c>
      <c r="CHH27" s="409">
        <f t="shared" si="34"/>
        <v>0</v>
      </c>
      <c r="CHI27" s="409">
        <f t="shared" ref="CHI27:CJT27" si="35">CHI25/365</f>
        <v>0</v>
      </c>
      <c r="CHJ27" s="409">
        <f t="shared" si="35"/>
        <v>0</v>
      </c>
      <c r="CHK27" s="409">
        <f t="shared" si="35"/>
        <v>0</v>
      </c>
      <c r="CHL27" s="409">
        <f t="shared" si="35"/>
        <v>0</v>
      </c>
      <c r="CHM27" s="409">
        <f t="shared" si="35"/>
        <v>0</v>
      </c>
      <c r="CHN27" s="409">
        <f t="shared" si="35"/>
        <v>0</v>
      </c>
      <c r="CHO27" s="409">
        <f t="shared" si="35"/>
        <v>0</v>
      </c>
      <c r="CHP27" s="409">
        <f t="shared" si="35"/>
        <v>0</v>
      </c>
      <c r="CHQ27" s="409">
        <f t="shared" si="35"/>
        <v>0</v>
      </c>
      <c r="CHR27" s="409">
        <f t="shared" si="35"/>
        <v>0</v>
      </c>
      <c r="CHS27" s="409">
        <f t="shared" si="35"/>
        <v>0</v>
      </c>
      <c r="CHT27" s="409">
        <f t="shared" si="35"/>
        <v>0</v>
      </c>
      <c r="CHU27" s="409">
        <f t="shared" si="35"/>
        <v>0</v>
      </c>
      <c r="CHV27" s="409">
        <f t="shared" si="35"/>
        <v>0</v>
      </c>
      <c r="CHW27" s="409">
        <f t="shared" si="35"/>
        <v>0</v>
      </c>
      <c r="CHX27" s="409">
        <f t="shared" si="35"/>
        <v>0</v>
      </c>
      <c r="CHY27" s="409">
        <f t="shared" si="35"/>
        <v>0</v>
      </c>
      <c r="CHZ27" s="409">
        <f t="shared" si="35"/>
        <v>0</v>
      </c>
      <c r="CIA27" s="409">
        <f t="shared" si="35"/>
        <v>0</v>
      </c>
      <c r="CIB27" s="409">
        <f t="shared" si="35"/>
        <v>0</v>
      </c>
      <c r="CIC27" s="409">
        <f t="shared" si="35"/>
        <v>0</v>
      </c>
      <c r="CID27" s="409">
        <f t="shared" si="35"/>
        <v>0</v>
      </c>
      <c r="CIE27" s="409">
        <f t="shared" si="35"/>
        <v>0</v>
      </c>
      <c r="CIF27" s="409">
        <f t="shared" si="35"/>
        <v>0</v>
      </c>
      <c r="CIG27" s="409">
        <f t="shared" si="35"/>
        <v>0</v>
      </c>
      <c r="CIH27" s="409">
        <f t="shared" si="35"/>
        <v>0</v>
      </c>
      <c r="CII27" s="409">
        <f t="shared" si="35"/>
        <v>0</v>
      </c>
      <c r="CIJ27" s="409">
        <f t="shared" si="35"/>
        <v>0</v>
      </c>
      <c r="CIK27" s="409">
        <f t="shared" si="35"/>
        <v>0</v>
      </c>
      <c r="CIL27" s="409">
        <f t="shared" si="35"/>
        <v>0</v>
      </c>
      <c r="CIM27" s="409">
        <f t="shared" si="35"/>
        <v>0</v>
      </c>
      <c r="CIN27" s="409">
        <f t="shared" si="35"/>
        <v>0</v>
      </c>
      <c r="CIO27" s="409">
        <f t="shared" si="35"/>
        <v>0</v>
      </c>
      <c r="CIP27" s="409">
        <f t="shared" si="35"/>
        <v>0</v>
      </c>
      <c r="CIQ27" s="409">
        <f t="shared" si="35"/>
        <v>0</v>
      </c>
      <c r="CIR27" s="409">
        <f t="shared" si="35"/>
        <v>0</v>
      </c>
      <c r="CIS27" s="409">
        <f t="shared" si="35"/>
        <v>0</v>
      </c>
      <c r="CIT27" s="409">
        <f t="shared" si="35"/>
        <v>0</v>
      </c>
      <c r="CIU27" s="409">
        <f t="shared" si="35"/>
        <v>0</v>
      </c>
      <c r="CIV27" s="409">
        <f t="shared" si="35"/>
        <v>0</v>
      </c>
      <c r="CIW27" s="409">
        <f t="shared" si="35"/>
        <v>0</v>
      </c>
      <c r="CIX27" s="409">
        <f t="shared" si="35"/>
        <v>0</v>
      </c>
      <c r="CIY27" s="409">
        <f t="shared" si="35"/>
        <v>0</v>
      </c>
      <c r="CIZ27" s="409">
        <f t="shared" si="35"/>
        <v>0</v>
      </c>
      <c r="CJA27" s="409">
        <f t="shared" si="35"/>
        <v>0</v>
      </c>
      <c r="CJB27" s="409">
        <f t="shared" si="35"/>
        <v>0</v>
      </c>
      <c r="CJC27" s="409">
        <f t="shared" si="35"/>
        <v>0</v>
      </c>
      <c r="CJD27" s="409">
        <f t="shared" si="35"/>
        <v>0</v>
      </c>
      <c r="CJE27" s="409">
        <f t="shared" si="35"/>
        <v>0</v>
      </c>
      <c r="CJF27" s="409">
        <f t="shared" si="35"/>
        <v>0</v>
      </c>
      <c r="CJG27" s="409">
        <f t="shared" si="35"/>
        <v>0</v>
      </c>
      <c r="CJH27" s="409">
        <f t="shared" si="35"/>
        <v>0</v>
      </c>
      <c r="CJI27" s="409">
        <f t="shared" si="35"/>
        <v>0</v>
      </c>
      <c r="CJJ27" s="409">
        <f t="shared" si="35"/>
        <v>0</v>
      </c>
      <c r="CJK27" s="409">
        <f t="shared" si="35"/>
        <v>0</v>
      </c>
      <c r="CJL27" s="409">
        <f t="shared" si="35"/>
        <v>0</v>
      </c>
      <c r="CJM27" s="409">
        <f t="shared" si="35"/>
        <v>0</v>
      </c>
      <c r="CJN27" s="409">
        <f t="shared" si="35"/>
        <v>0</v>
      </c>
      <c r="CJO27" s="409">
        <f t="shared" si="35"/>
        <v>0</v>
      </c>
      <c r="CJP27" s="409">
        <f t="shared" si="35"/>
        <v>0</v>
      </c>
      <c r="CJQ27" s="409">
        <f t="shared" si="35"/>
        <v>0</v>
      </c>
      <c r="CJR27" s="409">
        <f t="shared" si="35"/>
        <v>0</v>
      </c>
      <c r="CJS27" s="409">
        <f t="shared" si="35"/>
        <v>0</v>
      </c>
      <c r="CJT27" s="409">
        <f t="shared" si="35"/>
        <v>0</v>
      </c>
      <c r="CJU27" s="409">
        <f t="shared" ref="CJU27:CMF27" si="36">CJU25/365</f>
        <v>0</v>
      </c>
      <c r="CJV27" s="409">
        <f t="shared" si="36"/>
        <v>0</v>
      </c>
      <c r="CJW27" s="409">
        <f t="shared" si="36"/>
        <v>0</v>
      </c>
      <c r="CJX27" s="409">
        <f t="shared" si="36"/>
        <v>0</v>
      </c>
      <c r="CJY27" s="409">
        <f t="shared" si="36"/>
        <v>0</v>
      </c>
      <c r="CJZ27" s="409">
        <f t="shared" si="36"/>
        <v>0</v>
      </c>
      <c r="CKA27" s="409">
        <f t="shared" si="36"/>
        <v>0</v>
      </c>
      <c r="CKB27" s="409">
        <f t="shared" si="36"/>
        <v>0</v>
      </c>
      <c r="CKC27" s="409">
        <f t="shared" si="36"/>
        <v>0</v>
      </c>
      <c r="CKD27" s="409">
        <f t="shared" si="36"/>
        <v>0</v>
      </c>
      <c r="CKE27" s="409">
        <f t="shared" si="36"/>
        <v>0</v>
      </c>
      <c r="CKF27" s="409">
        <f t="shared" si="36"/>
        <v>0</v>
      </c>
      <c r="CKG27" s="409">
        <f t="shared" si="36"/>
        <v>0</v>
      </c>
      <c r="CKH27" s="409">
        <f t="shared" si="36"/>
        <v>0</v>
      </c>
      <c r="CKI27" s="409">
        <f t="shared" si="36"/>
        <v>0</v>
      </c>
      <c r="CKJ27" s="409">
        <f t="shared" si="36"/>
        <v>0</v>
      </c>
      <c r="CKK27" s="409">
        <f t="shared" si="36"/>
        <v>0</v>
      </c>
      <c r="CKL27" s="409">
        <f t="shared" si="36"/>
        <v>0</v>
      </c>
      <c r="CKM27" s="409">
        <f t="shared" si="36"/>
        <v>0</v>
      </c>
      <c r="CKN27" s="409">
        <f t="shared" si="36"/>
        <v>0</v>
      </c>
      <c r="CKO27" s="409">
        <f t="shared" si="36"/>
        <v>0</v>
      </c>
      <c r="CKP27" s="409">
        <f t="shared" si="36"/>
        <v>0</v>
      </c>
      <c r="CKQ27" s="409">
        <f t="shared" si="36"/>
        <v>0</v>
      </c>
      <c r="CKR27" s="409">
        <f t="shared" si="36"/>
        <v>0</v>
      </c>
      <c r="CKS27" s="409">
        <f t="shared" si="36"/>
        <v>0</v>
      </c>
      <c r="CKT27" s="409">
        <f t="shared" si="36"/>
        <v>0</v>
      </c>
      <c r="CKU27" s="409">
        <f t="shared" si="36"/>
        <v>0</v>
      </c>
      <c r="CKV27" s="409">
        <f t="shared" si="36"/>
        <v>0</v>
      </c>
      <c r="CKW27" s="409">
        <f t="shared" si="36"/>
        <v>0</v>
      </c>
      <c r="CKX27" s="409">
        <f t="shared" si="36"/>
        <v>0</v>
      </c>
      <c r="CKY27" s="409">
        <f t="shared" si="36"/>
        <v>0</v>
      </c>
      <c r="CKZ27" s="409">
        <f t="shared" si="36"/>
        <v>0</v>
      </c>
      <c r="CLA27" s="409">
        <f t="shared" si="36"/>
        <v>0</v>
      </c>
      <c r="CLB27" s="409">
        <f t="shared" si="36"/>
        <v>0</v>
      </c>
      <c r="CLC27" s="409">
        <f t="shared" si="36"/>
        <v>0</v>
      </c>
      <c r="CLD27" s="409">
        <f t="shared" si="36"/>
        <v>0</v>
      </c>
      <c r="CLE27" s="409">
        <f t="shared" si="36"/>
        <v>0</v>
      </c>
      <c r="CLF27" s="409">
        <f t="shared" si="36"/>
        <v>0</v>
      </c>
      <c r="CLG27" s="409">
        <f t="shared" si="36"/>
        <v>0</v>
      </c>
      <c r="CLH27" s="409">
        <f t="shared" si="36"/>
        <v>0</v>
      </c>
      <c r="CLI27" s="409">
        <f t="shared" si="36"/>
        <v>0</v>
      </c>
      <c r="CLJ27" s="409">
        <f t="shared" si="36"/>
        <v>0</v>
      </c>
      <c r="CLK27" s="409">
        <f t="shared" si="36"/>
        <v>0</v>
      </c>
      <c r="CLL27" s="409">
        <f t="shared" si="36"/>
        <v>0</v>
      </c>
      <c r="CLM27" s="409">
        <f t="shared" si="36"/>
        <v>0</v>
      </c>
      <c r="CLN27" s="409">
        <f t="shared" si="36"/>
        <v>0</v>
      </c>
      <c r="CLO27" s="409">
        <f t="shared" si="36"/>
        <v>0</v>
      </c>
      <c r="CLP27" s="409">
        <f t="shared" si="36"/>
        <v>0</v>
      </c>
      <c r="CLQ27" s="409">
        <f t="shared" si="36"/>
        <v>0</v>
      </c>
      <c r="CLR27" s="409">
        <f t="shared" si="36"/>
        <v>0</v>
      </c>
      <c r="CLS27" s="409">
        <f t="shared" si="36"/>
        <v>0</v>
      </c>
      <c r="CLT27" s="409">
        <f t="shared" si="36"/>
        <v>0</v>
      </c>
      <c r="CLU27" s="409">
        <f t="shared" si="36"/>
        <v>0</v>
      </c>
      <c r="CLV27" s="409">
        <f t="shared" si="36"/>
        <v>0</v>
      </c>
      <c r="CLW27" s="409">
        <f t="shared" si="36"/>
        <v>0</v>
      </c>
      <c r="CLX27" s="409">
        <f t="shared" si="36"/>
        <v>0</v>
      </c>
      <c r="CLY27" s="409">
        <f t="shared" si="36"/>
        <v>0</v>
      </c>
      <c r="CLZ27" s="409">
        <f t="shared" si="36"/>
        <v>0</v>
      </c>
      <c r="CMA27" s="409">
        <f t="shared" si="36"/>
        <v>0</v>
      </c>
      <c r="CMB27" s="409">
        <f t="shared" si="36"/>
        <v>0</v>
      </c>
      <c r="CMC27" s="409">
        <f t="shared" si="36"/>
        <v>0</v>
      </c>
      <c r="CMD27" s="409">
        <f t="shared" si="36"/>
        <v>0</v>
      </c>
      <c r="CME27" s="409">
        <f t="shared" si="36"/>
        <v>0</v>
      </c>
      <c r="CMF27" s="409">
        <f t="shared" si="36"/>
        <v>0</v>
      </c>
      <c r="CMG27" s="409">
        <f t="shared" ref="CMG27:COR27" si="37">CMG25/365</f>
        <v>0</v>
      </c>
      <c r="CMH27" s="409">
        <f t="shared" si="37"/>
        <v>0</v>
      </c>
      <c r="CMI27" s="409">
        <f t="shared" si="37"/>
        <v>0</v>
      </c>
      <c r="CMJ27" s="409">
        <f t="shared" si="37"/>
        <v>0</v>
      </c>
      <c r="CMK27" s="409">
        <f t="shared" si="37"/>
        <v>0</v>
      </c>
      <c r="CML27" s="409">
        <f t="shared" si="37"/>
        <v>0</v>
      </c>
      <c r="CMM27" s="409">
        <f t="shared" si="37"/>
        <v>0</v>
      </c>
      <c r="CMN27" s="409">
        <f t="shared" si="37"/>
        <v>0</v>
      </c>
      <c r="CMO27" s="409">
        <f t="shared" si="37"/>
        <v>0</v>
      </c>
      <c r="CMP27" s="409">
        <f t="shared" si="37"/>
        <v>0</v>
      </c>
      <c r="CMQ27" s="409">
        <f t="shared" si="37"/>
        <v>0</v>
      </c>
      <c r="CMR27" s="409">
        <f t="shared" si="37"/>
        <v>0</v>
      </c>
      <c r="CMS27" s="409">
        <f t="shared" si="37"/>
        <v>0</v>
      </c>
      <c r="CMT27" s="409">
        <f t="shared" si="37"/>
        <v>0</v>
      </c>
      <c r="CMU27" s="409">
        <f t="shared" si="37"/>
        <v>0</v>
      </c>
      <c r="CMV27" s="409">
        <f t="shared" si="37"/>
        <v>0</v>
      </c>
      <c r="CMW27" s="409">
        <f t="shared" si="37"/>
        <v>0</v>
      </c>
      <c r="CMX27" s="409">
        <f t="shared" si="37"/>
        <v>0</v>
      </c>
      <c r="CMY27" s="409">
        <f t="shared" si="37"/>
        <v>0</v>
      </c>
      <c r="CMZ27" s="409">
        <f t="shared" si="37"/>
        <v>0</v>
      </c>
      <c r="CNA27" s="409">
        <f t="shared" si="37"/>
        <v>0</v>
      </c>
      <c r="CNB27" s="409">
        <f t="shared" si="37"/>
        <v>0</v>
      </c>
      <c r="CNC27" s="409">
        <f t="shared" si="37"/>
        <v>0</v>
      </c>
      <c r="CND27" s="409">
        <f t="shared" si="37"/>
        <v>0</v>
      </c>
      <c r="CNE27" s="409">
        <f t="shared" si="37"/>
        <v>0</v>
      </c>
      <c r="CNF27" s="409">
        <f t="shared" si="37"/>
        <v>0</v>
      </c>
      <c r="CNG27" s="409">
        <f t="shared" si="37"/>
        <v>0</v>
      </c>
      <c r="CNH27" s="409">
        <f t="shared" si="37"/>
        <v>0</v>
      </c>
      <c r="CNI27" s="409">
        <f t="shared" si="37"/>
        <v>0</v>
      </c>
      <c r="CNJ27" s="409">
        <f t="shared" si="37"/>
        <v>0</v>
      </c>
      <c r="CNK27" s="409">
        <f t="shared" si="37"/>
        <v>0</v>
      </c>
      <c r="CNL27" s="409">
        <f t="shared" si="37"/>
        <v>0</v>
      </c>
      <c r="CNM27" s="409">
        <f t="shared" si="37"/>
        <v>0</v>
      </c>
      <c r="CNN27" s="409">
        <f t="shared" si="37"/>
        <v>0</v>
      </c>
      <c r="CNO27" s="409">
        <f t="shared" si="37"/>
        <v>0</v>
      </c>
      <c r="CNP27" s="409">
        <f t="shared" si="37"/>
        <v>0</v>
      </c>
      <c r="CNQ27" s="409">
        <f t="shared" si="37"/>
        <v>0</v>
      </c>
      <c r="CNR27" s="409">
        <f t="shared" si="37"/>
        <v>0</v>
      </c>
      <c r="CNS27" s="409">
        <f t="shared" si="37"/>
        <v>0</v>
      </c>
      <c r="CNT27" s="409">
        <f t="shared" si="37"/>
        <v>0</v>
      </c>
      <c r="CNU27" s="409">
        <f t="shared" si="37"/>
        <v>0</v>
      </c>
      <c r="CNV27" s="409">
        <f t="shared" si="37"/>
        <v>0</v>
      </c>
      <c r="CNW27" s="409">
        <f t="shared" si="37"/>
        <v>0</v>
      </c>
      <c r="CNX27" s="409">
        <f t="shared" si="37"/>
        <v>0</v>
      </c>
      <c r="CNY27" s="409">
        <f t="shared" si="37"/>
        <v>0</v>
      </c>
      <c r="CNZ27" s="409">
        <f t="shared" si="37"/>
        <v>0</v>
      </c>
      <c r="COA27" s="409">
        <f t="shared" si="37"/>
        <v>0</v>
      </c>
      <c r="COB27" s="409">
        <f t="shared" si="37"/>
        <v>0</v>
      </c>
      <c r="COC27" s="409">
        <f t="shared" si="37"/>
        <v>0</v>
      </c>
      <c r="COD27" s="409">
        <f t="shared" si="37"/>
        <v>0</v>
      </c>
      <c r="COE27" s="409">
        <f t="shared" si="37"/>
        <v>0</v>
      </c>
      <c r="COF27" s="409">
        <f t="shared" si="37"/>
        <v>0</v>
      </c>
      <c r="COG27" s="409">
        <f t="shared" si="37"/>
        <v>0</v>
      </c>
      <c r="COH27" s="409">
        <f t="shared" si="37"/>
        <v>0</v>
      </c>
      <c r="COI27" s="409">
        <f t="shared" si="37"/>
        <v>0</v>
      </c>
      <c r="COJ27" s="409">
        <f t="shared" si="37"/>
        <v>0</v>
      </c>
      <c r="COK27" s="409">
        <f t="shared" si="37"/>
        <v>0</v>
      </c>
      <c r="COL27" s="409">
        <f t="shared" si="37"/>
        <v>0</v>
      </c>
      <c r="COM27" s="409">
        <f t="shared" si="37"/>
        <v>0</v>
      </c>
      <c r="CON27" s="409">
        <f t="shared" si="37"/>
        <v>0</v>
      </c>
      <c r="COO27" s="409">
        <f t="shared" si="37"/>
        <v>0</v>
      </c>
      <c r="COP27" s="409">
        <f t="shared" si="37"/>
        <v>0</v>
      </c>
      <c r="COQ27" s="409">
        <f t="shared" si="37"/>
        <v>0</v>
      </c>
      <c r="COR27" s="409">
        <f t="shared" si="37"/>
        <v>0</v>
      </c>
      <c r="COS27" s="409">
        <f t="shared" ref="COS27:CRD27" si="38">COS25/365</f>
        <v>0</v>
      </c>
      <c r="COT27" s="409">
        <f t="shared" si="38"/>
        <v>0</v>
      </c>
      <c r="COU27" s="409">
        <f t="shared" si="38"/>
        <v>0</v>
      </c>
      <c r="COV27" s="409">
        <f t="shared" si="38"/>
        <v>0</v>
      </c>
      <c r="COW27" s="409">
        <f t="shared" si="38"/>
        <v>0</v>
      </c>
      <c r="COX27" s="409">
        <f t="shared" si="38"/>
        <v>0</v>
      </c>
      <c r="COY27" s="409">
        <f t="shared" si="38"/>
        <v>0</v>
      </c>
      <c r="COZ27" s="409">
        <f t="shared" si="38"/>
        <v>0</v>
      </c>
      <c r="CPA27" s="409">
        <f t="shared" si="38"/>
        <v>0</v>
      </c>
      <c r="CPB27" s="409">
        <f t="shared" si="38"/>
        <v>0</v>
      </c>
      <c r="CPC27" s="409">
        <f t="shared" si="38"/>
        <v>0</v>
      </c>
      <c r="CPD27" s="409">
        <f t="shared" si="38"/>
        <v>0</v>
      </c>
      <c r="CPE27" s="409">
        <f t="shared" si="38"/>
        <v>0</v>
      </c>
      <c r="CPF27" s="409">
        <f t="shared" si="38"/>
        <v>0</v>
      </c>
      <c r="CPG27" s="409">
        <f t="shared" si="38"/>
        <v>0</v>
      </c>
      <c r="CPH27" s="409">
        <f t="shared" si="38"/>
        <v>0</v>
      </c>
      <c r="CPI27" s="409">
        <f t="shared" si="38"/>
        <v>0</v>
      </c>
      <c r="CPJ27" s="409">
        <f t="shared" si="38"/>
        <v>0</v>
      </c>
      <c r="CPK27" s="409">
        <f t="shared" si="38"/>
        <v>0</v>
      </c>
      <c r="CPL27" s="409">
        <f t="shared" si="38"/>
        <v>0</v>
      </c>
      <c r="CPM27" s="409">
        <f t="shared" si="38"/>
        <v>0</v>
      </c>
      <c r="CPN27" s="409">
        <f t="shared" si="38"/>
        <v>0</v>
      </c>
      <c r="CPO27" s="409">
        <f t="shared" si="38"/>
        <v>0</v>
      </c>
      <c r="CPP27" s="409">
        <f t="shared" si="38"/>
        <v>0</v>
      </c>
      <c r="CPQ27" s="409">
        <f t="shared" si="38"/>
        <v>0</v>
      </c>
      <c r="CPR27" s="409">
        <f t="shared" si="38"/>
        <v>0</v>
      </c>
      <c r="CPS27" s="409">
        <f t="shared" si="38"/>
        <v>0</v>
      </c>
      <c r="CPT27" s="409">
        <f t="shared" si="38"/>
        <v>0</v>
      </c>
      <c r="CPU27" s="409">
        <f t="shared" si="38"/>
        <v>0</v>
      </c>
      <c r="CPV27" s="409">
        <f t="shared" si="38"/>
        <v>0</v>
      </c>
      <c r="CPW27" s="409">
        <f t="shared" si="38"/>
        <v>0</v>
      </c>
      <c r="CPX27" s="409">
        <f t="shared" si="38"/>
        <v>0</v>
      </c>
      <c r="CPY27" s="409">
        <f t="shared" si="38"/>
        <v>0</v>
      </c>
      <c r="CPZ27" s="409">
        <f t="shared" si="38"/>
        <v>0</v>
      </c>
      <c r="CQA27" s="409">
        <f t="shared" si="38"/>
        <v>0</v>
      </c>
      <c r="CQB27" s="409">
        <f t="shared" si="38"/>
        <v>0</v>
      </c>
      <c r="CQC27" s="409">
        <f t="shared" si="38"/>
        <v>0</v>
      </c>
      <c r="CQD27" s="409">
        <f t="shared" si="38"/>
        <v>0</v>
      </c>
      <c r="CQE27" s="409">
        <f t="shared" si="38"/>
        <v>0</v>
      </c>
      <c r="CQF27" s="409">
        <f t="shared" si="38"/>
        <v>0</v>
      </c>
      <c r="CQG27" s="409">
        <f t="shared" si="38"/>
        <v>0</v>
      </c>
      <c r="CQH27" s="409">
        <f t="shared" si="38"/>
        <v>0</v>
      </c>
      <c r="CQI27" s="409">
        <f t="shared" si="38"/>
        <v>0</v>
      </c>
      <c r="CQJ27" s="409">
        <f t="shared" si="38"/>
        <v>0</v>
      </c>
      <c r="CQK27" s="409">
        <f t="shared" si="38"/>
        <v>0</v>
      </c>
      <c r="CQL27" s="409">
        <f t="shared" si="38"/>
        <v>0</v>
      </c>
      <c r="CQM27" s="409">
        <f t="shared" si="38"/>
        <v>0</v>
      </c>
      <c r="CQN27" s="409">
        <f t="shared" si="38"/>
        <v>0</v>
      </c>
      <c r="CQO27" s="409">
        <f t="shared" si="38"/>
        <v>0</v>
      </c>
      <c r="CQP27" s="409">
        <f t="shared" si="38"/>
        <v>0</v>
      </c>
      <c r="CQQ27" s="409">
        <f t="shared" si="38"/>
        <v>0</v>
      </c>
      <c r="CQR27" s="409">
        <f t="shared" si="38"/>
        <v>0</v>
      </c>
      <c r="CQS27" s="409">
        <f t="shared" si="38"/>
        <v>0</v>
      </c>
      <c r="CQT27" s="409">
        <f t="shared" si="38"/>
        <v>0</v>
      </c>
      <c r="CQU27" s="409">
        <f t="shared" si="38"/>
        <v>0</v>
      </c>
      <c r="CQV27" s="409">
        <f t="shared" si="38"/>
        <v>0</v>
      </c>
      <c r="CQW27" s="409">
        <f t="shared" si="38"/>
        <v>0</v>
      </c>
      <c r="CQX27" s="409">
        <f t="shared" si="38"/>
        <v>0</v>
      </c>
      <c r="CQY27" s="409">
        <f t="shared" si="38"/>
        <v>0</v>
      </c>
      <c r="CQZ27" s="409">
        <f t="shared" si="38"/>
        <v>0</v>
      </c>
      <c r="CRA27" s="409">
        <f t="shared" si="38"/>
        <v>0</v>
      </c>
      <c r="CRB27" s="409">
        <f t="shared" si="38"/>
        <v>0</v>
      </c>
      <c r="CRC27" s="409">
        <f t="shared" si="38"/>
        <v>0</v>
      </c>
      <c r="CRD27" s="409">
        <f t="shared" si="38"/>
        <v>0</v>
      </c>
      <c r="CRE27" s="409">
        <f t="shared" ref="CRE27:CTP27" si="39">CRE25/365</f>
        <v>0</v>
      </c>
      <c r="CRF27" s="409">
        <f t="shared" si="39"/>
        <v>0</v>
      </c>
      <c r="CRG27" s="409">
        <f t="shared" si="39"/>
        <v>0</v>
      </c>
      <c r="CRH27" s="409">
        <f t="shared" si="39"/>
        <v>0</v>
      </c>
      <c r="CRI27" s="409">
        <f t="shared" si="39"/>
        <v>0</v>
      </c>
      <c r="CRJ27" s="409">
        <f t="shared" si="39"/>
        <v>0</v>
      </c>
      <c r="CRK27" s="409">
        <f t="shared" si="39"/>
        <v>0</v>
      </c>
      <c r="CRL27" s="409">
        <f t="shared" si="39"/>
        <v>0</v>
      </c>
      <c r="CRM27" s="409">
        <f t="shared" si="39"/>
        <v>0</v>
      </c>
      <c r="CRN27" s="409">
        <f t="shared" si="39"/>
        <v>0</v>
      </c>
      <c r="CRO27" s="409">
        <f t="shared" si="39"/>
        <v>0</v>
      </c>
      <c r="CRP27" s="409">
        <f t="shared" si="39"/>
        <v>0</v>
      </c>
      <c r="CRQ27" s="409">
        <f t="shared" si="39"/>
        <v>0</v>
      </c>
      <c r="CRR27" s="409">
        <f t="shared" si="39"/>
        <v>0</v>
      </c>
      <c r="CRS27" s="409">
        <f t="shared" si="39"/>
        <v>0</v>
      </c>
      <c r="CRT27" s="409">
        <f t="shared" si="39"/>
        <v>0</v>
      </c>
      <c r="CRU27" s="409">
        <f t="shared" si="39"/>
        <v>0</v>
      </c>
      <c r="CRV27" s="409">
        <f t="shared" si="39"/>
        <v>0</v>
      </c>
      <c r="CRW27" s="409">
        <f t="shared" si="39"/>
        <v>0</v>
      </c>
      <c r="CRX27" s="409">
        <f t="shared" si="39"/>
        <v>0</v>
      </c>
      <c r="CRY27" s="409">
        <f t="shared" si="39"/>
        <v>0</v>
      </c>
      <c r="CRZ27" s="409">
        <f t="shared" si="39"/>
        <v>0</v>
      </c>
      <c r="CSA27" s="409">
        <f t="shared" si="39"/>
        <v>0</v>
      </c>
      <c r="CSB27" s="409">
        <f t="shared" si="39"/>
        <v>0</v>
      </c>
      <c r="CSC27" s="409">
        <f t="shared" si="39"/>
        <v>0</v>
      </c>
      <c r="CSD27" s="409">
        <f t="shared" si="39"/>
        <v>0</v>
      </c>
      <c r="CSE27" s="409">
        <f t="shared" si="39"/>
        <v>0</v>
      </c>
      <c r="CSF27" s="409">
        <f t="shared" si="39"/>
        <v>0</v>
      </c>
      <c r="CSG27" s="409">
        <f t="shared" si="39"/>
        <v>0</v>
      </c>
      <c r="CSH27" s="409">
        <f t="shared" si="39"/>
        <v>0</v>
      </c>
      <c r="CSI27" s="409">
        <f t="shared" si="39"/>
        <v>0</v>
      </c>
      <c r="CSJ27" s="409">
        <f t="shared" si="39"/>
        <v>0</v>
      </c>
      <c r="CSK27" s="409">
        <f t="shared" si="39"/>
        <v>0</v>
      </c>
      <c r="CSL27" s="409">
        <f t="shared" si="39"/>
        <v>0</v>
      </c>
      <c r="CSM27" s="409">
        <f t="shared" si="39"/>
        <v>0</v>
      </c>
      <c r="CSN27" s="409">
        <f t="shared" si="39"/>
        <v>0</v>
      </c>
      <c r="CSO27" s="409">
        <f t="shared" si="39"/>
        <v>0</v>
      </c>
      <c r="CSP27" s="409">
        <f t="shared" si="39"/>
        <v>0</v>
      </c>
      <c r="CSQ27" s="409">
        <f t="shared" si="39"/>
        <v>0</v>
      </c>
      <c r="CSR27" s="409">
        <f t="shared" si="39"/>
        <v>0</v>
      </c>
      <c r="CSS27" s="409">
        <f t="shared" si="39"/>
        <v>0</v>
      </c>
      <c r="CST27" s="409">
        <f t="shared" si="39"/>
        <v>0</v>
      </c>
      <c r="CSU27" s="409">
        <f t="shared" si="39"/>
        <v>0</v>
      </c>
      <c r="CSV27" s="409">
        <f t="shared" si="39"/>
        <v>0</v>
      </c>
      <c r="CSW27" s="409">
        <f t="shared" si="39"/>
        <v>0</v>
      </c>
      <c r="CSX27" s="409">
        <f t="shared" si="39"/>
        <v>0</v>
      </c>
      <c r="CSY27" s="409">
        <f t="shared" si="39"/>
        <v>0</v>
      </c>
      <c r="CSZ27" s="409">
        <f t="shared" si="39"/>
        <v>0</v>
      </c>
      <c r="CTA27" s="409">
        <f t="shared" si="39"/>
        <v>0</v>
      </c>
      <c r="CTB27" s="409">
        <f t="shared" si="39"/>
        <v>0</v>
      </c>
      <c r="CTC27" s="409">
        <f t="shared" si="39"/>
        <v>0</v>
      </c>
      <c r="CTD27" s="409">
        <f t="shared" si="39"/>
        <v>0</v>
      </c>
      <c r="CTE27" s="409">
        <f t="shared" si="39"/>
        <v>0</v>
      </c>
      <c r="CTF27" s="409">
        <f t="shared" si="39"/>
        <v>0</v>
      </c>
      <c r="CTG27" s="409">
        <f t="shared" si="39"/>
        <v>0</v>
      </c>
      <c r="CTH27" s="409">
        <f t="shared" si="39"/>
        <v>0</v>
      </c>
      <c r="CTI27" s="409">
        <f t="shared" si="39"/>
        <v>0</v>
      </c>
      <c r="CTJ27" s="409">
        <f t="shared" si="39"/>
        <v>0</v>
      </c>
      <c r="CTK27" s="409">
        <f t="shared" si="39"/>
        <v>0</v>
      </c>
      <c r="CTL27" s="409">
        <f t="shared" si="39"/>
        <v>0</v>
      </c>
      <c r="CTM27" s="409">
        <f t="shared" si="39"/>
        <v>0</v>
      </c>
      <c r="CTN27" s="409">
        <f t="shared" si="39"/>
        <v>0</v>
      </c>
      <c r="CTO27" s="409">
        <f t="shared" si="39"/>
        <v>0</v>
      </c>
      <c r="CTP27" s="409">
        <f t="shared" si="39"/>
        <v>0</v>
      </c>
      <c r="CTQ27" s="409">
        <f t="shared" ref="CTQ27:CWB27" si="40">CTQ25/365</f>
        <v>0</v>
      </c>
      <c r="CTR27" s="409">
        <f t="shared" si="40"/>
        <v>0</v>
      </c>
      <c r="CTS27" s="409">
        <f t="shared" si="40"/>
        <v>0</v>
      </c>
      <c r="CTT27" s="409">
        <f t="shared" si="40"/>
        <v>0</v>
      </c>
      <c r="CTU27" s="409">
        <f t="shared" si="40"/>
        <v>0</v>
      </c>
      <c r="CTV27" s="409">
        <f t="shared" si="40"/>
        <v>0</v>
      </c>
      <c r="CTW27" s="409">
        <f t="shared" si="40"/>
        <v>0</v>
      </c>
      <c r="CTX27" s="409">
        <f t="shared" si="40"/>
        <v>0</v>
      </c>
      <c r="CTY27" s="409">
        <f t="shared" si="40"/>
        <v>0</v>
      </c>
      <c r="CTZ27" s="409">
        <f t="shared" si="40"/>
        <v>0</v>
      </c>
      <c r="CUA27" s="409">
        <f t="shared" si="40"/>
        <v>0</v>
      </c>
      <c r="CUB27" s="409">
        <f t="shared" si="40"/>
        <v>0</v>
      </c>
      <c r="CUC27" s="409">
        <f t="shared" si="40"/>
        <v>0</v>
      </c>
      <c r="CUD27" s="409">
        <f t="shared" si="40"/>
        <v>0</v>
      </c>
      <c r="CUE27" s="409">
        <f t="shared" si="40"/>
        <v>0</v>
      </c>
      <c r="CUF27" s="409">
        <f t="shared" si="40"/>
        <v>0</v>
      </c>
      <c r="CUG27" s="409">
        <f t="shared" si="40"/>
        <v>0</v>
      </c>
      <c r="CUH27" s="409">
        <f t="shared" si="40"/>
        <v>0</v>
      </c>
      <c r="CUI27" s="409">
        <f t="shared" si="40"/>
        <v>0</v>
      </c>
      <c r="CUJ27" s="409">
        <f t="shared" si="40"/>
        <v>0</v>
      </c>
      <c r="CUK27" s="409">
        <f t="shared" si="40"/>
        <v>0</v>
      </c>
      <c r="CUL27" s="409">
        <f t="shared" si="40"/>
        <v>0</v>
      </c>
      <c r="CUM27" s="409">
        <f t="shared" si="40"/>
        <v>0</v>
      </c>
      <c r="CUN27" s="409">
        <f t="shared" si="40"/>
        <v>0</v>
      </c>
      <c r="CUO27" s="409">
        <f t="shared" si="40"/>
        <v>0</v>
      </c>
      <c r="CUP27" s="409">
        <f t="shared" si="40"/>
        <v>0</v>
      </c>
      <c r="CUQ27" s="409">
        <f t="shared" si="40"/>
        <v>0</v>
      </c>
      <c r="CUR27" s="409">
        <f t="shared" si="40"/>
        <v>0</v>
      </c>
      <c r="CUS27" s="409">
        <f t="shared" si="40"/>
        <v>0</v>
      </c>
      <c r="CUT27" s="409">
        <f t="shared" si="40"/>
        <v>0</v>
      </c>
      <c r="CUU27" s="409">
        <f t="shared" si="40"/>
        <v>0</v>
      </c>
      <c r="CUV27" s="409">
        <f t="shared" si="40"/>
        <v>0</v>
      </c>
      <c r="CUW27" s="409">
        <f t="shared" si="40"/>
        <v>0</v>
      </c>
      <c r="CUX27" s="409">
        <f t="shared" si="40"/>
        <v>0</v>
      </c>
      <c r="CUY27" s="409">
        <f t="shared" si="40"/>
        <v>0</v>
      </c>
      <c r="CUZ27" s="409">
        <f t="shared" si="40"/>
        <v>0</v>
      </c>
      <c r="CVA27" s="409">
        <f t="shared" si="40"/>
        <v>0</v>
      </c>
      <c r="CVB27" s="409">
        <f t="shared" si="40"/>
        <v>0</v>
      </c>
      <c r="CVC27" s="409">
        <f t="shared" si="40"/>
        <v>0</v>
      </c>
      <c r="CVD27" s="409">
        <f t="shared" si="40"/>
        <v>0</v>
      </c>
      <c r="CVE27" s="409">
        <f t="shared" si="40"/>
        <v>0</v>
      </c>
      <c r="CVF27" s="409">
        <f t="shared" si="40"/>
        <v>0</v>
      </c>
      <c r="CVG27" s="409">
        <f t="shared" si="40"/>
        <v>0</v>
      </c>
      <c r="CVH27" s="409">
        <f t="shared" si="40"/>
        <v>0</v>
      </c>
      <c r="CVI27" s="409">
        <f t="shared" si="40"/>
        <v>0</v>
      </c>
      <c r="CVJ27" s="409">
        <f t="shared" si="40"/>
        <v>0</v>
      </c>
      <c r="CVK27" s="409">
        <f t="shared" si="40"/>
        <v>0</v>
      </c>
      <c r="CVL27" s="409">
        <f t="shared" si="40"/>
        <v>0</v>
      </c>
      <c r="CVM27" s="409">
        <f t="shared" si="40"/>
        <v>0</v>
      </c>
      <c r="CVN27" s="409">
        <f t="shared" si="40"/>
        <v>0</v>
      </c>
      <c r="CVO27" s="409">
        <f t="shared" si="40"/>
        <v>0</v>
      </c>
      <c r="CVP27" s="409">
        <f t="shared" si="40"/>
        <v>0</v>
      </c>
      <c r="CVQ27" s="409">
        <f t="shared" si="40"/>
        <v>0</v>
      </c>
      <c r="CVR27" s="409">
        <f t="shared" si="40"/>
        <v>0</v>
      </c>
      <c r="CVS27" s="409">
        <f t="shared" si="40"/>
        <v>0</v>
      </c>
      <c r="CVT27" s="409">
        <f t="shared" si="40"/>
        <v>0</v>
      </c>
      <c r="CVU27" s="409">
        <f t="shared" si="40"/>
        <v>0</v>
      </c>
      <c r="CVV27" s="409">
        <f t="shared" si="40"/>
        <v>0</v>
      </c>
      <c r="CVW27" s="409">
        <f t="shared" si="40"/>
        <v>0</v>
      </c>
      <c r="CVX27" s="409">
        <f t="shared" si="40"/>
        <v>0</v>
      </c>
      <c r="CVY27" s="409">
        <f t="shared" si="40"/>
        <v>0</v>
      </c>
      <c r="CVZ27" s="409">
        <f t="shared" si="40"/>
        <v>0</v>
      </c>
      <c r="CWA27" s="409">
        <f t="shared" si="40"/>
        <v>0</v>
      </c>
      <c r="CWB27" s="409">
        <f t="shared" si="40"/>
        <v>0</v>
      </c>
      <c r="CWC27" s="409">
        <f t="shared" ref="CWC27:CYN27" si="41">CWC25/365</f>
        <v>0</v>
      </c>
      <c r="CWD27" s="409">
        <f t="shared" si="41"/>
        <v>0</v>
      </c>
      <c r="CWE27" s="409">
        <f t="shared" si="41"/>
        <v>0</v>
      </c>
      <c r="CWF27" s="409">
        <f t="shared" si="41"/>
        <v>0</v>
      </c>
      <c r="CWG27" s="409">
        <f t="shared" si="41"/>
        <v>0</v>
      </c>
      <c r="CWH27" s="409">
        <f t="shared" si="41"/>
        <v>0</v>
      </c>
      <c r="CWI27" s="409">
        <f t="shared" si="41"/>
        <v>0</v>
      </c>
      <c r="CWJ27" s="409">
        <f t="shared" si="41"/>
        <v>0</v>
      </c>
      <c r="CWK27" s="409">
        <f t="shared" si="41"/>
        <v>0</v>
      </c>
      <c r="CWL27" s="409">
        <f t="shared" si="41"/>
        <v>0</v>
      </c>
      <c r="CWM27" s="409">
        <f t="shared" si="41"/>
        <v>0</v>
      </c>
      <c r="CWN27" s="409">
        <f t="shared" si="41"/>
        <v>0</v>
      </c>
      <c r="CWO27" s="409">
        <f t="shared" si="41"/>
        <v>0</v>
      </c>
      <c r="CWP27" s="409">
        <f t="shared" si="41"/>
        <v>0</v>
      </c>
      <c r="CWQ27" s="409">
        <f t="shared" si="41"/>
        <v>0</v>
      </c>
      <c r="CWR27" s="409">
        <f t="shared" si="41"/>
        <v>0</v>
      </c>
      <c r="CWS27" s="409">
        <f t="shared" si="41"/>
        <v>0</v>
      </c>
      <c r="CWT27" s="409">
        <f t="shared" si="41"/>
        <v>0</v>
      </c>
      <c r="CWU27" s="409">
        <f t="shared" si="41"/>
        <v>0</v>
      </c>
      <c r="CWV27" s="409">
        <f t="shared" si="41"/>
        <v>0</v>
      </c>
      <c r="CWW27" s="409">
        <f t="shared" si="41"/>
        <v>0</v>
      </c>
      <c r="CWX27" s="409">
        <f t="shared" si="41"/>
        <v>0</v>
      </c>
      <c r="CWY27" s="409">
        <f t="shared" si="41"/>
        <v>0</v>
      </c>
      <c r="CWZ27" s="409">
        <f t="shared" si="41"/>
        <v>0</v>
      </c>
      <c r="CXA27" s="409">
        <f t="shared" si="41"/>
        <v>0</v>
      </c>
      <c r="CXB27" s="409">
        <f t="shared" si="41"/>
        <v>0</v>
      </c>
      <c r="CXC27" s="409">
        <f t="shared" si="41"/>
        <v>0</v>
      </c>
      <c r="CXD27" s="409">
        <f t="shared" si="41"/>
        <v>0</v>
      </c>
      <c r="CXE27" s="409">
        <f t="shared" si="41"/>
        <v>0</v>
      </c>
      <c r="CXF27" s="409">
        <f t="shared" si="41"/>
        <v>0</v>
      </c>
      <c r="CXG27" s="409">
        <f t="shared" si="41"/>
        <v>0</v>
      </c>
      <c r="CXH27" s="409">
        <f t="shared" si="41"/>
        <v>0</v>
      </c>
      <c r="CXI27" s="409">
        <f t="shared" si="41"/>
        <v>0</v>
      </c>
      <c r="CXJ27" s="409">
        <f t="shared" si="41"/>
        <v>0</v>
      </c>
      <c r="CXK27" s="409">
        <f t="shared" si="41"/>
        <v>0</v>
      </c>
      <c r="CXL27" s="409">
        <f t="shared" si="41"/>
        <v>0</v>
      </c>
      <c r="CXM27" s="409">
        <f t="shared" si="41"/>
        <v>0</v>
      </c>
      <c r="CXN27" s="409">
        <f t="shared" si="41"/>
        <v>0</v>
      </c>
      <c r="CXO27" s="409">
        <f t="shared" si="41"/>
        <v>0</v>
      </c>
      <c r="CXP27" s="409">
        <f t="shared" si="41"/>
        <v>0</v>
      </c>
      <c r="CXQ27" s="409">
        <f t="shared" si="41"/>
        <v>0</v>
      </c>
      <c r="CXR27" s="409">
        <f t="shared" si="41"/>
        <v>0</v>
      </c>
      <c r="CXS27" s="409">
        <f t="shared" si="41"/>
        <v>0</v>
      </c>
      <c r="CXT27" s="409">
        <f t="shared" si="41"/>
        <v>0</v>
      </c>
      <c r="CXU27" s="409">
        <f t="shared" si="41"/>
        <v>0</v>
      </c>
      <c r="CXV27" s="409">
        <f t="shared" si="41"/>
        <v>0</v>
      </c>
      <c r="CXW27" s="409">
        <f t="shared" si="41"/>
        <v>0</v>
      </c>
      <c r="CXX27" s="409">
        <f t="shared" si="41"/>
        <v>0</v>
      </c>
      <c r="CXY27" s="409">
        <f t="shared" si="41"/>
        <v>0</v>
      </c>
      <c r="CXZ27" s="409">
        <f t="shared" si="41"/>
        <v>0</v>
      </c>
      <c r="CYA27" s="409">
        <f t="shared" si="41"/>
        <v>0</v>
      </c>
      <c r="CYB27" s="409">
        <f t="shared" si="41"/>
        <v>0</v>
      </c>
      <c r="CYC27" s="409">
        <f t="shared" si="41"/>
        <v>0</v>
      </c>
      <c r="CYD27" s="409">
        <f t="shared" si="41"/>
        <v>0</v>
      </c>
      <c r="CYE27" s="409">
        <f t="shared" si="41"/>
        <v>0</v>
      </c>
      <c r="CYF27" s="409">
        <f t="shared" si="41"/>
        <v>0</v>
      </c>
      <c r="CYG27" s="409">
        <f t="shared" si="41"/>
        <v>0</v>
      </c>
      <c r="CYH27" s="409">
        <f t="shared" si="41"/>
        <v>0</v>
      </c>
      <c r="CYI27" s="409">
        <f t="shared" si="41"/>
        <v>0</v>
      </c>
      <c r="CYJ27" s="409">
        <f t="shared" si="41"/>
        <v>0</v>
      </c>
      <c r="CYK27" s="409">
        <f t="shared" si="41"/>
        <v>0</v>
      </c>
      <c r="CYL27" s="409">
        <f t="shared" si="41"/>
        <v>0</v>
      </c>
      <c r="CYM27" s="409">
        <f t="shared" si="41"/>
        <v>0</v>
      </c>
      <c r="CYN27" s="409">
        <f t="shared" si="41"/>
        <v>0</v>
      </c>
      <c r="CYO27" s="409">
        <f t="shared" ref="CYO27:DAZ27" si="42">CYO25/365</f>
        <v>0</v>
      </c>
      <c r="CYP27" s="409">
        <f t="shared" si="42"/>
        <v>0</v>
      </c>
      <c r="CYQ27" s="409">
        <f t="shared" si="42"/>
        <v>0</v>
      </c>
      <c r="CYR27" s="409">
        <f t="shared" si="42"/>
        <v>0</v>
      </c>
      <c r="CYS27" s="409">
        <f t="shared" si="42"/>
        <v>0</v>
      </c>
      <c r="CYT27" s="409">
        <f t="shared" si="42"/>
        <v>0</v>
      </c>
      <c r="CYU27" s="409">
        <f t="shared" si="42"/>
        <v>0</v>
      </c>
      <c r="CYV27" s="409">
        <f t="shared" si="42"/>
        <v>0</v>
      </c>
      <c r="CYW27" s="409">
        <f t="shared" si="42"/>
        <v>0</v>
      </c>
      <c r="CYX27" s="409">
        <f t="shared" si="42"/>
        <v>0</v>
      </c>
      <c r="CYY27" s="409">
        <f t="shared" si="42"/>
        <v>0</v>
      </c>
      <c r="CYZ27" s="409">
        <f t="shared" si="42"/>
        <v>0</v>
      </c>
      <c r="CZA27" s="409">
        <f t="shared" si="42"/>
        <v>0</v>
      </c>
      <c r="CZB27" s="409">
        <f t="shared" si="42"/>
        <v>0</v>
      </c>
      <c r="CZC27" s="409">
        <f t="shared" si="42"/>
        <v>0</v>
      </c>
      <c r="CZD27" s="409">
        <f t="shared" si="42"/>
        <v>0</v>
      </c>
      <c r="CZE27" s="409">
        <f t="shared" si="42"/>
        <v>0</v>
      </c>
      <c r="CZF27" s="409">
        <f t="shared" si="42"/>
        <v>0</v>
      </c>
      <c r="CZG27" s="409">
        <f t="shared" si="42"/>
        <v>0</v>
      </c>
      <c r="CZH27" s="409">
        <f t="shared" si="42"/>
        <v>0</v>
      </c>
      <c r="CZI27" s="409">
        <f t="shared" si="42"/>
        <v>0</v>
      </c>
      <c r="CZJ27" s="409">
        <f t="shared" si="42"/>
        <v>0</v>
      </c>
      <c r="CZK27" s="409">
        <f t="shared" si="42"/>
        <v>0</v>
      </c>
      <c r="CZL27" s="409">
        <f t="shared" si="42"/>
        <v>0</v>
      </c>
      <c r="CZM27" s="409">
        <f t="shared" si="42"/>
        <v>0</v>
      </c>
      <c r="CZN27" s="409">
        <f t="shared" si="42"/>
        <v>0</v>
      </c>
      <c r="CZO27" s="409">
        <f t="shared" si="42"/>
        <v>0</v>
      </c>
      <c r="CZP27" s="409">
        <f t="shared" si="42"/>
        <v>0</v>
      </c>
      <c r="CZQ27" s="409">
        <f t="shared" si="42"/>
        <v>0</v>
      </c>
      <c r="CZR27" s="409">
        <f t="shared" si="42"/>
        <v>0</v>
      </c>
      <c r="CZS27" s="409">
        <f t="shared" si="42"/>
        <v>0</v>
      </c>
      <c r="CZT27" s="409">
        <f t="shared" si="42"/>
        <v>0</v>
      </c>
      <c r="CZU27" s="409">
        <f t="shared" si="42"/>
        <v>0</v>
      </c>
      <c r="CZV27" s="409">
        <f t="shared" si="42"/>
        <v>0</v>
      </c>
      <c r="CZW27" s="409">
        <f t="shared" si="42"/>
        <v>0</v>
      </c>
      <c r="CZX27" s="409">
        <f t="shared" si="42"/>
        <v>0</v>
      </c>
      <c r="CZY27" s="409">
        <f t="shared" si="42"/>
        <v>0</v>
      </c>
      <c r="CZZ27" s="409">
        <f t="shared" si="42"/>
        <v>0</v>
      </c>
      <c r="DAA27" s="409">
        <f t="shared" si="42"/>
        <v>0</v>
      </c>
      <c r="DAB27" s="409">
        <f t="shared" si="42"/>
        <v>0</v>
      </c>
      <c r="DAC27" s="409">
        <f t="shared" si="42"/>
        <v>0</v>
      </c>
      <c r="DAD27" s="409">
        <f t="shared" si="42"/>
        <v>0</v>
      </c>
      <c r="DAE27" s="409">
        <f t="shared" si="42"/>
        <v>0</v>
      </c>
      <c r="DAF27" s="409">
        <f t="shared" si="42"/>
        <v>0</v>
      </c>
      <c r="DAG27" s="409">
        <f t="shared" si="42"/>
        <v>0</v>
      </c>
      <c r="DAH27" s="409">
        <f t="shared" si="42"/>
        <v>0</v>
      </c>
      <c r="DAI27" s="409">
        <f t="shared" si="42"/>
        <v>0</v>
      </c>
      <c r="DAJ27" s="409">
        <f t="shared" si="42"/>
        <v>0</v>
      </c>
      <c r="DAK27" s="409">
        <f t="shared" si="42"/>
        <v>0</v>
      </c>
      <c r="DAL27" s="409">
        <f t="shared" si="42"/>
        <v>0</v>
      </c>
      <c r="DAM27" s="409">
        <f t="shared" si="42"/>
        <v>0</v>
      </c>
      <c r="DAN27" s="409">
        <f t="shared" si="42"/>
        <v>0</v>
      </c>
      <c r="DAO27" s="409">
        <f t="shared" si="42"/>
        <v>0</v>
      </c>
      <c r="DAP27" s="409">
        <f t="shared" si="42"/>
        <v>0</v>
      </c>
      <c r="DAQ27" s="409">
        <f t="shared" si="42"/>
        <v>0</v>
      </c>
      <c r="DAR27" s="409">
        <f t="shared" si="42"/>
        <v>0</v>
      </c>
      <c r="DAS27" s="409">
        <f t="shared" si="42"/>
        <v>0</v>
      </c>
      <c r="DAT27" s="409">
        <f t="shared" si="42"/>
        <v>0</v>
      </c>
      <c r="DAU27" s="409">
        <f t="shared" si="42"/>
        <v>0</v>
      </c>
      <c r="DAV27" s="409">
        <f t="shared" si="42"/>
        <v>0</v>
      </c>
      <c r="DAW27" s="409">
        <f t="shared" si="42"/>
        <v>0</v>
      </c>
      <c r="DAX27" s="409">
        <f t="shared" si="42"/>
        <v>0</v>
      </c>
      <c r="DAY27" s="409">
        <f t="shared" si="42"/>
        <v>0</v>
      </c>
      <c r="DAZ27" s="409">
        <f t="shared" si="42"/>
        <v>0</v>
      </c>
      <c r="DBA27" s="409">
        <f t="shared" ref="DBA27:DDL27" si="43">DBA25/365</f>
        <v>0</v>
      </c>
      <c r="DBB27" s="409">
        <f t="shared" si="43"/>
        <v>0</v>
      </c>
      <c r="DBC27" s="409">
        <f t="shared" si="43"/>
        <v>0</v>
      </c>
      <c r="DBD27" s="409">
        <f t="shared" si="43"/>
        <v>0</v>
      </c>
      <c r="DBE27" s="409">
        <f t="shared" si="43"/>
        <v>0</v>
      </c>
      <c r="DBF27" s="409">
        <f t="shared" si="43"/>
        <v>0</v>
      </c>
      <c r="DBG27" s="409">
        <f t="shared" si="43"/>
        <v>0</v>
      </c>
      <c r="DBH27" s="409">
        <f t="shared" si="43"/>
        <v>0</v>
      </c>
      <c r="DBI27" s="409">
        <f t="shared" si="43"/>
        <v>0</v>
      </c>
      <c r="DBJ27" s="409">
        <f t="shared" si="43"/>
        <v>0</v>
      </c>
      <c r="DBK27" s="409">
        <f t="shared" si="43"/>
        <v>0</v>
      </c>
      <c r="DBL27" s="409">
        <f t="shared" si="43"/>
        <v>0</v>
      </c>
      <c r="DBM27" s="409">
        <f t="shared" si="43"/>
        <v>0</v>
      </c>
      <c r="DBN27" s="409">
        <f t="shared" si="43"/>
        <v>0</v>
      </c>
      <c r="DBO27" s="409">
        <f t="shared" si="43"/>
        <v>0</v>
      </c>
      <c r="DBP27" s="409">
        <f t="shared" si="43"/>
        <v>0</v>
      </c>
      <c r="DBQ27" s="409">
        <f t="shared" si="43"/>
        <v>0</v>
      </c>
      <c r="DBR27" s="409">
        <f t="shared" si="43"/>
        <v>0</v>
      </c>
      <c r="DBS27" s="409">
        <f t="shared" si="43"/>
        <v>0</v>
      </c>
      <c r="DBT27" s="409">
        <f t="shared" si="43"/>
        <v>0</v>
      </c>
      <c r="DBU27" s="409">
        <f t="shared" si="43"/>
        <v>0</v>
      </c>
      <c r="DBV27" s="409">
        <f t="shared" si="43"/>
        <v>0</v>
      </c>
      <c r="DBW27" s="409">
        <f t="shared" si="43"/>
        <v>0</v>
      </c>
      <c r="DBX27" s="409">
        <f t="shared" si="43"/>
        <v>0</v>
      </c>
      <c r="DBY27" s="409">
        <f t="shared" si="43"/>
        <v>0</v>
      </c>
      <c r="DBZ27" s="409">
        <f t="shared" si="43"/>
        <v>0</v>
      </c>
      <c r="DCA27" s="409">
        <f t="shared" si="43"/>
        <v>0</v>
      </c>
      <c r="DCB27" s="409">
        <f t="shared" si="43"/>
        <v>0</v>
      </c>
      <c r="DCC27" s="409">
        <f t="shared" si="43"/>
        <v>0</v>
      </c>
      <c r="DCD27" s="409">
        <f t="shared" si="43"/>
        <v>0</v>
      </c>
      <c r="DCE27" s="409">
        <f t="shared" si="43"/>
        <v>0</v>
      </c>
      <c r="DCF27" s="409">
        <f t="shared" si="43"/>
        <v>0</v>
      </c>
      <c r="DCG27" s="409">
        <f t="shared" si="43"/>
        <v>0</v>
      </c>
      <c r="DCH27" s="409">
        <f t="shared" si="43"/>
        <v>0</v>
      </c>
      <c r="DCI27" s="409">
        <f t="shared" si="43"/>
        <v>0</v>
      </c>
      <c r="DCJ27" s="409">
        <f t="shared" si="43"/>
        <v>0</v>
      </c>
      <c r="DCK27" s="409">
        <f t="shared" si="43"/>
        <v>0</v>
      </c>
      <c r="DCL27" s="409">
        <f t="shared" si="43"/>
        <v>0</v>
      </c>
      <c r="DCM27" s="409">
        <f t="shared" si="43"/>
        <v>0</v>
      </c>
      <c r="DCN27" s="409">
        <f t="shared" si="43"/>
        <v>0</v>
      </c>
      <c r="DCO27" s="409">
        <f t="shared" si="43"/>
        <v>0</v>
      </c>
      <c r="DCP27" s="409">
        <f t="shared" si="43"/>
        <v>0</v>
      </c>
      <c r="DCQ27" s="409">
        <f t="shared" si="43"/>
        <v>0</v>
      </c>
      <c r="DCR27" s="409">
        <f t="shared" si="43"/>
        <v>0</v>
      </c>
      <c r="DCS27" s="409">
        <f t="shared" si="43"/>
        <v>0</v>
      </c>
      <c r="DCT27" s="409">
        <f t="shared" si="43"/>
        <v>0</v>
      </c>
      <c r="DCU27" s="409">
        <f t="shared" si="43"/>
        <v>0</v>
      </c>
      <c r="DCV27" s="409">
        <f t="shared" si="43"/>
        <v>0</v>
      </c>
      <c r="DCW27" s="409">
        <f t="shared" si="43"/>
        <v>0</v>
      </c>
      <c r="DCX27" s="409">
        <f t="shared" si="43"/>
        <v>0</v>
      </c>
      <c r="DCY27" s="409">
        <f t="shared" si="43"/>
        <v>0</v>
      </c>
      <c r="DCZ27" s="409">
        <f t="shared" si="43"/>
        <v>0</v>
      </c>
      <c r="DDA27" s="409">
        <f t="shared" si="43"/>
        <v>0</v>
      </c>
      <c r="DDB27" s="409">
        <f t="shared" si="43"/>
        <v>0</v>
      </c>
      <c r="DDC27" s="409">
        <f t="shared" si="43"/>
        <v>0</v>
      </c>
      <c r="DDD27" s="409">
        <f t="shared" si="43"/>
        <v>0</v>
      </c>
      <c r="DDE27" s="409">
        <f t="shared" si="43"/>
        <v>0</v>
      </c>
      <c r="DDF27" s="409">
        <f t="shared" si="43"/>
        <v>0</v>
      </c>
      <c r="DDG27" s="409">
        <f t="shared" si="43"/>
        <v>0</v>
      </c>
      <c r="DDH27" s="409">
        <f t="shared" si="43"/>
        <v>0</v>
      </c>
      <c r="DDI27" s="409">
        <f t="shared" si="43"/>
        <v>0</v>
      </c>
      <c r="DDJ27" s="409">
        <f t="shared" si="43"/>
        <v>0</v>
      </c>
      <c r="DDK27" s="409">
        <f t="shared" si="43"/>
        <v>0</v>
      </c>
      <c r="DDL27" s="409">
        <f t="shared" si="43"/>
        <v>0</v>
      </c>
      <c r="DDM27" s="409">
        <f t="shared" ref="DDM27:DFX27" si="44">DDM25/365</f>
        <v>0</v>
      </c>
      <c r="DDN27" s="409">
        <f t="shared" si="44"/>
        <v>0</v>
      </c>
      <c r="DDO27" s="409">
        <f t="shared" si="44"/>
        <v>0</v>
      </c>
      <c r="DDP27" s="409">
        <f t="shared" si="44"/>
        <v>0</v>
      </c>
      <c r="DDQ27" s="409">
        <f t="shared" si="44"/>
        <v>0</v>
      </c>
      <c r="DDR27" s="409">
        <f t="shared" si="44"/>
        <v>0</v>
      </c>
      <c r="DDS27" s="409">
        <f t="shared" si="44"/>
        <v>0</v>
      </c>
      <c r="DDT27" s="409">
        <f t="shared" si="44"/>
        <v>0</v>
      </c>
      <c r="DDU27" s="409">
        <f t="shared" si="44"/>
        <v>0</v>
      </c>
      <c r="DDV27" s="409">
        <f t="shared" si="44"/>
        <v>0</v>
      </c>
      <c r="DDW27" s="409">
        <f t="shared" si="44"/>
        <v>0</v>
      </c>
      <c r="DDX27" s="409">
        <f t="shared" si="44"/>
        <v>0</v>
      </c>
      <c r="DDY27" s="409">
        <f t="shared" si="44"/>
        <v>0</v>
      </c>
      <c r="DDZ27" s="409">
        <f t="shared" si="44"/>
        <v>0</v>
      </c>
      <c r="DEA27" s="409">
        <f t="shared" si="44"/>
        <v>0</v>
      </c>
      <c r="DEB27" s="409">
        <f t="shared" si="44"/>
        <v>0</v>
      </c>
      <c r="DEC27" s="409">
        <f t="shared" si="44"/>
        <v>0</v>
      </c>
      <c r="DED27" s="409">
        <f t="shared" si="44"/>
        <v>0</v>
      </c>
      <c r="DEE27" s="409">
        <f t="shared" si="44"/>
        <v>0</v>
      </c>
      <c r="DEF27" s="409">
        <f t="shared" si="44"/>
        <v>0</v>
      </c>
      <c r="DEG27" s="409">
        <f t="shared" si="44"/>
        <v>0</v>
      </c>
      <c r="DEH27" s="409">
        <f t="shared" si="44"/>
        <v>0</v>
      </c>
      <c r="DEI27" s="409">
        <f t="shared" si="44"/>
        <v>0</v>
      </c>
      <c r="DEJ27" s="409">
        <f t="shared" si="44"/>
        <v>0</v>
      </c>
      <c r="DEK27" s="409">
        <f t="shared" si="44"/>
        <v>0</v>
      </c>
      <c r="DEL27" s="409">
        <f t="shared" si="44"/>
        <v>0</v>
      </c>
      <c r="DEM27" s="409">
        <f t="shared" si="44"/>
        <v>0</v>
      </c>
      <c r="DEN27" s="409">
        <f t="shared" si="44"/>
        <v>0</v>
      </c>
      <c r="DEO27" s="409">
        <f t="shared" si="44"/>
        <v>0</v>
      </c>
      <c r="DEP27" s="409">
        <f t="shared" si="44"/>
        <v>0</v>
      </c>
      <c r="DEQ27" s="409">
        <f t="shared" si="44"/>
        <v>0</v>
      </c>
      <c r="DER27" s="409">
        <f t="shared" si="44"/>
        <v>0</v>
      </c>
      <c r="DES27" s="409">
        <f t="shared" si="44"/>
        <v>0</v>
      </c>
      <c r="DET27" s="409">
        <f t="shared" si="44"/>
        <v>0</v>
      </c>
      <c r="DEU27" s="409">
        <f t="shared" si="44"/>
        <v>0</v>
      </c>
      <c r="DEV27" s="409">
        <f t="shared" si="44"/>
        <v>0</v>
      </c>
      <c r="DEW27" s="409">
        <f t="shared" si="44"/>
        <v>0</v>
      </c>
      <c r="DEX27" s="409">
        <f t="shared" si="44"/>
        <v>0</v>
      </c>
      <c r="DEY27" s="409">
        <f t="shared" si="44"/>
        <v>0</v>
      </c>
      <c r="DEZ27" s="409">
        <f t="shared" si="44"/>
        <v>0</v>
      </c>
      <c r="DFA27" s="409">
        <f t="shared" si="44"/>
        <v>0</v>
      </c>
      <c r="DFB27" s="409">
        <f t="shared" si="44"/>
        <v>0</v>
      </c>
      <c r="DFC27" s="409">
        <f t="shared" si="44"/>
        <v>0</v>
      </c>
      <c r="DFD27" s="409">
        <f t="shared" si="44"/>
        <v>0</v>
      </c>
      <c r="DFE27" s="409">
        <f t="shared" si="44"/>
        <v>0</v>
      </c>
      <c r="DFF27" s="409">
        <f t="shared" si="44"/>
        <v>0</v>
      </c>
      <c r="DFG27" s="409">
        <f t="shared" si="44"/>
        <v>0</v>
      </c>
      <c r="DFH27" s="409">
        <f t="shared" si="44"/>
        <v>0</v>
      </c>
      <c r="DFI27" s="409">
        <f t="shared" si="44"/>
        <v>0</v>
      </c>
      <c r="DFJ27" s="409">
        <f t="shared" si="44"/>
        <v>0</v>
      </c>
      <c r="DFK27" s="409">
        <f t="shared" si="44"/>
        <v>0</v>
      </c>
      <c r="DFL27" s="409">
        <f t="shared" si="44"/>
        <v>0</v>
      </c>
      <c r="DFM27" s="409">
        <f t="shared" si="44"/>
        <v>0</v>
      </c>
      <c r="DFN27" s="409">
        <f t="shared" si="44"/>
        <v>0</v>
      </c>
      <c r="DFO27" s="409">
        <f t="shared" si="44"/>
        <v>0</v>
      </c>
      <c r="DFP27" s="409">
        <f t="shared" si="44"/>
        <v>0</v>
      </c>
      <c r="DFQ27" s="409">
        <f t="shared" si="44"/>
        <v>0</v>
      </c>
      <c r="DFR27" s="409">
        <f t="shared" si="44"/>
        <v>0</v>
      </c>
      <c r="DFS27" s="409">
        <f t="shared" si="44"/>
        <v>0</v>
      </c>
      <c r="DFT27" s="409">
        <f t="shared" si="44"/>
        <v>0</v>
      </c>
      <c r="DFU27" s="409">
        <f t="shared" si="44"/>
        <v>0</v>
      </c>
      <c r="DFV27" s="409">
        <f t="shared" si="44"/>
        <v>0</v>
      </c>
      <c r="DFW27" s="409">
        <f t="shared" si="44"/>
        <v>0</v>
      </c>
      <c r="DFX27" s="409">
        <f t="shared" si="44"/>
        <v>0</v>
      </c>
      <c r="DFY27" s="409">
        <f t="shared" ref="DFY27:DIJ27" si="45">DFY25/365</f>
        <v>0</v>
      </c>
      <c r="DFZ27" s="409">
        <f t="shared" si="45"/>
        <v>0</v>
      </c>
      <c r="DGA27" s="409">
        <f t="shared" si="45"/>
        <v>0</v>
      </c>
      <c r="DGB27" s="409">
        <f t="shared" si="45"/>
        <v>0</v>
      </c>
      <c r="DGC27" s="409">
        <f t="shared" si="45"/>
        <v>0</v>
      </c>
      <c r="DGD27" s="409">
        <f t="shared" si="45"/>
        <v>0</v>
      </c>
      <c r="DGE27" s="409">
        <f t="shared" si="45"/>
        <v>0</v>
      </c>
      <c r="DGF27" s="409">
        <f t="shared" si="45"/>
        <v>0</v>
      </c>
      <c r="DGG27" s="409">
        <f t="shared" si="45"/>
        <v>0</v>
      </c>
      <c r="DGH27" s="409">
        <f t="shared" si="45"/>
        <v>0</v>
      </c>
      <c r="DGI27" s="409">
        <f t="shared" si="45"/>
        <v>0</v>
      </c>
      <c r="DGJ27" s="409">
        <f t="shared" si="45"/>
        <v>0</v>
      </c>
      <c r="DGK27" s="409">
        <f t="shared" si="45"/>
        <v>0</v>
      </c>
      <c r="DGL27" s="409">
        <f t="shared" si="45"/>
        <v>0</v>
      </c>
      <c r="DGM27" s="409">
        <f t="shared" si="45"/>
        <v>0</v>
      </c>
      <c r="DGN27" s="409">
        <f t="shared" si="45"/>
        <v>0</v>
      </c>
      <c r="DGO27" s="409">
        <f t="shared" si="45"/>
        <v>0</v>
      </c>
      <c r="DGP27" s="409">
        <f t="shared" si="45"/>
        <v>0</v>
      </c>
      <c r="DGQ27" s="409">
        <f t="shared" si="45"/>
        <v>0</v>
      </c>
      <c r="DGR27" s="409">
        <f t="shared" si="45"/>
        <v>0</v>
      </c>
      <c r="DGS27" s="409">
        <f t="shared" si="45"/>
        <v>0</v>
      </c>
      <c r="DGT27" s="409">
        <f t="shared" si="45"/>
        <v>0</v>
      </c>
      <c r="DGU27" s="409">
        <f t="shared" si="45"/>
        <v>0</v>
      </c>
      <c r="DGV27" s="409">
        <f t="shared" si="45"/>
        <v>0</v>
      </c>
      <c r="DGW27" s="409">
        <f t="shared" si="45"/>
        <v>0</v>
      </c>
      <c r="DGX27" s="409">
        <f t="shared" si="45"/>
        <v>0</v>
      </c>
      <c r="DGY27" s="409">
        <f t="shared" si="45"/>
        <v>0</v>
      </c>
      <c r="DGZ27" s="409">
        <f t="shared" si="45"/>
        <v>0</v>
      </c>
      <c r="DHA27" s="409">
        <f t="shared" si="45"/>
        <v>0</v>
      </c>
      <c r="DHB27" s="409">
        <f t="shared" si="45"/>
        <v>0</v>
      </c>
      <c r="DHC27" s="409">
        <f t="shared" si="45"/>
        <v>0</v>
      </c>
      <c r="DHD27" s="409">
        <f t="shared" si="45"/>
        <v>0</v>
      </c>
      <c r="DHE27" s="409">
        <f t="shared" si="45"/>
        <v>0</v>
      </c>
      <c r="DHF27" s="409">
        <f t="shared" si="45"/>
        <v>0</v>
      </c>
      <c r="DHG27" s="409">
        <f t="shared" si="45"/>
        <v>0</v>
      </c>
      <c r="DHH27" s="409">
        <f t="shared" si="45"/>
        <v>0</v>
      </c>
      <c r="DHI27" s="409">
        <f t="shared" si="45"/>
        <v>0</v>
      </c>
      <c r="DHJ27" s="409">
        <f t="shared" si="45"/>
        <v>0</v>
      </c>
      <c r="DHK27" s="409">
        <f t="shared" si="45"/>
        <v>0</v>
      </c>
      <c r="DHL27" s="409">
        <f t="shared" si="45"/>
        <v>0</v>
      </c>
      <c r="DHM27" s="409">
        <f t="shared" si="45"/>
        <v>0</v>
      </c>
      <c r="DHN27" s="409">
        <f t="shared" si="45"/>
        <v>0</v>
      </c>
      <c r="DHO27" s="409">
        <f t="shared" si="45"/>
        <v>0</v>
      </c>
      <c r="DHP27" s="409">
        <f t="shared" si="45"/>
        <v>0</v>
      </c>
      <c r="DHQ27" s="409">
        <f t="shared" si="45"/>
        <v>0</v>
      </c>
      <c r="DHR27" s="409">
        <f t="shared" si="45"/>
        <v>0</v>
      </c>
      <c r="DHS27" s="409">
        <f t="shared" si="45"/>
        <v>0</v>
      </c>
      <c r="DHT27" s="409">
        <f t="shared" si="45"/>
        <v>0</v>
      </c>
      <c r="DHU27" s="409">
        <f t="shared" si="45"/>
        <v>0</v>
      </c>
      <c r="DHV27" s="409">
        <f t="shared" si="45"/>
        <v>0</v>
      </c>
      <c r="DHW27" s="409">
        <f t="shared" si="45"/>
        <v>0</v>
      </c>
      <c r="DHX27" s="409">
        <f t="shared" si="45"/>
        <v>0</v>
      </c>
      <c r="DHY27" s="409">
        <f t="shared" si="45"/>
        <v>0</v>
      </c>
      <c r="DHZ27" s="409">
        <f t="shared" si="45"/>
        <v>0</v>
      </c>
      <c r="DIA27" s="409">
        <f t="shared" si="45"/>
        <v>0</v>
      </c>
      <c r="DIB27" s="409">
        <f t="shared" si="45"/>
        <v>0</v>
      </c>
      <c r="DIC27" s="409">
        <f t="shared" si="45"/>
        <v>0</v>
      </c>
      <c r="DID27" s="409">
        <f t="shared" si="45"/>
        <v>0</v>
      </c>
      <c r="DIE27" s="409">
        <f t="shared" si="45"/>
        <v>0</v>
      </c>
      <c r="DIF27" s="409">
        <f t="shared" si="45"/>
        <v>0</v>
      </c>
      <c r="DIG27" s="409">
        <f t="shared" si="45"/>
        <v>0</v>
      </c>
      <c r="DIH27" s="409">
        <f t="shared" si="45"/>
        <v>0</v>
      </c>
      <c r="DII27" s="409">
        <f t="shared" si="45"/>
        <v>0</v>
      </c>
      <c r="DIJ27" s="409">
        <f t="shared" si="45"/>
        <v>0</v>
      </c>
      <c r="DIK27" s="409">
        <f t="shared" ref="DIK27:DKV27" si="46">DIK25/365</f>
        <v>0</v>
      </c>
      <c r="DIL27" s="409">
        <f t="shared" si="46"/>
        <v>0</v>
      </c>
      <c r="DIM27" s="409">
        <f t="shared" si="46"/>
        <v>0</v>
      </c>
      <c r="DIN27" s="409">
        <f t="shared" si="46"/>
        <v>0</v>
      </c>
      <c r="DIO27" s="409">
        <f t="shared" si="46"/>
        <v>0</v>
      </c>
      <c r="DIP27" s="409">
        <f t="shared" si="46"/>
        <v>0</v>
      </c>
      <c r="DIQ27" s="409">
        <f t="shared" si="46"/>
        <v>0</v>
      </c>
      <c r="DIR27" s="409">
        <f t="shared" si="46"/>
        <v>0</v>
      </c>
      <c r="DIS27" s="409">
        <f t="shared" si="46"/>
        <v>0</v>
      </c>
      <c r="DIT27" s="409">
        <f t="shared" si="46"/>
        <v>0</v>
      </c>
      <c r="DIU27" s="409">
        <f t="shared" si="46"/>
        <v>0</v>
      </c>
      <c r="DIV27" s="409">
        <f t="shared" si="46"/>
        <v>0</v>
      </c>
      <c r="DIW27" s="409">
        <f t="shared" si="46"/>
        <v>0</v>
      </c>
      <c r="DIX27" s="409">
        <f t="shared" si="46"/>
        <v>0</v>
      </c>
      <c r="DIY27" s="409">
        <f t="shared" si="46"/>
        <v>0</v>
      </c>
      <c r="DIZ27" s="409">
        <f t="shared" si="46"/>
        <v>0</v>
      </c>
      <c r="DJA27" s="409">
        <f t="shared" si="46"/>
        <v>0</v>
      </c>
      <c r="DJB27" s="409">
        <f t="shared" si="46"/>
        <v>0</v>
      </c>
      <c r="DJC27" s="409">
        <f t="shared" si="46"/>
        <v>0</v>
      </c>
      <c r="DJD27" s="409">
        <f t="shared" si="46"/>
        <v>0</v>
      </c>
      <c r="DJE27" s="409">
        <f t="shared" si="46"/>
        <v>0</v>
      </c>
      <c r="DJF27" s="409">
        <f t="shared" si="46"/>
        <v>0</v>
      </c>
      <c r="DJG27" s="409">
        <f t="shared" si="46"/>
        <v>0</v>
      </c>
      <c r="DJH27" s="409">
        <f t="shared" si="46"/>
        <v>0</v>
      </c>
      <c r="DJI27" s="409">
        <f t="shared" si="46"/>
        <v>0</v>
      </c>
      <c r="DJJ27" s="409">
        <f t="shared" si="46"/>
        <v>0</v>
      </c>
      <c r="DJK27" s="409">
        <f t="shared" si="46"/>
        <v>0</v>
      </c>
      <c r="DJL27" s="409">
        <f t="shared" si="46"/>
        <v>0</v>
      </c>
      <c r="DJM27" s="409">
        <f t="shared" si="46"/>
        <v>0</v>
      </c>
      <c r="DJN27" s="409">
        <f t="shared" si="46"/>
        <v>0</v>
      </c>
      <c r="DJO27" s="409">
        <f t="shared" si="46"/>
        <v>0</v>
      </c>
      <c r="DJP27" s="409">
        <f t="shared" si="46"/>
        <v>0</v>
      </c>
      <c r="DJQ27" s="409">
        <f t="shared" si="46"/>
        <v>0</v>
      </c>
      <c r="DJR27" s="409">
        <f t="shared" si="46"/>
        <v>0</v>
      </c>
      <c r="DJS27" s="409">
        <f t="shared" si="46"/>
        <v>0</v>
      </c>
      <c r="DJT27" s="409">
        <f t="shared" si="46"/>
        <v>0</v>
      </c>
      <c r="DJU27" s="409">
        <f t="shared" si="46"/>
        <v>0</v>
      </c>
      <c r="DJV27" s="409">
        <f t="shared" si="46"/>
        <v>0</v>
      </c>
      <c r="DJW27" s="409">
        <f t="shared" si="46"/>
        <v>0</v>
      </c>
      <c r="DJX27" s="409">
        <f t="shared" si="46"/>
        <v>0</v>
      </c>
      <c r="DJY27" s="409">
        <f t="shared" si="46"/>
        <v>0</v>
      </c>
      <c r="DJZ27" s="409">
        <f t="shared" si="46"/>
        <v>0</v>
      </c>
      <c r="DKA27" s="409">
        <f t="shared" si="46"/>
        <v>0</v>
      </c>
      <c r="DKB27" s="409">
        <f t="shared" si="46"/>
        <v>0</v>
      </c>
      <c r="DKC27" s="409">
        <f t="shared" si="46"/>
        <v>0</v>
      </c>
      <c r="DKD27" s="409">
        <f t="shared" si="46"/>
        <v>0</v>
      </c>
      <c r="DKE27" s="409">
        <f t="shared" si="46"/>
        <v>0</v>
      </c>
      <c r="DKF27" s="409">
        <f t="shared" si="46"/>
        <v>0</v>
      </c>
      <c r="DKG27" s="409">
        <f t="shared" si="46"/>
        <v>0</v>
      </c>
      <c r="DKH27" s="409">
        <f t="shared" si="46"/>
        <v>0</v>
      </c>
      <c r="DKI27" s="409">
        <f t="shared" si="46"/>
        <v>0</v>
      </c>
      <c r="DKJ27" s="409">
        <f t="shared" si="46"/>
        <v>0</v>
      </c>
      <c r="DKK27" s="409">
        <f t="shared" si="46"/>
        <v>0</v>
      </c>
      <c r="DKL27" s="409">
        <f t="shared" si="46"/>
        <v>0</v>
      </c>
      <c r="DKM27" s="409">
        <f t="shared" si="46"/>
        <v>0</v>
      </c>
      <c r="DKN27" s="409">
        <f t="shared" si="46"/>
        <v>0</v>
      </c>
      <c r="DKO27" s="409">
        <f t="shared" si="46"/>
        <v>0</v>
      </c>
      <c r="DKP27" s="409">
        <f t="shared" si="46"/>
        <v>0</v>
      </c>
      <c r="DKQ27" s="409">
        <f t="shared" si="46"/>
        <v>0</v>
      </c>
      <c r="DKR27" s="409">
        <f t="shared" si="46"/>
        <v>0</v>
      </c>
      <c r="DKS27" s="409">
        <f t="shared" si="46"/>
        <v>0</v>
      </c>
      <c r="DKT27" s="409">
        <f t="shared" si="46"/>
        <v>0</v>
      </c>
      <c r="DKU27" s="409">
        <f t="shared" si="46"/>
        <v>0</v>
      </c>
      <c r="DKV27" s="409">
        <f t="shared" si="46"/>
        <v>0</v>
      </c>
      <c r="DKW27" s="409">
        <f t="shared" ref="DKW27:DNH27" si="47">DKW25/365</f>
        <v>0</v>
      </c>
      <c r="DKX27" s="409">
        <f t="shared" si="47"/>
        <v>0</v>
      </c>
      <c r="DKY27" s="409">
        <f t="shared" si="47"/>
        <v>0</v>
      </c>
      <c r="DKZ27" s="409">
        <f t="shared" si="47"/>
        <v>0</v>
      </c>
      <c r="DLA27" s="409">
        <f t="shared" si="47"/>
        <v>0</v>
      </c>
      <c r="DLB27" s="409">
        <f t="shared" si="47"/>
        <v>0</v>
      </c>
      <c r="DLC27" s="409">
        <f t="shared" si="47"/>
        <v>0</v>
      </c>
      <c r="DLD27" s="409">
        <f t="shared" si="47"/>
        <v>0</v>
      </c>
      <c r="DLE27" s="409">
        <f t="shared" si="47"/>
        <v>0</v>
      </c>
      <c r="DLF27" s="409">
        <f t="shared" si="47"/>
        <v>0</v>
      </c>
      <c r="DLG27" s="409">
        <f t="shared" si="47"/>
        <v>0</v>
      </c>
      <c r="DLH27" s="409">
        <f t="shared" si="47"/>
        <v>0</v>
      </c>
      <c r="DLI27" s="409">
        <f t="shared" si="47"/>
        <v>0</v>
      </c>
      <c r="DLJ27" s="409">
        <f t="shared" si="47"/>
        <v>0</v>
      </c>
      <c r="DLK27" s="409">
        <f t="shared" si="47"/>
        <v>0</v>
      </c>
      <c r="DLL27" s="409">
        <f t="shared" si="47"/>
        <v>0</v>
      </c>
      <c r="DLM27" s="409">
        <f t="shared" si="47"/>
        <v>0</v>
      </c>
      <c r="DLN27" s="409">
        <f t="shared" si="47"/>
        <v>0</v>
      </c>
      <c r="DLO27" s="409">
        <f t="shared" si="47"/>
        <v>0</v>
      </c>
      <c r="DLP27" s="409">
        <f t="shared" si="47"/>
        <v>0</v>
      </c>
      <c r="DLQ27" s="409">
        <f t="shared" si="47"/>
        <v>0</v>
      </c>
      <c r="DLR27" s="409">
        <f t="shared" si="47"/>
        <v>0</v>
      </c>
      <c r="DLS27" s="409">
        <f t="shared" si="47"/>
        <v>0</v>
      </c>
      <c r="DLT27" s="409">
        <f t="shared" si="47"/>
        <v>0</v>
      </c>
      <c r="DLU27" s="409">
        <f t="shared" si="47"/>
        <v>0</v>
      </c>
      <c r="DLV27" s="409">
        <f t="shared" si="47"/>
        <v>0</v>
      </c>
      <c r="DLW27" s="409">
        <f t="shared" si="47"/>
        <v>0</v>
      </c>
      <c r="DLX27" s="409">
        <f t="shared" si="47"/>
        <v>0</v>
      </c>
      <c r="DLY27" s="409">
        <f t="shared" si="47"/>
        <v>0</v>
      </c>
      <c r="DLZ27" s="409">
        <f t="shared" si="47"/>
        <v>0</v>
      </c>
      <c r="DMA27" s="409">
        <f t="shared" si="47"/>
        <v>0</v>
      </c>
      <c r="DMB27" s="409">
        <f t="shared" si="47"/>
        <v>0</v>
      </c>
      <c r="DMC27" s="409">
        <f t="shared" si="47"/>
        <v>0</v>
      </c>
      <c r="DMD27" s="409">
        <f t="shared" si="47"/>
        <v>0</v>
      </c>
      <c r="DME27" s="409">
        <f t="shared" si="47"/>
        <v>0</v>
      </c>
      <c r="DMF27" s="409">
        <f t="shared" si="47"/>
        <v>0</v>
      </c>
      <c r="DMG27" s="409">
        <f t="shared" si="47"/>
        <v>0</v>
      </c>
      <c r="DMH27" s="409">
        <f t="shared" si="47"/>
        <v>0</v>
      </c>
      <c r="DMI27" s="409">
        <f t="shared" si="47"/>
        <v>0</v>
      </c>
      <c r="DMJ27" s="409">
        <f t="shared" si="47"/>
        <v>0</v>
      </c>
      <c r="DMK27" s="409">
        <f t="shared" si="47"/>
        <v>0</v>
      </c>
      <c r="DML27" s="409">
        <f t="shared" si="47"/>
        <v>0</v>
      </c>
      <c r="DMM27" s="409">
        <f t="shared" si="47"/>
        <v>0</v>
      </c>
      <c r="DMN27" s="409">
        <f t="shared" si="47"/>
        <v>0</v>
      </c>
      <c r="DMO27" s="409">
        <f t="shared" si="47"/>
        <v>0</v>
      </c>
      <c r="DMP27" s="409">
        <f t="shared" si="47"/>
        <v>0</v>
      </c>
      <c r="DMQ27" s="409">
        <f t="shared" si="47"/>
        <v>0</v>
      </c>
      <c r="DMR27" s="409">
        <f t="shared" si="47"/>
        <v>0</v>
      </c>
      <c r="DMS27" s="409">
        <f t="shared" si="47"/>
        <v>0</v>
      </c>
      <c r="DMT27" s="409">
        <f t="shared" si="47"/>
        <v>0</v>
      </c>
      <c r="DMU27" s="409">
        <f t="shared" si="47"/>
        <v>0</v>
      </c>
      <c r="DMV27" s="409">
        <f t="shared" si="47"/>
        <v>0</v>
      </c>
      <c r="DMW27" s="409">
        <f t="shared" si="47"/>
        <v>0</v>
      </c>
      <c r="DMX27" s="409">
        <f t="shared" si="47"/>
        <v>0</v>
      </c>
      <c r="DMY27" s="409">
        <f t="shared" si="47"/>
        <v>0</v>
      </c>
      <c r="DMZ27" s="409">
        <f t="shared" si="47"/>
        <v>0</v>
      </c>
      <c r="DNA27" s="409">
        <f t="shared" si="47"/>
        <v>0</v>
      </c>
      <c r="DNB27" s="409">
        <f t="shared" si="47"/>
        <v>0</v>
      </c>
      <c r="DNC27" s="409">
        <f t="shared" si="47"/>
        <v>0</v>
      </c>
      <c r="DND27" s="409">
        <f t="shared" si="47"/>
        <v>0</v>
      </c>
      <c r="DNE27" s="409">
        <f t="shared" si="47"/>
        <v>0</v>
      </c>
      <c r="DNF27" s="409">
        <f t="shared" si="47"/>
        <v>0</v>
      </c>
      <c r="DNG27" s="409">
        <f t="shared" si="47"/>
        <v>0</v>
      </c>
      <c r="DNH27" s="409">
        <f t="shared" si="47"/>
        <v>0</v>
      </c>
      <c r="DNI27" s="409">
        <f t="shared" ref="DNI27:DPT27" si="48">DNI25/365</f>
        <v>0</v>
      </c>
      <c r="DNJ27" s="409">
        <f t="shared" si="48"/>
        <v>0</v>
      </c>
      <c r="DNK27" s="409">
        <f t="shared" si="48"/>
        <v>0</v>
      </c>
      <c r="DNL27" s="409">
        <f t="shared" si="48"/>
        <v>0</v>
      </c>
      <c r="DNM27" s="409">
        <f t="shared" si="48"/>
        <v>0</v>
      </c>
      <c r="DNN27" s="409">
        <f t="shared" si="48"/>
        <v>0</v>
      </c>
      <c r="DNO27" s="409">
        <f t="shared" si="48"/>
        <v>0</v>
      </c>
      <c r="DNP27" s="409">
        <f t="shared" si="48"/>
        <v>0</v>
      </c>
      <c r="DNQ27" s="409">
        <f t="shared" si="48"/>
        <v>0</v>
      </c>
      <c r="DNR27" s="409">
        <f t="shared" si="48"/>
        <v>0</v>
      </c>
      <c r="DNS27" s="409">
        <f t="shared" si="48"/>
        <v>0</v>
      </c>
      <c r="DNT27" s="409">
        <f t="shared" si="48"/>
        <v>0</v>
      </c>
      <c r="DNU27" s="409">
        <f t="shared" si="48"/>
        <v>0</v>
      </c>
      <c r="DNV27" s="409">
        <f t="shared" si="48"/>
        <v>0</v>
      </c>
      <c r="DNW27" s="409">
        <f t="shared" si="48"/>
        <v>0</v>
      </c>
      <c r="DNX27" s="409">
        <f t="shared" si="48"/>
        <v>0</v>
      </c>
      <c r="DNY27" s="409">
        <f t="shared" si="48"/>
        <v>0</v>
      </c>
      <c r="DNZ27" s="409">
        <f t="shared" si="48"/>
        <v>0</v>
      </c>
      <c r="DOA27" s="409">
        <f t="shared" si="48"/>
        <v>0</v>
      </c>
      <c r="DOB27" s="409">
        <f t="shared" si="48"/>
        <v>0</v>
      </c>
      <c r="DOC27" s="409">
        <f t="shared" si="48"/>
        <v>0</v>
      </c>
      <c r="DOD27" s="409">
        <f t="shared" si="48"/>
        <v>0</v>
      </c>
      <c r="DOE27" s="409">
        <f t="shared" si="48"/>
        <v>0</v>
      </c>
      <c r="DOF27" s="409">
        <f t="shared" si="48"/>
        <v>0</v>
      </c>
      <c r="DOG27" s="409">
        <f t="shared" si="48"/>
        <v>0</v>
      </c>
      <c r="DOH27" s="409">
        <f t="shared" si="48"/>
        <v>0</v>
      </c>
      <c r="DOI27" s="409">
        <f t="shared" si="48"/>
        <v>0</v>
      </c>
      <c r="DOJ27" s="409">
        <f t="shared" si="48"/>
        <v>0</v>
      </c>
      <c r="DOK27" s="409">
        <f t="shared" si="48"/>
        <v>0</v>
      </c>
      <c r="DOL27" s="409">
        <f t="shared" si="48"/>
        <v>0</v>
      </c>
      <c r="DOM27" s="409">
        <f t="shared" si="48"/>
        <v>0</v>
      </c>
      <c r="DON27" s="409">
        <f t="shared" si="48"/>
        <v>0</v>
      </c>
      <c r="DOO27" s="409">
        <f t="shared" si="48"/>
        <v>0</v>
      </c>
      <c r="DOP27" s="409">
        <f t="shared" si="48"/>
        <v>0</v>
      </c>
      <c r="DOQ27" s="409">
        <f t="shared" si="48"/>
        <v>0</v>
      </c>
      <c r="DOR27" s="409">
        <f t="shared" si="48"/>
        <v>0</v>
      </c>
      <c r="DOS27" s="409">
        <f t="shared" si="48"/>
        <v>0</v>
      </c>
      <c r="DOT27" s="409">
        <f t="shared" si="48"/>
        <v>0</v>
      </c>
      <c r="DOU27" s="409">
        <f t="shared" si="48"/>
        <v>0</v>
      </c>
      <c r="DOV27" s="409">
        <f t="shared" si="48"/>
        <v>0</v>
      </c>
      <c r="DOW27" s="409">
        <f t="shared" si="48"/>
        <v>0</v>
      </c>
      <c r="DOX27" s="409">
        <f t="shared" si="48"/>
        <v>0</v>
      </c>
      <c r="DOY27" s="409">
        <f t="shared" si="48"/>
        <v>0</v>
      </c>
      <c r="DOZ27" s="409">
        <f t="shared" si="48"/>
        <v>0</v>
      </c>
      <c r="DPA27" s="409">
        <f t="shared" si="48"/>
        <v>0</v>
      </c>
      <c r="DPB27" s="409">
        <f t="shared" si="48"/>
        <v>0</v>
      </c>
      <c r="DPC27" s="409">
        <f t="shared" si="48"/>
        <v>0</v>
      </c>
      <c r="DPD27" s="409">
        <f t="shared" si="48"/>
        <v>0</v>
      </c>
      <c r="DPE27" s="409">
        <f t="shared" si="48"/>
        <v>0</v>
      </c>
      <c r="DPF27" s="409">
        <f t="shared" si="48"/>
        <v>0</v>
      </c>
      <c r="DPG27" s="409">
        <f t="shared" si="48"/>
        <v>0</v>
      </c>
      <c r="DPH27" s="409">
        <f t="shared" si="48"/>
        <v>0</v>
      </c>
      <c r="DPI27" s="409">
        <f t="shared" si="48"/>
        <v>0</v>
      </c>
      <c r="DPJ27" s="409">
        <f t="shared" si="48"/>
        <v>0</v>
      </c>
      <c r="DPK27" s="409">
        <f t="shared" si="48"/>
        <v>0</v>
      </c>
      <c r="DPL27" s="409">
        <f t="shared" si="48"/>
        <v>0</v>
      </c>
      <c r="DPM27" s="409">
        <f t="shared" si="48"/>
        <v>0</v>
      </c>
      <c r="DPN27" s="409">
        <f t="shared" si="48"/>
        <v>0</v>
      </c>
      <c r="DPO27" s="409">
        <f t="shared" si="48"/>
        <v>0</v>
      </c>
      <c r="DPP27" s="409">
        <f t="shared" si="48"/>
        <v>0</v>
      </c>
      <c r="DPQ27" s="409">
        <f t="shared" si="48"/>
        <v>0</v>
      </c>
      <c r="DPR27" s="409">
        <f t="shared" si="48"/>
        <v>0</v>
      </c>
      <c r="DPS27" s="409">
        <f t="shared" si="48"/>
        <v>0</v>
      </c>
      <c r="DPT27" s="409">
        <f t="shared" si="48"/>
        <v>0</v>
      </c>
      <c r="DPU27" s="409">
        <f t="shared" ref="DPU27:DSF27" si="49">DPU25/365</f>
        <v>0</v>
      </c>
      <c r="DPV27" s="409">
        <f t="shared" si="49"/>
        <v>0</v>
      </c>
      <c r="DPW27" s="409">
        <f t="shared" si="49"/>
        <v>0</v>
      </c>
      <c r="DPX27" s="409">
        <f t="shared" si="49"/>
        <v>0</v>
      </c>
      <c r="DPY27" s="409">
        <f t="shared" si="49"/>
        <v>0</v>
      </c>
      <c r="DPZ27" s="409">
        <f t="shared" si="49"/>
        <v>0</v>
      </c>
      <c r="DQA27" s="409">
        <f t="shared" si="49"/>
        <v>0</v>
      </c>
      <c r="DQB27" s="409">
        <f t="shared" si="49"/>
        <v>0</v>
      </c>
      <c r="DQC27" s="409">
        <f t="shared" si="49"/>
        <v>0</v>
      </c>
      <c r="DQD27" s="409">
        <f t="shared" si="49"/>
        <v>0</v>
      </c>
      <c r="DQE27" s="409">
        <f t="shared" si="49"/>
        <v>0</v>
      </c>
      <c r="DQF27" s="409">
        <f t="shared" si="49"/>
        <v>0</v>
      </c>
      <c r="DQG27" s="409">
        <f t="shared" si="49"/>
        <v>0</v>
      </c>
      <c r="DQH27" s="409">
        <f t="shared" si="49"/>
        <v>0</v>
      </c>
      <c r="DQI27" s="409">
        <f t="shared" si="49"/>
        <v>0</v>
      </c>
      <c r="DQJ27" s="409">
        <f t="shared" si="49"/>
        <v>0</v>
      </c>
      <c r="DQK27" s="409">
        <f t="shared" si="49"/>
        <v>0</v>
      </c>
      <c r="DQL27" s="409">
        <f t="shared" si="49"/>
        <v>0</v>
      </c>
      <c r="DQM27" s="409">
        <f t="shared" si="49"/>
        <v>0</v>
      </c>
      <c r="DQN27" s="409">
        <f t="shared" si="49"/>
        <v>0</v>
      </c>
      <c r="DQO27" s="409">
        <f t="shared" si="49"/>
        <v>0</v>
      </c>
      <c r="DQP27" s="409">
        <f t="shared" si="49"/>
        <v>0</v>
      </c>
      <c r="DQQ27" s="409">
        <f t="shared" si="49"/>
        <v>0</v>
      </c>
      <c r="DQR27" s="409">
        <f t="shared" si="49"/>
        <v>0</v>
      </c>
      <c r="DQS27" s="409">
        <f t="shared" si="49"/>
        <v>0</v>
      </c>
      <c r="DQT27" s="409">
        <f t="shared" si="49"/>
        <v>0</v>
      </c>
      <c r="DQU27" s="409">
        <f t="shared" si="49"/>
        <v>0</v>
      </c>
      <c r="DQV27" s="409">
        <f t="shared" si="49"/>
        <v>0</v>
      </c>
      <c r="DQW27" s="409">
        <f t="shared" si="49"/>
        <v>0</v>
      </c>
      <c r="DQX27" s="409">
        <f t="shared" si="49"/>
        <v>0</v>
      </c>
      <c r="DQY27" s="409">
        <f t="shared" si="49"/>
        <v>0</v>
      </c>
      <c r="DQZ27" s="409">
        <f t="shared" si="49"/>
        <v>0</v>
      </c>
      <c r="DRA27" s="409">
        <f t="shared" si="49"/>
        <v>0</v>
      </c>
      <c r="DRB27" s="409">
        <f t="shared" si="49"/>
        <v>0</v>
      </c>
      <c r="DRC27" s="409">
        <f t="shared" si="49"/>
        <v>0</v>
      </c>
      <c r="DRD27" s="409">
        <f t="shared" si="49"/>
        <v>0</v>
      </c>
      <c r="DRE27" s="409">
        <f t="shared" si="49"/>
        <v>0</v>
      </c>
      <c r="DRF27" s="409">
        <f t="shared" si="49"/>
        <v>0</v>
      </c>
      <c r="DRG27" s="409">
        <f t="shared" si="49"/>
        <v>0</v>
      </c>
      <c r="DRH27" s="409">
        <f t="shared" si="49"/>
        <v>0</v>
      </c>
      <c r="DRI27" s="409">
        <f t="shared" si="49"/>
        <v>0</v>
      </c>
      <c r="DRJ27" s="409">
        <f t="shared" si="49"/>
        <v>0</v>
      </c>
      <c r="DRK27" s="409">
        <f t="shared" si="49"/>
        <v>0</v>
      </c>
      <c r="DRL27" s="409">
        <f t="shared" si="49"/>
        <v>0</v>
      </c>
      <c r="DRM27" s="409">
        <f t="shared" si="49"/>
        <v>0</v>
      </c>
      <c r="DRN27" s="409">
        <f t="shared" si="49"/>
        <v>0</v>
      </c>
      <c r="DRO27" s="409">
        <f t="shared" si="49"/>
        <v>0</v>
      </c>
      <c r="DRP27" s="409">
        <f t="shared" si="49"/>
        <v>0</v>
      </c>
      <c r="DRQ27" s="409">
        <f t="shared" si="49"/>
        <v>0</v>
      </c>
      <c r="DRR27" s="409">
        <f t="shared" si="49"/>
        <v>0</v>
      </c>
      <c r="DRS27" s="409">
        <f t="shared" si="49"/>
        <v>0</v>
      </c>
      <c r="DRT27" s="409">
        <f t="shared" si="49"/>
        <v>0</v>
      </c>
      <c r="DRU27" s="409">
        <f t="shared" si="49"/>
        <v>0</v>
      </c>
      <c r="DRV27" s="409">
        <f t="shared" si="49"/>
        <v>0</v>
      </c>
      <c r="DRW27" s="409">
        <f t="shared" si="49"/>
        <v>0</v>
      </c>
      <c r="DRX27" s="409">
        <f t="shared" si="49"/>
        <v>0</v>
      </c>
      <c r="DRY27" s="409">
        <f t="shared" si="49"/>
        <v>0</v>
      </c>
      <c r="DRZ27" s="409">
        <f t="shared" si="49"/>
        <v>0</v>
      </c>
      <c r="DSA27" s="409">
        <f t="shared" si="49"/>
        <v>0</v>
      </c>
      <c r="DSB27" s="409">
        <f t="shared" si="49"/>
        <v>0</v>
      </c>
      <c r="DSC27" s="409">
        <f t="shared" si="49"/>
        <v>0</v>
      </c>
      <c r="DSD27" s="409">
        <f t="shared" si="49"/>
        <v>0</v>
      </c>
      <c r="DSE27" s="409">
        <f t="shared" si="49"/>
        <v>0</v>
      </c>
      <c r="DSF27" s="409">
        <f t="shared" si="49"/>
        <v>0</v>
      </c>
      <c r="DSG27" s="409">
        <f t="shared" ref="DSG27:DUR27" si="50">DSG25/365</f>
        <v>0</v>
      </c>
      <c r="DSH27" s="409">
        <f t="shared" si="50"/>
        <v>0</v>
      </c>
      <c r="DSI27" s="409">
        <f t="shared" si="50"/>
        <v>0</v>
      </c>
      <c r="DSJ27" s="409">
        <f t="shared" si="50"/>
        <v>0</v>
      </c>
      <c r="DSK27" s="409">
        <f t="shared" si="50"/>
        <v>0</v>
      </c>
      <c r="DSL27" s="409">
        <f t="shared" si="50"/>
        <v>0</v>
      </c>
      <c r="DSM27" s="409">
        <f t="shared" si="50"/>
        <v>0</v>
      </c>
      <c r="DSN27" s="409">
        <f t="shared" si="50"/>
        <v>0</v>
      </c>
      <c r="DSO27" s="409">
        <f t="shared" si="50"/>
        <v>0</v>
      </c>
      <c r="DSP27" s="409">
        <f t="shared" si="50"/>
        <v>0</v>
      </c>
      <c r="DSQ27" s="409">
        <f t="shared" si="50"/>
        <v>0</v>
      </c>
      <c r="DSR27" s="409">
        <f t="shared" si="50"/>
        <v>0</v>
      </c>
      <c r="DSS27" s="409">
        <f t="shared" si="50"/>
        <v>0</v>
      </c>
      <c r="DST27" s="409">
        <f t="shared" si="50"/>
        <v>0</v>
      </c>
      <c r="DSU27" s="409">
        <f t="shared" si="50"/>
        <v>0</v>
      </c>
      <c r="DSV27" s="409">
        <f t="shared" si="50"/>
        <v>0</v>
      </c>
      <c r="DSW27" s="409">
        <f t="shared" si="50"/>
        <v>0</v>
      </c>
      <c r="DSX27" s="409">
        <f t="shared" si="50"/>
        <v>0</v>
      </c>
      <c r="DSY27" s="409">
        <f t="shared" si="50"/>
        <v>0</v>
      </c>
      <c r="DSZ27" s="409">
        <f t="shared" si="50"/>
        <v>0</v>
      </c>
      <c r="DTA27" s="409">
        <f t="shared" si="50"/>
        <v>0</v>
      </c>
      <c r="DTB27" s="409">
        <f t="shared" si="50"/>
        <v>0</v>
      </c>
      <c r="DTC27" s="409">
        <f t="shared" si="50"/>
        <v>0</v>
      </c>
      <c r="DTD27" s="409">
        <f t="shared" si="50"/>
        <v>0</v>
      </c>
      <c r="DTE27" s="409">
        <f t="shared" si="50"/>
        <v>0</v>
      </c>
      <c r="DTF27" s="409">
        <f t="shared" si="50"/>
        <v>0</v>
      </c>
      <c r="DTG27" s="409">
        <f t="shared" si="50"/>
        <v>0</v>
      </c>
      <c r="DTH27" s="409">
        <f t="shared" si="50"/>
        <v>0</v>
      </c>
      <c r="DTI27" s="409">
        <f t="shared" si="50"/>
        <v>0</v>
      </c>
      <c r="DTJ27" s="409">
        <f t="shared" si="50"/>
        <v>0</v>
      </c>
      <c r="DTK27" s="409">
        <f t="shared" si="50"/>
        <v>0</v>
      </c>
      <c r="DTL27" s="409">
        <f t="shared" si="50"/>
        <v>0</v>
      </c>
      <c r="DTM27" s="409">
        <f t="shared" si="50"/>
        <v>0</v>
      </c>
      <c r="DTN27" s="409">
        <f t="shared" si="50"/>
        <v>0</v>
      </c>
      <c r="DTO27" s="409">
        <f t="shared" si="50"/>
        <v>0</v>
      </c>
      <c r="DTP27" s="409">
        <f t="shared" si="50"/>
        <v>0</v>
      </c>
      <c r="DTQ27" s="409">
        <f t="shared" si="50"/>
        <v>0</v>
      </c>
      <c r="DTR27" s="409">
        <f t="shared" si="50"/>
        <v>0</v>
      </c>
      <c r="DTS27" s="409">
        <f t="shared" si="50"/>
        <v>0</v>
      </c>
      <c r="DTT27" s="409">
        <f t="shared" si="50"/>
        <v>0</v>
      </c>
      <c r="DTU27" s="409">
        <f t="shared" si="50"/>
        <v>0</v>
      </c>
      <c r="DTV27" s="409">
        <f t="shared" si="50"/>
        <v>0</v>
      </c>
      <c r="DTW27" s="409">
        <f t="shared" si="50"/>
        <v>0</v>
      </c>
      <c r="DTX27" s="409">
        <f t="shared" si="50"/>
        <v>0</v>
      </c>
      <c r="DTY27" s="409">
        <f t="shared" si="50"/>
        <v>0</v>
      </c>
      <c r="DTZ27" s="409">
        <f t="shared" si="50"/>
        <v>0</v>
      </c>
      <c r="DUA27" s="409">
        <f t="shared" si="50"/>
        <v>0</v>
      </c>
      <c r="DUB27" s="409">
        <f t="shared" si="50"/>
        <v>0</v>
      </c>
      <c r="DUC27" s="409">
        <f t="shared" si="50"/>
        <v>0</v>
      </c>
      <c r="DUD27" s="409">
        <f t="shared" si="50"/>
        <v>0</v>
      </c>
      <c r="DUE27" s="409">
        <f t="shared" si="50"/>
        <v>0</v>
      </c>
      <c r="DUF27" s="409">
        <f t="shared" si="50"/>
        <v>0</v>
      </c>
      <c r="DUG27" s="409">
        <f t="shared" si="50"/>
        <v>0</v>
      </c>
      <c r="DUH27" s="409">
        <f t="shared" si="50"/>
        <v>0</v>
      </c>
      <c r="DUI27" s="409">
        <f t="shared" si="50"/>
        <v>0</v>
      </c>
      <c r="DUJ27" s="409">
        <f t="shared" si="50"/>
        <v>0</v>
      </c>
      <c r="DUK27" s="409">
        <f t="shared" si="50"/>
        <v>0</v>
      </c>
      <c r="DUL27" s="409">
        <f t="shared" si="50"/>
        <v>0</v>
      </c>
      <c r="DUM27" s="409">
        <f t="shared" si="50"/>
        <v>0</v>
      </c>
      <c r="DUN27" s="409">
        <f t="shared" si="50"/>
        <v>0</v>
      </c>
      <c r="DUO27" s="409">
        <f t="shared" si="50"/>
        <v>0</v>
      </c>
      <c r="DUP27" s="409">
        <f t="shared" si="50"/>
        <v>0</v>
      </c>
      <c r="DUQ27" s="409">
        <f t="shared" si="50"/>
        <v>0</v>
      </c>
      <c r="DUR27" s="409">
        <f t="shared" si="50"/>
        <v>0</v>
      </c>
      <c r="DUS27" s="409">
        <f t="shared" ref="DUS27:DXD27" si="51">DUS25/365</f>
        <v>0</v>
      </c>
      <c r="DUT27" s="409">
        <f t="shared" si="51"/>
        <v>0</v>
      </c>
      <c r="DUU27" s="409">
        <f t="shared" si="51"/>
        <v>0</v>
      </c>
      <c r="DUV27" s="409">
        <f t="shared" si="51"/>
        <v>0</v>
      </c>
      <c r="DUW27" s="409">
        <f t="shared" si="51"/>
        <v>0</v>
      </c>
      <c r="DUX27" s="409">
        <f t="shared" si="51"/>
        <v>0</v>
      </c>
      <c r="DUY27" s="409">
        <f t="shared" si="51"/>
        <v>0</v>
      </c>
      <c r="DUZ27" s="409">
        <f t="shared" si="51"/>
        <v>0</v>
      </c>
      <c r="DVA27" s="409">
        <f t="shared" si="51"/>
        <v>0</v>
      </c>
      <c r="DVB27" s="409">
        <f t="shared" si="51"/>
        <v>0</v>
      </c>
      <c r="DVC27" s="409">
        <f t="shared" si="51"/>
        <v>0</v>
      </c>
      <c r="DVD27" s="409">
        <f t="shared" si="51"/>
        <v>0</v>
      </c>
      <c r="DVE27" s="409">
        <f t="shared" si="51"/>
        <v>0</v>
      </c>
      <c r="DVF27" s="409">
        <f t="shared" si="51"/>
        <v>0</v>
      </c>
      <c r="DVG27" s="409">
        <f t="shared" si="51"/>
        <v>0</v>
      </c>
      <c r="DVH27" s="409">
        <f t="shared" si="51"/>
        <v>0</v>
      </c>
      <c r="DVI27" s="409">
        <f t="shared" si="51"/>
        <v>0</v>
      </c>
      <c r="DVJ27" s="409">
        <f t="shared" si="51"/>
        <v>0</v>
      </c>
      <c r="DVK27" s="409">
        <f t="shared" si="51"/>
        <v>0</v>
      </c>
      <c r="DVL27" s="409">
        <f t="shared" si="51"/>
        <v>0</v>
      </c>
      <c r="DVM27" s="409">
        <f t="shared" si="51"/>
        <v>0</v>
      </c>
      <c r="DVN27" s="409">
        <f t="shared" si="51"/>
        <v>0</v>
      </c>
      <c r="DVO27" s="409">
        <f t="shared" si="51"/>
        <v>0</v>
      </c>
      <c r="DVP27" s="409">
        <f t="shared" si="51"/>
        <v>0</v>
      </c>
      <c r="DVQ27" s="409">
        <f t="shared" si="51"/>
        <v>0</v>
      </c>
      <c r="DVR27" s="409">
        <f t="shared" si="51"/>
        <v>0</v>
      </c>
      <c r="DVS27" s="409">
        <f t="shared" si="51"/>
        <v>0</v>
      </c>
      <c r="DVT27" s="409">
        <f t="shared" si="51"/>
        <v>0</v>
      </c>
      <c r="DVU27" s="409">
        <f t="shared" si="51"/>
        <v>0</v>
      </c>
      <c r="DVV27" s="409">
        <f t="shared" si="51"/>
        <v>0</v>
      </c>
      <c r="DVW27" s="409">
        <f t="shared" si="51"/>
        <v>0</v>
      </c>
      <c r="DVX27" s="409">
        <f t="shared" si="51"/>
        <v>0</v>
      </c>
      <c r="DVY27" s="409">
        <f t="shared" si="51"/>
        <v>0</v>
      </c>
      <c r="DVZ27" s="409">
        <f t="shared" si="51"/>
        <v>0</v>
      </c>
      <c r="DWA27" s="409">
        <f t="shared" si="51"/>
        <v>0</v>
      </c>
      <c r="DWB27" s="409">
        <f t="shared" si="51"/>
        <v>0</v>
      </c>
      <c r="DWC27" s="409">
        <f t="shared" si="51"/>
        <v>0</v>
      </c>
      <c r="DWD27" s="409">
        <f t="shared" si="51"/>
        <v>0</v>
      </c>
      <c r="DWE27" s="409">
        <f t="shared" si="51"/>
        <v>0</v>
      </c>
      <c r="DWF27" s="409">
        <f t="shared" si="51"/>
        <v>0</v>
      </c>
      <c r="DWG27" s="409">
        <f t="shared" si="51"/>
        <v>0</v>
      </c>
      <c r="DWH27" s="409">
        <f t="shared" si="51"/>
        <v>0</v>
      </c>
      <c r="DWI27" s="409">
        <f t="shared" si="51"/>
        <v>0</v>
      </c>
      <c r="DWJ27" s="409">
        <f t="shared" si="51"/>
        <v>0</v>
      </c>
      <c r="DWK27" s="409">
        <f t="shared" si="51"/>
        <v>0</v>
      </c>
      <c r="DWL27" s="409">
        <f t="shared" si="51"/>
        <v>0</v>
      </c>
      <c r="DWM27" s="409">
        <f t="shared" si="51"/>
        <v>0</v>
      </c>
      <c r="DWN27" s="409">
        <f t="shared" si="51"/>
        <v>0</v>
      </c>
      <c r="DWO27" s="409">
        <f t="shared" si="51"/>
        <v>0</v>
      </c>
      <c r="DWP27" s="409">
        <f t="shared" si="51"/>
        <v>0</v>
      </c>
      <c r="DWQ27" s="409">
        <f t="shared" si="51"/>
        <v>0</v>
      </c>
      <c r="DWR27" s="409">
        <f t="shared" si="51"/>
        <v>0</v>
      </c>
      <c r="DWS27" s="409">
        <f t="shared" si="51"/>
        <v>0</v>
      </c>
      <c r="DWT27" s="409">
        <f t="shared" si="51"/>
        <v>0</v>
      </c>
      <c r="DWU27" s="409">
        <f t="shared" si="51"/>
        <v>0</v>
      </c>
      <c r="DWV27" s="409">
        <f t="shared" si="51"/>
        <v>0</v>
      </c>
      <c r="DWW27" s="409">
        <f t="shared" si="51"/>
        <v>0</v>
      </c>
      <c r="DWX27" s="409">
        <f t="shared" si="51"/>
        <v>0</v>
      </c>
      <c r="DWY27" s="409">
        <f t="shared" si="51"/>
        <v>0</v>
      </c>
      <c r="DWZ27" s="409">
        <f t="shared" si="51"/>
        <v>0</v>
      </c>
      <c r="DXA27" s="409">
        <f t="shared" si="51"/>
        <v>0</v>
      </c>
      <c r="DXB27" s="409">
        <f t="shared" si="51"/>
        <v>0</v>
      </c>
      <c r="DXC27" s="409">
        <f t="shared" si="51"/>
        <v>0</v>
      </c>
      <c r="DXD27" s="409">
        <f t="shared" si="51"/>
        <v>0</v>
      </c>
      <c r="DXE27" s="409">
        <f t="shared" ref="DXE27:DZP27" si="52">DXE25/365</f>
        <v>0</v>
      </c>
      <c r="DXF27" s="409">
        <f t="shared" si="52"/>
        <v>0</v>
      </c>
      <c r="DXG27" s="409">
        <f t="shared" si="52"/>
        <v>0</v>
      </c>
      <c r="DXH27" s="409">
        <f t="shared" si="52"/>
        <v>0</v>
      </c>
      <c r="DXI27" s="409">
        <f t="shared" si="52"/>
        <v>0</v>
      </c>
      <c r="DXJ27" s="409">
        <f t="shared" si="52"/>
        <v>0</v>
      </c>
      <c r="DXK27" s="409">
        <f t="shared" si="52"/>
        <v>0</v>
      </c>
      <c r="DXL27" s="409">
        <f t="shared" si="52"/>
        <v>0</v>
      </c>
      <c r="DXM27" s="409">
        <f t="shared" si="52"/>
        <v>0</v>
      </c>
      <c r="DXN27" s="409">
        <f t="shared" si="52"/>
        <v>0</v>
      </c>
      <c r="DXO27" s="409">
        <f t="shared" si="52"/>
        <v>0</v>
      </c>
      <c r="DXP27" s="409">
        <f t="shared" si="52"/>
        <v>0</v>
      </c>
      <c r="DXQ27" s="409">
        <f t="shared" si="52"/>
        <v>0</v>
      </c>
      <c r="DXR27" s="409">
        <f t="shared" si="52"/>
        <v>0</v>
      </c>
      <c r="DXS27" s="409">
        <f t="shared" si="52"/>
        <v>0</v>
      </c>
      <c r="DXT27" s="409">
        <f t="shared" si="52"/>
        <v>0</v>
      </c>
      <c r="DXU27" s="409">
        <f t="shared" si="52"/>
        <v>0</v>
      </c>
      <c r="DXV27" s="409">
        <f t="shared" si="52"/>
        <v>0</v>
      </c>
      <c r="DXW27" s="409">
        <f t="shared" si="52"/>
        <v>0</v>
      </c>
      <c r="DXX27" s="409">
        <f t="shared" si="52"/>
        <v>0</v>
      </c>
      <c r="DXY27" s="409">
        <f t="shared" si="52"/>
        <v>0</v>
      </c>
      <c r="DXZ27" s="409">
        <f t="shared" si="52"/>
        <v>0</v>
      </c>
      <c r="DYA27" s="409">
        <f t="shared" si="52"/>
        <v>0</v>
      </c>
      <c r="DYB27" s="409">
        <f t="shared" si="52"/>
        <v>0</v>
      </c>
      <c r="DYC27" s="409">
        <f t="shared" si="52"/>
        <v>0</v>
      </c>
      <c r="DYD27" s="409">
        <f t="shared" si="52"/>
        <v>0</v>
      </c>
      <c r="DYE27" s="409">
        <f t="shared" si="52"/>
        <v>0</v>
      </c>
      <c r="DYF27" s="409">
        <f t="shared" si="52"/>
        <v>0</v>
      </c>
      <c r="DYG27" s="409">
        <f t="shared" si="52"/>
        <v>0</v>
      </c>
      <c r="DYH27" s="409">
        <f t="shared" si="52"/>
        <v>0</v>
      </c>
      <c r="DYI27" s="409">
        <f t="shared" si="52"/>
        <v>0</v>
      </c>
      <c r="DYJ27" s="409">
        <f t="shared" si="52"/>
        <v>0</v>
      </c>
      <c r="DYK27" s="409">
        <f t="shared" si="52"/>
        <v>0</v>
      </c>
      <c r="DYL27" s="409">
        <f t="shared" si="52"/>
        <v>0</v>
      </c>
      <c r="DYM27" s="409">
        <f t="shared" si="52"/>
        <v>0</v>
      </c>
      <c r="DYN27" s="409">
        <f t="shared" si="52"/>
        <v>0</v>
      </c>
      <c r="DYO27" s="409">
        <f t="shared" si="52"/>
        <v>0</v>
      </c>
      <c r="DYP27" s="409">
        <f t="shared" si="52"/>
        <v>0</v>
      </c>
      <c r="DYQ27" s="409">
        <f t="shared" si="52"/>
        <v>0</v>
      </c>
      <c r="DYR27" s="409">
        <f t="shared" si="52"/>
        <v>0</v>
      </c>
      <c r="DYS27" s="409">
        <f t="shared" si="52"/>
        <v>0</v>
      </c>
      <c r="DYT27" s="409">
        <f t="shared" si="52"/>
        <v>0</v>
      </c>
      <c r="DYU27" s="409">
        <f t="shared" si="52"/>
        <v>0</v>
      </c>
      <c r="DYV27" s="409">
        <f t="shared" si="52"/>
        <v>0</v>
      </c>
      <c r="DYW27" s="409">
        <f t="shared" si="52"/>
        <v>0</v>
      </c>
      <c r="DYX27" s="409">
        <f t="shared" si="52"/>
        <v>0</v>
      </c>
      <c r="DYY27" s="409">
        <f t="shared" si="52"/>
        <v>0</v>
      </c>
      <c r="DYZ27" s="409">
        <f t="shared" si="52"/>
        <v>0</v>
      </c>
      <c r="DZA27" s="409">
        <f t="shared" si="52"/>
        <v>0</v>
      </c>
      <c r="DZB27" s="409">
        <f t="shared" si="52"/>
        <v>0</v>
      </c>
      <c r="DZC27" s="409">
        <f t="shared" si="52"/>
        <v>0</v>
      </c>
      <c r="DZD27" s="409">
        <f t="shared" si="52"/>
        <v>0</v>
      </c>
      <c r="DZE27" s="409">
        <f t="shared" si="52"/>
        <v>0</v>
      </c>
      <c r="DZF27" s="409">
        <f t="shared" si="52"/>
        <v>0</v>
      </c>
      <c r="DZG27" s="409">
        <f t="shared" si="52"/>
        <v>0</v>
      </c>
      <c r="DZH27" s="409">
        <f t="shared" si="52"/>
        <v>0</v>
      </c>
      <c r="DZI27" s="409">
        <f t="shared" si="52"/>
        <v>0</v>
      </c>
      <c r="DZJ27" s="409">
        <f t="shared" si="52"/>
        <v>0</v>
      </c>
      <c r="DZK27" s="409">
        <f t="shared" si="52"/>
        <v>0</v>
      </c>
      <c r="DZL27" s="409">
        <f t="shared" si="52"/>
        <v>0</v>
      </c>
      <c r="DZM27" s="409">
        <f t="shared" si="52"/>
        <v>0</v>
      </c>
      <c r="DZN27" s="409">
        <f t="shared" si="52"/>
        <v>0</v>
      </c>
      <c r="DZO27" s="409">
        <f t="shared" si="52"/>
        <v>0</v>
      </c>
      <c r="DZP27" s="409">
        <f t="shared" si="52"/>
        <v>0</v>
      </c>
      <c r="DZQ27" s="409">
        <f t="shared" ref="DZQ27:ECB27" si="53">DZQ25/365</f>
        <v>0</v>
      </c>
      <c r="DZR27" s="409">
        <f t="shared" si="53"/>
        <v>0</v>
      </c>
      <c r="DZS27" s="409">
        <f t="shared" si="53"/>
        <v>0</v>
      </c>
      <c r="DZT27" s="409">
        <f t="shared" si="53"/>
        <v>0</v>
      </c>
      <c r="DZU27" s="409">
        <f t="shared" si="53"/>
        <v>0</v>
      </c>
      <c r="DZV27" s="409">
        <f t="shared" si="53"/>
        <v>0</v>
      </c>
      <c r="DZW27" s="409">
        <f t="shared" si="53"/>
        <v>0</v>
      </c>
      <c r="DZX27" s="409">
        <f t="shared" si="53"/>
        <v>0</v>
      </c>
      <c r="DZY27" s="409">
        <f t="shared" si="53"/>
        <v>0</v>
      </c>
      <c r="DZZ27" s="409">
        <f t="shared" si="53"/>
        <v>0</v>
      </c>
      <c r="EAA27" s="409">
        <f t="shared" si="53"/>
        <v>0</v>
      </c>
      <c r="EAB27" s="409">
        <f t="shared" si="53"/>
        <v>0</v>
      </c>
      <c r="EAC27" s="409">
        <f t="shared" si="53"/>
        <v>0</v>
      </c>
      <c r="EAD27" s="409">
        <f t="shared" si="53"/>
        <v>0</v>
      </c>
      <c r="EAE27" s="409">
        <f t="shared" si="53"/>
        <v>0</v>
      </c>
      <c r="EAF27" s="409">
        <f t="shared" si="53"/>
        <v>0</v>
      </c>
      <c r="EAG27" s="409">
        <f t="shared" si="53"/>
        <v>0</v>
      </c>
      <c r="EAH27" s="409">
        <f t="shared" si="53"/>
        <v>0</v>
      </c>
      <c r="EAI27" s="409">
        <f t="shared" si="53"/>
        <v>0</v>
      </c>
      <c r="EAJ27" s="409">
        <f t="shared" si="53"/>
        <v>0</v>
      </c>
      <c r="EAK27" s="409">
        <f t="shared" si="53"/>
        <v>0</v>
      </c>
      <c r="EAL27" s="409">
        <f t="shared" si="53"/>
        <v>0</v>
      </c>
      <c r="EAM27" s="409">
        <f t="shared" si="53"/>
        <v>0</v>
      </c>
      <c r="EAN27" s="409">
        <f t="shared" si="53"/>
        <v>0</v>
      </c>
      <c r="EAO27" s="409">
        <f t="shared" si="53"/>
        <v>0</v>
      </c>
      <c r="EAP27" s="409">
        <f t="shared" si="53"/>
        <v>0</v>
      </c>
      <c r="EAQ27" s="409">
        <f t="shared" si="53"/>
        <v>0</v>
      </c>
      <c r="EAR27" s="409">
        <f t="shared" si="53"/>
        <v>0</v>
      </c>
      <c r="EAS27" s="409">
        <f t="shared" si="53"/>
        <v>0</v>
      </c>
      <c r="EAT27" s="409">
        <f t="shared" si="53"/>
        <v>0</v>
      </c>
      <c r="EAU27" s="409">
        <f t="shared" si="53"/>
        <v>0</v>
      </c>
      <c r="EAV27" s="409">
        <f t="shared" si="53"/>
        <v>0</v>
      </c>
      <c r="EAW27" s="409">
        <f t="shared" si="53"/>
        <v>0</v>
      </c>
      <c r="EAX27" s="409">
        <f t="shared" si="53"/>
        <v>0</v>
      </c>
      <c r="EAY27" s="409">
        <f t="shared" si="53"/>
        <v>0</v>
      </c>
      <c r="EAZ27" s="409">
        <f t="shared" si="53"/>
        <v>0</v>
      </c>
      <c r="EBA27" s="409">
        <f t="shared" si="53"/>
        <v>0</v>
      </c>
      <c r="EBB27" s="409">
        <f t="shared" si="53"/>
        <v>0</v>
      </c>
      <c r="EBC27" s="409">
        <f t="shared" si="53"/>
        <v>0</v>
      </c>
      <c r="EBD27" s="409">
        <f t="shared" si="53"/>
        <v>0</v>
      </c>
      <c r="EBE27" s="409">
        <f t="shared" si="53"/>
        <v>0</v>
      </c>
      <c r="EBF27" s="409">
        <f t="shared" si="53"/>
        <v>0</v>
      </c>
      <c r="EBG27" s="409">
        <f t="shared" si="53"/>
        <v>0</v>
      </c>
      <c r="EBH27" s="409">
        <f t="shared" si="53"/>
        <v>0</v>
      </c>
      <c r="EBI27" s="409">
        <f t="shared" si="53"/>
        <v>0</v>
      </c>
      <c r="EBJ27" s="409">
        <f t="shared" si="53"/>
        <v>0</v>
      </c>
      <c r="EBK27" s="409">
        <f t="shared" si="53"/>
        <v>0</v>
      </c>
      <c r="EBL27" s="409">
        <f t="shared" si="53"/>
        <v>0</v>
      </c>
      <c r="EBM27" s="409">
        <f t="shared" si="53"/>
        <v>0</v>
      </c>
      <c r="EBN27" s="409">
        <f t="shared" si="53"/>
        <v>0</v>
      </c>
      <c r="EBO27" s="409">
        <f t="shared" si="53"/>
        <v>0</v>
      </c>
      <c r="EBP27" s="409">
        <f t="shared" si="53"/>
        <v>0</v>
      </c>
      <c r="EBQ27" s="409">
        <f t="shared" si="53"/>
        <v>0</v>
      </c>
      <c r="EBR27" s="409">
        <f t="shared" si="53"/>
        <v>0</v>
      </c>
      <c r="EBS27" s="409">
        <f t="shared" si="53"/>
        <v>0</v>
      </c>
      <c r="EBT27" s="409">
        <f t="shared" si="53"/>
        <v>0</v>
      </c>
      <c r="EBU27" s="409">
        <f t="shared" si="53"/>
        <v>0</v>
      </c>
      <c r="EBV27" s="409">
        <f t="shared" si="53"/>
        <v>0</v>
      </c>
      <c r="EBW27" s="409">
        <f t="shared" si="53"/>
        <v>0</v>
      </c>
      <c r="EBX27" s="409">
        <f t="shared" si="53"/>
        <v>0</v>
      </c>
      <c r="EBY27" s="409">
        <f t="shared" si="53"/>
        <v>0</v>
      </c>
      <c r="EBZ27" s="409">
        <f t="shared" si="53"/>
        <v>0</v>
      </c>
      <c r="ECA27" s="409">
        <f t="shared" si="53"/>
        <v>0</v>
      </c>
      <c r="ECB27" s="409">
        <f t="shared" si="53"/>
        <v>0</v>
      </c>
      <c r="ECC27" s="409">
        <f t="shared" ref="ECC27:EEN27" si="54">ECC25/365</f>
        <v>0</v>
      </c>
      <c r="ECD27" s="409">
        <f t="shared" si="54"/>
        <v>0</v>
      </c>
      <c r="ECE27" s="409">
        <f t="shared" si="54"/>
        <v>0</v>
      </c>
      <c r="ECF27" s="409">
        <f t="shared" si="54"/>
        <v>0</v>
      </c>
      <c r="ECG27" s="409">
        <f t="shared" si="54"/>
        <v>0</v>
      </c>
      <c r="ECH27" s="409">
        <f t="shared" si="54"/>
        <v>0</v>
      </c>
      <c r="ECI27" s="409">
        <f t="shared" si="54"/>
        <v>0</v>
      </c>
      <c r="ECJ27" s="409">
        <f t="shared" si="54"/>
        <v>0</v>
      </c>
      <c r="ECK27" s="409">
        <f t="shared" si="54"/>
        <v>0</v>
      </c>
      <c r="ECL27" s="409">
        <f t="shared" si="54"/>
        <v>0</v>
      </c>
      <c r="ECM27" s="409">
        <f t="shared" si="54"/>
        <v>0</v>
      </c>
      <c r="ECN27" s="409">
        <f t="shared" si="54"/>
        <v>0</v>
      </c>
      <c r="ECO27" s="409">
        <f t="shared" si="54"/>
        <v>0</v>
      </c>
      <c r="ECP27" s="409">
        <f t="shared" si="54"/>
        <v>0</v>
      </c>
      <c r="ECQ27" s="409">
        <f t="shared" si="54"/>
        <v>0</v>
      </c>
      <c r="ECR27" s="409">
        <f t="shared" si="54"/>
        <v>0</v>
      </c>
      <c r="ECS27" s="409">
        <f t="shared" si="54"/>
        <v>0</v>
      </c>
      <c r="ECT27" s="409">
        <f t="shared" si="54"/>
        <v>0</v>
      </c>
      <c r="ECU27" s="409">
        <f t="shared" si="54"/>
        <v>0</v>
      </c>
      <c r="ECV27" s="409">
        <f t="shared" si="54"/>
        <v>0</v>
      </c>
      <c r="ECW27" s="409">
        <f t="shared" si="54"/>
        <v>0</v>
      </c>
      <c r="ECX27" s="409">
        <f t="shared" si="54"/>
        <v>0</v>
      </c>
      <c r="ECY27" s="409">
        <f t="shared" si="54"/>
        <v>0</v>
      </c>
      <c r="ECZ27" s="409">
        <f t="shared" si="54"/>
        <v>0</v>
      </c>
      <c r="EDA27" s="409">
        <f t="shared" si="54"/>
        <v>0</v>
      </c>
      <c r="EDB27" s="409">
        <f t="shared" si="54"/>
        <v>0</v>
      </c>
      <c r="EDC27" s="409">
        <f t="shared" si="54"/>
        <v>0</v>
      </c>
      <c r="EDD27" s="409">
        <f t="shared" si="54"/>
        <v>0</v>
      </c>
      <c r="EDE27" s="409">
        <f t="shared" si="54"/>
        <v>0</v>
      </c>
      <c r="EDF27" s="409">
        <f t="shared" si="54"/>
        <v>0</v>
      </c>
      <c r="EDG27" s="409">
        <f t="shared" si="54"/>
        <v>0</v>
      </c>
      <c r="EDH27" s="409">
        <f t="shared" si="54"/>
        <v>0</v>
      </c>
      <c r="EDI27" s="409">
        <f t="shared" si="54"/>
        <v>0</v>
      </c>
      <c r="EDJ27" s="409">
        <f t="shared" si="54"/>
        <v>0</v>
      </c>
      <c r="EDK27" s="409">
        <f t="shared" si="54"/>
        <v>0</v>
      </c>
      <c r="EDL27" s="409">
        <f t="shared" si="54"/>
        <v>0</v>
      </c>
      <c r="EDM27" s="409">
        <f t="shared" si="54"/>
        <v>0</v>
      </c>
      <c r="EDN27" s="409">
        <f t="shared" si="54"/>
        <v>0</v>
      </c>
      <c r="EDO27" s="409">
        <f t="shared" si="54"/>
        <v>0</v>
      </c>
      <c r="EDP27" s="409">
        <f t="shared" si="54"/>
        <v>0</v>
      </c>
      <c r="EDQ27" s="409">
        <f t="shared" si="54"/>
        <v>0</v>
      </c>
      <c r="EDR27" s="409">
        <f t="shared" si="54"/>
        <v>0</v>
      </c>
      <c r="EDS27" s="409">
        <f t="shared" si="54"/>
        <v>0</v>
      </c>
      <c r="EDT27" s="409">
        <f t="shared" si="54"/>
        <v>0</v>
      </c>
      <c r="EDU27" s="409">
        <f t="shared" si="54"/>
        <v>0</v>
      </c>
      <c r="EDV27" s="409">
        <f t="shared" si="54"/>
        <v>0</v>
      </c>
      <c r="EDW27" s="409">
        <f t="shared" si="54"/>
        <v>0</v>
      </c>
      <c r="EDX27" s="409">
        <f t="shared" si="54"/>
        <v>0</v>
      </c>
      <c r="EDY27" s="409">
        <f t="shared" si="54"/>
        <v>0</v>
      </c>
      <c r="EDZ27" s="409">
        <f t="shared" si="54"/>
        <v>0</v>
      </c>
      <c r="EEA27" s="409">
        <f t="shared" si="54"/>
        <v>0</v>
      </c>
      <c r="EEB27" s="409">
        <f t="shared" si="54"/>
        <v>0</v>
      </c>
      <c r="EEC27" s="409">
        <f t="shared" si="54"/>
        <v>0</v>
      </c>
      <c r="EED27" s="409">
        <f t="shared" si="54"/>
        <v>0</v>
      </c>
      <c r="EEE27" s="409">
        <f t="shared" si="54"/>
        <v>0</v>
      </c>
      <c r="EEF27" s="409">
        <f t="shared" si="54"/>
        <v>0</v>
      </c>
      <c r="EEG27" s="409">
        <f t="shared" si="54"/>
        <v>0</v>
      </c>
      <c r="EEH27" s="409">
        <f t="shared" si="54"/>
        <v>0</v>
      </c>
      <c r="EEI27" s="409">
        <f t="shared" si="54"/>
        <v>0</v>
      </c>
      <c r="EEJ27" s="409">
        <f t="shared" si="54"/>
        <v>0</v>
      </c>
      <c r="EEK27" s="409">
        <f t="shared" si="54"/>
        <v>0</v>
      </c>
      <c r="EEL27" s="409">
        <f t="shared" si="54"/>
        <v>0</v>
      </c>
      <c r="EEM27" s="409">
        <f t="shared" si="54"/>
        <v>0</v>
      </c>
      <c r="EEN27" s="409">
        <f t="shared" si="54"/>
        <v>0</v>
      </c>
      <c r="EEO27" s="409">
        <f t="shared" ref="EEO27:EGZ27" si="55">EEO25/365</f>
        <v>0</v>
      </c>
      <c r="EEP27" s="409">
        <f t="shared" si="55"/>
        <v>0</v>
      </c>
      <c r="EEQ27" s="409">
        <f t="shared" si="55"/>
        <v>0</v>
      </c>
      <c r="EER27" s="409">
        <f t="shared" si="55"/>
        <v>0</v>
      </c>
      <c r="EES27" s="409">
        <f t="shared" si="55"/>
        <v>0</v>
      </c>
      <c r="EET27" s="409">
        <f t="shared" si="55"/>
        <v>0</v>
      </c>
      <c r="EEU27" s="409">
        <f t="shared" si="55"/>
        <v>0</v>
      </c>
      <c r="EEV27" s="409">
        <f t="shared" si="55"/>
        <v>0</v>
      </c>
      <c r="EEW27" s="409">
        <f t="shared" si="55"/>
        <v>0</v>
      </c>
      <c r="EEX27" s="409">
        <f t="shared" si="55"/>
        <v>0</v>
      </c>
      <c r="EEY27" s="409">
        <f t="shared" si="55"/>
        <v>0</v>
      </c>
      <c r="EEZ27" s="409">
        <f t="shared" si="55"/>
        <v>0</v>
      </c>
      <c r="EFA27" s="409">
        <f t="shared" si="55"/>
        <v>0</v>
      </c>
      <c r="EFB27" s="409">
        <f t="shared" si="55"/>
        <v>0</v>
      </c>
      <c r="EFC27" s="409">
        <f t="shared" si="55"/>
        <v>0</v>
      </c>
      <c r="EFD27" s="409">
        <f t="shared" si="55"/>
        <v>0</v>
      </c>
      <c r="EFE27" s="409">
        <f t="shared" si="55"/>
        <v>0</v>
      </c>
      <c r="EFF27" s="409">
        <f t="shared" si="55"/>
        <v>0</v>
      </c>
      <c r="EFG27" s="409">
        <f t="shared" si="55"/>
        <v>0</v>
      </c>
      <c r="EFH27" s="409">
        <f t="shared" si="55"/>
        <v>0</v>
      </c>
      <c r="EFI27" s="409">
        <f t="shared" si="55"/>
        <v>0</v>
      </c>
      <c r="EFJ27" s="409">
        <f t="shared" si="55"/>
        <v>0</v>
      </c>
      <c r="EFK27" s="409">
        <f t="shared" si="55"/>
        <v>0</v>
      </c>
      <c r="EFL27" s="409">
        <f t="shared" si="55"/>
        <v>0</v>
      </c>
      <c r="EFM27" s="409">
        <f t="shared" si="55"/>
        <v>0</v>
      </c>
      <c r="EFN27" s="409">
        <f t="shared" si="55"/>
        <v>0</v>
      </c>
      <c r="EFO27" s="409">
        <f t="shared" si="55"/>
        <v>0</v>
      </c>
      <c r="EFP27" s="409">
        <f t="shared" si="55"/>
        <v>0</v>
      </c>
      <c r="EFQ27" s="409">
        <f t="shared" si="55"/>
        <v>0</v>
      </c>
      <c r="EFR27" s="409">
        <f t="shared" si="55"/>
        <v>0</v>
      </c>
      <c r="EFS27" s="409">
        <f t="shared" si="55"/>
        <v>0</v>
      </c>
      <c r="EFT27" s="409">
        <f t="shared" si="55"/>
        <v>0</v>
      </c>
      <c r="EFU27" s="409">
        <f t="shared" si="55"/>
        <v>0</v>
      </c>
      <c r="EFV27" s="409">
        <f t="shared" si="55"/>
        <v>0</v>
      </c>
      <c r="EFW27" s="409">
        <f t="shared" si="55"/>
        <v>0</v>
      </c>
      <c r="EFX27" s="409">
        <f t="shared" si="55"/>
        <v>0</v>
      </c>
      <c r="EFY27" s="409">
        <f t="shared" si="55"/>
        <v>0</v>
      </c>
      <c r="EFZ27" s="409">
        <f t="shared" si="55"/>
        <v>0</v>
      </c>
      <c r="EGA27" s="409">
        <f t="shared" si="55"/>
        <v>0</v>
      </c>
      <c r="EGB27" s="409">
        <f t="shared" si="55"/>
        <v>0</v>
      </c>
      <c r="EGC27" s="409">
        <f t="shared" si="55"/>
        <v>0</v>
      </c>
      <c r="EGD27" s="409">
        <f t="shared" si="55"/>
        <v>0</v>
      </c>
      <c r="EGE27" s="409">
        <f t="shared" si="55"/>
        <v>0</v>
      </c>
      <c r="EGF27" s="409">
        <f t="shared" si="55"/>
        <v>0</v>
      </c>
      <c r="EGG27" s="409">
        <f t="shared" si="55"/>
        <v>0</v>
      </c>
      <c r="EGH27" s="409">
        <f t="shared" si="55"/>
        <v>0</v>
      </c>
      <c r="EGI27" s="409">
        <f t="shared" si="55"/>
        <v>0</v>
      </c>
      <c r="EGJ27" s="409">
        <f t="shared" si="55"/>
        <v>0</v>
      </c>
      <c r="EGK27" s="409">
        <f t="shared" si="55"/>
        <v>0</v>
      </c>
      <c r="EGL27" s="409">
        <f t="shared" si="55"/>
        <v>0</v>
      </c>
      <c r="EGM27" s="409">
        <f t="shared" si="55"/>
        <v>0</v>
      </c>
      <c r="EGN27" s="409">
        <f t="shared" si="55"/>
        <v>0</v>
      </c>
      <c r="EGO27" s="409">
        <f t="shared" si="55"/>
        <v>0</v>
      </c>
      <c r="EGP27" s="409">
        <f t="shared" si="55"/>
        <v>0</v>
      </c>
      <c r="EGQ27" s="409">
        <f t="shared" si="55"/>
        <v>0</v>
      </c>
      <c r="EGR27" s="409">
        <f t="shared" si="55"/>
        <v>0</v>
      </c>
      <c r="EGS27" s="409">
        <f t="shared" si="55"/>
        <v>0</v>
      </c>
      <c r="EGT27" s="409">
        <f t="shared" si="55"/>
        <v>0</v>
      </c>
      <c r="EGU27" s="409">
        <f t="shared" si="55"/>
        <v>0</v>
      </c>
      <c r="EGV27" s="409">
        <f t="shared" si="55"/>
        <v>0</v>
      </c>
      <c r="EGW27" s="409">
        <f t="shared" si="55"/>
        <v>0</v>
      </c>
      <c r="EGX27" s="409">
        <f t="shared" si="55"/>
        <v>0</v>
      </c>
      <c r="EGY27" s="409">
        <f t="shared" si="55"/>
        <v>0</v>
      </c>
      <c r="EGZ27" s="409">
        <f t="shared" si="55"/>
        <v>0</v>
      </c>
      <c r="EHA27" s="409">
        <f t="shared" ref="EHA27:EJL27" si="56">EHA25/365</f>
        <v>0</v>
      </c>
      <c r="EHB27" s="409">
        <f t="shared" si="56"/>
        <v>0</v>
      </c>
      <c r="EHC27" s="409">
        <f t="shared" si="56"/>
        <v>0</v>
      </c>
      <c r="EHD27" s="409">
        <f t="shared" si="56"/>
        <v>0</v>
      </c>
      <c r="EHE27" s="409">
        <f t="shared" si="56"/>
        <v>0</v>
      </c>
      <c r="EHF27" s="409">
        <f t="shared" si="56"/>
        <v>0</v>
      </c>
      <c r="EHG27" s="409">
        <f t="shared" si="56"/>
        <v>0</v>
      </c>
      <c r="EHH27" s="409">
        <f t="shared" si="56"/>
        <v>0</v>
      </c>
      <c r="EHI27" s="409">
        <f t="shared" si="56"/>
        <v>0</v>
      </c>
      <c r="EHJ27" s="409">
        <f t="shared" si="56"/>
        <v>0</v>
      </c>
      <c r="EHK27" s="409">
        <f t="shared" si="56"/>
        <v>0</v>
      </c>
      <c r="EHL27" s="409">
        <f t="shared" si="56"/>
        <v>0</v>
      </c>
      <c r="EHM27" s="409">
        <f t="shared" si="56"/>
        <v>0</v>
      </c>
      <c r="EHN27" s="409">
        <f t="shared" si="56"/>
        <v>0</v>
      </c>
      <c r="EHO27" s="409">
        <f t="shared" si="56"/>
        <v>0</v>
      </c>
      <c r="EHP27" s="409">
        <f t="shared" si="56"/>
        <v>0</v>
      </c>
      <c r="EHQ27" s="409">
        <f t="shared" si="56"/>
        <v>0</v>
      </c>
      <c r="EHR27" s="409">
        <f t="shared" si="56"/>
        <v>0</v>
      </c>
      <c r="EHS27" s="409">
        <f t="shared" si="56"/>
        <v>0</v>
      </c>
      <c r="EHT27" s="409">
        <f t="shared" si="56"/>
        <v>0</v>
      </c>
      <c r="EHU27" s="409">
        <f t="shared" si="56"/>
        <v>0</v>
      </c>
      <c r="EHV27" s="409">
        <f t="shared" si="56"/>
        <v>0</v>
      </c>
      <c r="EHW27" s="409">
        <f t="shared" si="56"/>
        <v>0</v>
      </c>
      <c r="EHX27" s="409">
        <f t="shared" si="56"/>
        <v>0</v>
      </c>
      <c r="EHY27" s="409">
        <f t="shared" si="56"/>
        <v>0</v>
      </c>
      <c r="EHZ27" s="409">
        <f t="shared" si="56"/>
        <v>0</v>
      </c>
      <c r="EIA27" s="409">
        <f t="shared" si="56"/>
        <v>0</v>
      </c>
      <c r="EIB27" s="409">
        <f t="shared" si="56"/>
        <v>0</v>
      </c>
      <c r="EIC27" s="409">
        <f t="shared" si="56"/>
        <v>0</v>
      </c>
      <c r="EID27" s="409">
        <f t="shared" si="56"/>
        <v>0</v>
      </c>
      <c r="EIE27" s="409">
        <f t="shared" si="56"/>
        <v>0</v>
      </c>
      <c r="EIF27" s="409">
        <f t="shared" si="56"/>
        <v>0</v>
      </c>
      <c r="EIG27" s="409">
        <f t="shared" si="56"/>
        <v>0</v>
      </c>
      <c r="EIH27" s="409">
        <f t="shared" si="56"/>
        <v>0</v>
      </c>
      <c r="EII27" s="409">
        <f t="shared" si="56"/>
        <v>0</v>
      </c>
      <c r="EIJ27" s="409">
        <f t="shared" si="56"/>
        <v>0</v>
      </c>
      <c r="EIK27" s="409">
        <f t="shared" si="56"/>
        <v>0</v>
      </c>
      <c r="EIL27" s="409">
        <f t="shared" si="56"/>
        <v>0</v>
      </c>
      <c r="EIM27" s="409">
        <f t="shared" si="56"/>
        <v>0</v>
      </c>
      <c r="EIN27" s="409">
        <f t="shared" si="56"/>
        <v>0</v>
      </c>
      <c r="EIO27" s="409">
        <f t="shared" si="56"/>
        <v>0</v>
      </c>
      <c r="EIP27" s="409">
        <f t="shared" si="56"/>
        <v>0</v>
      </c>
      <c r="EIQ27" s="409">
        <f t="shared" si="56"/>
        <v>0</v>
      </c>
      <c r="EIR27" s="409">
        <f t="shared" si="56"/>
        <v>0</v>
      </c>
      <c r="EIS27" s="409">
        <f t="shared" si="56"/>
        <v>0</v>
      </c>
      <c r="EIT27" s="409">
        <f t="shared" si="56"/>
        <v>0</v>
      </c>
      <c r="EIU27" s="409">
        <f t="shared" si="56"/>
        <v>0</v>
      </c>
      <c r="EIV27" s="409">
        <f t="shared" si="56"/>
        <v>0</v>
      </c>
      <c r="EIW27" s="409">
        <f t="shared" si="56"/>
        <v>0</v>
      </c>
      <c r="EIX27" s="409">
        <f t="shared" si="56"/>
        <v>0</v>
      </c>
      <c r="EIY27" s="409">
        <f t="shared" si="56"/>
        <v>0</v>
      </c>
      <c r="EIZ27" s="409">
        <f t="shared" si="56"/>
        <v>0</v>
      </c>
      <c r="EJA27" s="409">
        <f t="shared" si="56"/>
        <v>0</v>
      </c>
      <c r="EJB27" s="409">
        <f t="shared" si="56"/>
        <v>0</v>
      </c>
      <c r="EJC27" s="409">
        <f t="shared" si="56"/>
        <v>0</v>
      </c>
      <c r="EJD27" s="409">
        <f t="shared" si="56"/>
        <v>0</v>
      </c>
      <c r="EJE27" s="409">
        <f t="shared" si="56"/>
        <v>0</v>
      </c>
      <c r="EJF27" s="409">
        <f t="shared" si="56"/>
        <v>0</v>
      </c>
      <c r="EJG27" s="409">
        <f t="shared" si="56"/>
        <v>0</v>
      </c>
      <c r="EJH27" s="409">
        <f t="shared" si="56"/>
        <v>0</v>
      </c>
      <c r="EJI27" s="409">
        <f t="shared" si="56"/>
        <v>0</v>
      </c>
      <c r="EJJ27" s="409">
        <f t="shared" si="56"/>
        <v>0</v>
      </c>
      <c r="EJK27" s="409">
        <f t="shared" si="56"/>
        <v>0</v>
      </c>
      <c r="EJL27" s="409">
        <f t="shared" si="56"/>
        <v>0</v>
      </c>
      <c r="EJM27" s="409">
        <f t="shared" ref="EJM27:ELX27" si="57">EJM25/365</f>
        <v>0</v>
      </c>
      <c r="EJN27" s="409">
        <f t="shared" si="57"/>
        <v>0</v>
      </c>
      <c r="EJO27" s="409">
        <f t="shared" si="57"/>
        <v>0</v>
      </c>
      <c r="EJP27" s="409">
        <f t="shared" si="57"/>
        <v>0</v>
      </c>
      <c r="EJQ27" s="409">
        <f t="shared" si="57"/>
        <v>0</v>
      </c>
      <c r="EJR27" s="409">
        <f t="shared" si="57"/>
        <v>0</v>
      </c>
      <c r="EJS27" s="409">
        <f t="shared" si="57"/>
        <v>0</v>
      </c>
      <c r="EJT27" s="409">
        <f t="shared" si="57"/>
        <v>0</v>
      </c>
      <c r="EJU27" s="409">
        <f t="shared" si="57"/>
        <v>0</v>
      </c>
      <c r="EJV27" s="409">
        <f t="shared" si="57"/>
        <v>0</v>
      </c>
      <c r="EJW27" s="409">
        <f t="shared" si="57"/>
        <v>0</v>
      </c>
      <c r="EJX27" s="409">
        <f t="shared" si="57"/>
        <v>0</v>
      </c>
      <c r="EJY27" s="409">
        <f t="shared" si="57"/>
        <v>0</v>
      </c>
      <c r="EJZ27" s="409">
        <f t="shared" si="57"/>
        <v>0</v>
      </c>
      <c r="EKA27" s="409">
        <f t="shared" si="57"/>
        <v>0</v>
      </c>
      <c r="EKB27" s="409">
        <f t="shared" si="57"/>
        <v>0</v>
      </c>
      <c r="EKC27" s="409">
        <f t="shared" si="57"/>
        <v>0</v>
      </c>
      <c r="EKD27" s="409">
        <f t="shared" si="57"/>
        <v>0</v>
      </c>
      <c r="EKE27" s="409">
        <f t="shared" si="57"/>
        <v>0</v>
      </c>
      <c r="EKF27" s="409">
        <f t="shared" si="57"/>
        <v>0</v>
      </c>
      <c r="EKG27" s="409">
        <f t="shared" si="57"/>
        <v>0</v>
      </c>
      <c r="EKH27" s="409">
        <f t="shared" si="57"/>
        <v>0</v>
      </c>
      <c r="EKI27" s="409">
        <f t="shared" si="57"/>
        <v>0</v>
      </c>
      <c r="EKJ27" s="409">
        <f t="shared" si="57"/>
        <v>0</v>
      </c>
      <c r="EKK27" s="409">
        <f t="shared" si="57"/>
        <v>0</v>
      </c>
      <c r="EKL27" s="409">
        <f t="shared" si="57"/>
        <v>0</v>
      </c>
      <c r="EKM27" s="409">
        <f t="shared" si="57"/>
        <v>0</v>
      </c>
      <c r="EKN27" s="409">
        <f t="shared" si="57"/>
        <v>0</v>
      </c>
      <c r="EKO27" s="409">
        <f t="shared" si="57"/>
        <v>0</v>
      </c>
      <c r="EKP27" s="409">
        <f t="shared" si="57"/>
        <v>0</v>
      </c>
      <c r="EKQ27" s="409">
        <f t="shared" si="57"/>
        <v>0</v>
      </c>
      <c r="EKR27" s="409">
        <f t="shared" si="57"/>
        <v>0</v>
      </c>
      <c r="EKS27" s="409">
        <f t="shared" si="57"/>
        <v>0</v>
      </c>
      <c r="EKT27" s="409">
        <f t="shared" si="57"/>
        <v>0</v>
      </c>
      <c r="EKU27" s="409">
        <f t="shared" si="57"/>
        <v>0</v>
      </c>
      <c r="EKV27" s="409">
        <f t="shared" si="57"/>
        <v>0</v>
      </c>
      <c r="EKW27" s="409">
        <f t="shared" si="57"/>
        <v>0</v>
      </c>
      <c r="EKX27" s="409">
        <f t="shared" si="57"/>
        <v>0</v>
      </c>
      <c r="EKY27" s="409">
        <f t="shared" si="57"/>
        <v>0</v>
      </c>
      <c r="EKZ27" s="409">
        <f t="shared" si="57"/>
        <v>0</v>
      </c>
      <c r="ELA27" s="409">
        <f t="shared" si="57"/>
        <v>0</v>
      </c>
      <c r="ELB27" s="409">
        <f t="shared" si="57"/>
        <v>0</v>
      </c>
      <c r="ELC27" s="409">
        <f t="shared" si="57"/>
        <v>0</v>
      </c>
      <c r="ELD27" s="409">
        <f t="shared" si="57"/>
        <v>0</v>
      </c>
      <c r="ELE27" s="409">
        <f t="shared" si="57"/>
        <v>0</v>
      </c>
      <c r="ELF27" s="409">
        <f t="shared" si="57"/>
        <v>0</v>
      </c>
      <c r="ELG27" s="409">
        <f t="shared" si="57"/>
        <v>0</v>
      </c>
      <c r="ELH27" s="409">
        <f t="shared" si="57"/>
        <v>0</v>
      </c>
      <c r="ELI27" s="409">
        <f t="shared" si="57"/>
        <v>0</v>
      </c>
      <c r="ELJ27" s="409">
        <f t="shared" si="57"/>
        <v>0</v>
      </c>
      <c r="ELK27" s="409">
        <f t="shared" si="57"/>
        <v>0</v>
      </c>
      <c r="ELL27" s="409">
        <f t="shared" si="57"/>
        <v>0</v>
      </c>
      <c r="ELM27" s="409">
        <f t="shared" si="57"/>
        <v>0</v>
      </c>
      <c r="ELN27" s="409">
        <f t="shared" si="57"/>
        <v>0</v>
      </c>
      <c r="ELO27" s="409">
        <f t="shared" si="57"/>
        <v>0</v>
      </c>
      <c r="ELP27" s="409">
        <f t="shared" si="57"/>
        <v>0</v>
      </c>
      <c r="ELQ27" s="409">
        <f t="shared" si="57"/>
        <v>0</v>
      </c>
      <c r="ELR27" s="409">
        <f t="shared" si="57"/>
        <v>0</v>
      </c>
      <c r="ELS27" s="409">
        <f t="shared" si="57"/>
        <v>0</v>
      </c>
      <c r="ELT27" s="409">
        <f t="shared" si="57"/>
        <v>0</v>
      </c>
      <c r="ELU27" s="409">
        <f t="shared" si="57"/>
        <v>0</v>
      </c>
      <c r="ELV27" s="409">
        <f t="shared" si="57"/>
        <v>0</v>
      </c>
      <c r="ELW27" s="409">
        <f t="shared" si="57"/>
        <v>0</v>
      </c>
      <c r="ELX27" s="409">
        <f t="shared" si="57"/>
        <v>0</v>
      </c>
      <c r="ELY27" s="409">
        <f t="shared" ref="ELY27:EOJ27" si="58">ELY25/365</f>
        <v>0</v>
      </c>
      <c r="ELZ27" s="409">
        <f t="shared" si="58"/>
        <v>0</v>
      </c>
      <c r="EMA27" s="409">
        <f t="shared" si="58"/>
        <v>0</v>
      </c>
      <c r="EMB27" s="409">
        <f t="shared" si="58"/>
        <v>0</v>
      </c>
      <c r="EMC27" s="409">
        <f t="shared" si="58"/>
        <v>0</v>
      </c>
      <c r="EMD27" s="409">
        <f t="shared" si="58"/>
        <v>0</v>
      </c>
      <c r="EME27" s="409">
        <f t="shared" si="58"/>
        <v>0</v>
      </c>
      <c r="EMF27" s="409">
        <f t="shared" si="58"/>
        <v>0</v>
      </c>
      <c r="EMG27" s="409">
        <f t="shared" si="58"/>
        <v>0</v>
      </c>
      <c r="EMH27" s="409">
        <f t="shared" si="58"/>
        <v>0</v>
      </c>
      <c r="EMI27" s="409">
        <f t="shared" si="58"/>
        <v>0</v>
      </c>
      <c r="EMJ27" s="409">
        <f t="shared" si="58"/>
        <v>0</v>
      </c>
      <c r="EMK27" s="409">
        <f t="shared" si="58"/>
        <v>0</v>
      </c>
      <c r="EML27" s="409">
        <f t="shared" si="58"/>
        <v>0</v>
      </c>
      <c r="EMM27" s="409">
        <f t="shared" si="58"/>
        <v>0</v>
      </c>
      <c r="EMN27" s="409">
        <f t="shared" si="58"/>
        <v>0</v>
      </c>
      <c r="EMO27" s="409">
        <f t="shared" si="58"/>
        <v>0</v>
      </c>
      <c r="EMP27" s="409">
        <f t="shared" si="58"/>
        <v>0</v>
      </c>
      <c r="EMQ27" s="409">
        <f t="shared" si="58"/>
        <v>0</v>
      </c>
      <c r="EMR27" s="409">
        <f t="shared" si="58"/>
        <v>0</v>
      </c>
      <c r="EMS27" s="409">
        <f t="shared" si="58"/>
        <v>0</v>
      </c>
      <c r="EMT27" s="409">
        <f t="shared" si="58"/>
        <v>0</v>
      </c>
      <c r="EMU27" s="409">
        <f t="shared" si="58"/>
        <v>0</v>
      </c>
      <c r="EMV27" s="409">
        <f t="shared" si="58"/>
        <v>0</v>
      </c>
      <c r="EMW27" s="409">
        <f t="shared" si="58"/>
        <v>0</v>
      </c>
      <c r="EMX27" s="409">
        <f t="shared" si="58"/>
        <v>0</v>
      </c>
      <c r="EMY27" s="409">
        <f t="shared" si="58"/>
        <v>0</v>
      </c>
      <c r="EMZ27" s="409">
        <f t="shared" si="58"/>
        <v>0</v>
      </c>
      <c r="ENA27" s="409">
        <f t="shared" si="58"/>
        <v>0</v>
      </c>
      <c r="ENB27" s="409">
        <f t="shared" si="58"/>
        <v>0</v>
      </c>
      <c r="ENC27" s="409">
        <f t="shared" si="58"/>
        <v>0</v>
      </c>
      <c r="END27" s="409">
        <f t="shared" si="58"/>
        <v>0</v>
      </c>
      <c r="ENE27" s="409">
        <f t="shared" si="58"/>
        <v>0</v>
      </c>
      <c r="ENF27" s="409">
        <f t="shared" si="58"/>
        <v>0</v>
      </c>
      <c r="ENG27" s="409">
        <f t="shared" si="58"/>
        <v>0</v>
      </c>
      <c r="ENH27" s="409">
        <f t="shared" si="58"/>
        <v>0</v>
      </c>
      <c r="ENI27" s="409">
        <f t="shared" si="58"/>
        <v>0</v>
      </c>
      <c r="ENJ27" s="409">
        <f t="shared" si="58"/>
        <v>0</v>
      </c>
      <c r="ENK27" s="409">
        <f t="shared" si="58"/>
        <v>0</v>
      </c>
      <c r="ENL27" s="409">
        <f t="shared" si="58"/>
        <v>0</v>
      </c>
      <c r="ENM27" s="409">
        <f t="shared" si="58"/>
        <v>0</v>
      </c>
      <c r="ENN27" s="409">
        <f t="shared" si="58"/>
        <v>0</v>
      </c>
      <c r="ENO27" s="409">
        <f t="shared" si="58"/>
        <v>0</v>
      </c>
      <c r="ENP27" s="409">
        <f t="shared" si="58"/>
        <v>0</v>
      </c>
      <c r="ENQ27" s="409">
        <f t="shared" si="58"/>
        <v>0</v>
      </c>
      <c r="ENR27" s="409">
        <f t="shared" si="58"/>
        <v>0</v>
      </c>
      <c r="ENS27" s="409">
        <f t="shared" si="58"/>
        <v>0</v>
      </c>
      <c r="ENT27" s="409">
        <f t="shared" si="58"/>
        <v>0</v>
      </c>
      <c r="ENU27" s="409">
        <f t="shared" si="58"/>
        <v>0</v>
      </c>
      <c r="ENV27" s="409">
        <f t="shared" si="58"/>
        <v>0</v>
      </c>
      <c r="ENW27" s="409">
        <f t="shared" si="58"/>
        <v>0</v>
      </c>
      <c r="ENX27" s="409">
        <f t="shared" si="58"/>
        <v>0</v>
      </c>
      <c r="ENY27" s="409">
        <f t="shared" si="58"/>
        <v>0</v>
      </c>
      <c r="ENZ27" s="409">
        <f t="shared" si="58"/>
        <v>0</v>
      </c>
      <c r="EOA27" s="409">
        <f t="shared" si="58"/>
        <v>0</v>
      </c>
      <c r="EOB27" s="409">
        <f t="shared" si="58"/>
        <v>0</v>
      </c>
      <c r="EOC27" s="409">
        <f t="shared" si="58"/>
        <v>0</v>
      </c>
      <c r="EOD27" s="409">
        <f t="shared" si="58"/>
        <v>0</v>
      </c>
      <c r="EOE27" s="409">
        <f t="shared" si="58"/>
        <v>0</v>
      </c>
      <c r="EOF27" s="409">
        <f t="shared" si="58"/>
        <v>0</v>
      </c>
      <c r="EOG27" s="409">
        <f t="shared" si="58"/>
        <v>0</v>
      </c>
      <c r="EOH27" s="409">
        <f t="shared" si="58"/>
        <v>0</v>
      </c>
      <c r="EOI27" s="409">
        <f t="shared" si="58"/>
        <v>0</v>
      </c>
      <c r="EOJ27" s="409">
        <f t="shared" si="58"/>
        <v>0</v>
      </c>
      <c r="EOK27" s="409">
        <f t="shared" ref="EOK27:EQV27" si="59">EOK25/365</f>
        <v>0</v>
      </c>
      <c r="EOL27" s="409">
        <f t="shared" si="59"/>
        <v>0</v>
      </c>
      <c r="EOM27" s="409">
        <f t="shared" si="59"/>
        <v>0</v>
      </c>
      <c r="EON27" s="409">
        <f t="shared" si="59"/>
        <v>0</v>
      </c>
      <c r="EOO27" s="409">
        <f t="shared" si="59"/>
        <v>0</v>
      </c>
      <c r="EOP27" s="409">
        <f t="shared" si="59"/>
        <v>0</v>
      </c>
      <c r="EOQ27" s="409">
        <f t="shared" si="59"/>
        <v>0</v>
      </c>
      <c r="EOR27" s="409">
        <f t="shared" si="59"/>
        <v>0</v>
      </c>
      <c r="EOS27" s="409">
        <f t="shared" si="59"/>
        <v>0</v>
      </c>
      <c r="EOT27" s="409">
        <f t="shared" si="59"/>
        <v>0</v>
      </c>
      <c r="EOU27" s="409">
        <f t="shared" si="59"/>
        <v>0</v>
      </c>
      <c r="EOV27" s="409">
        <f t="shared" si="59"/>
        <v>0</v>
      </c>
      <c r="EOW27" s="409">
        <f t="shared" si="59"/>
        <v>0</v>
      </c>
      <c r="EOX27" s="409">
        <f t="shared" si="59"/>
        <v>0</v>
      </c>
      <c r="EOY27" s="409">
        <f t="shared" si="59"/>
        <v>0</v>
      </c>
      <c r="EOZ27" s="409">
        <f t="shared" si="59"/>
        <v>0</v>
      </c>
      <c r="EPA27" s="409">
        <f t="shared" si="59"/>
        <v>0</v>
      </c>
      <c r="EPB27" s="409">
        <f t="shared" si="59"/>
        <v>0</v>
      </c>
      <c r="EPC27" s="409">
        <f t="shared" si="59"/>
        <v>0</v>
      </c>
      <c r="EPD27" s="409">
        <f t="shared" si="59"/>
        <v>0</v>
      </c>
      <c r="EPE27" s="409">
        <f t="shared" si="59"/>
        <v>0</v>
      </c>
      <c r="EPF27" s="409">
        <f t="shared" si="59"/>
        <v>0</v>
      </c>
      <c r="EPG27" s="409">
        <f t="shared" si="59"/>
        <v>0</v>
      </c>
      <c r="EPH27" s="409">
        <f t="shared" si="59"/>
        <v>0</v>
      </c>
      <c r="EPI27" s="409">
        <f t="shared" si="59"/>
        <v>0</v>
      </c>
      <c r="EPJ27" s="409">
        <f t="shared" si="59"/>
        <v>0</v>
      </c>
      <c r="EPK27" s="409">
        <f t="shared" si="59"/>
        <v>0</v>
      </c>
      <c r="EPL27" s="409">
        <f t="shared" si="59"/>
        <v>0</v>
      </c>
      <c r="EPM27" s="409">
        <f t="shared" si="59"/>
        <v>0</v>
      </c>
      <c r="EPN27" s="409">
        <f t="shared" si="59"/>
        <v>0</v>
      </c>
      <c r="EPO27" s="409">
        <f t="shared" si="59"/>
        <v>0</v>
      </c>
      <c r="EPP27" s="409">
        <f t="shared" si="59"/>
        <v>0</v>
      </c>
      <c r="EPQ27" s="409">
        <f t="shared" si="59"/>
        <v>0</v>
      </c>
      <c r="EPR27" s="409">
        <f t="shared" si="59"/>
        <v>0</v>
      </c>
      <c r="EPS27" s="409">
        <f t="shared" si="59"/>
        <v>0</v>
      </c>
      <c r="EPT27" s="409">
        <f t="shared" si="59"/>
        <v>0</v>
      </c>
      <c r="EPU27" s="409">
        <f t="shared" si="59"/>
        <v>0</v>
      </c>
      <c r="EPV27" s="409">
        <f t="shared" si="59"/>
        <v>0</v>
      </c>
      <c r="EPW27" s="409">
        <f t="shared" si="59"/>
        <v>0</v>
      </c>
      <c r="EPX27" s="409">
        <f t="shared" si="59"/>
        <v>0</v>
      </c>
      <c r="EPY27" s="409">
        <f t="shared" si="59"/>
        <v>0</v>
      </c>
      <c r="EPZ27" s="409">
        <f t="shared" si="59"/>
        <v>0</v>
      </c>
      <c r="EQA27" s="409">
        <f t="shared" si="59"/>
        <v>0</v>
      </c>
      <c r="EQB27" s="409">
        <f t="shared" si="59"/>
        <v>0</v>
      </c>
      <c r="EQC27" s="409">
        <f t="shared" si="59"/>
        <v>0</v>
      </c>
      <c r="EQD27" s="409">
        <f t="shared" si="59"/>
        <v>0</v>
      </c>
      <c r="EQE27" s="409">
        <f t="shared" si="59"/>
        <v>0</v>
      </c>
      <c r="EQF27" s="409">
        <f t="shared" si="59"/>
        <v>0</v>
      </c>
      <c r="EQG27" s="409">
        <f t="shared" si="59"/>
        <v>0</v>
      </c>
      <c r="EQH27" s="409">
        <f t="shared" si="59"/>
        <v>0</v>
      </c>
      <c r="EQI27" s="409">
        <f t="shared" si="59"/>
        <v>0</v>
      </c>
      <c r="EQJ27" s="409">
        <f t="shared" si="59"/>
        <v>0</v>
      </c>
      <c r="EQK27" s="409">
        <f t="shared" si="59"/>
        <v>0</v>
      </c>
      <c r="EQL27" s="409">
        <f t="shared" si="59"/>
        <v>0</v>
      </c>
      <c r="EQM27" s="409">
        <f t="shared" si="59"/>
        <v>0</v>
      </c>
      <c r="EQN27" s="409">
        <f t="shared" si="59"/>
        <v>0</v>
      </c>
      <c r="EQO27" s="409">
        <f t="shared" si="59"/>
        <v>0</v>
      </c>
      <c r="EQP27" s="409">
        <f t="shared" si="59"/>
        <v>0</v>
      </c>
      <c r="EQQ27" s="409">
        <f t="shared" si="59"/>
        <v>0</v>
      </c>
      <c r="EQR27" s="409">
        <f t="shared" si="59"/>
        <v>0</v>
      </c>
      <c r="EQS27" s="409">
        <f t="shared" si="59"/>
        <v>0</v>
      </c>
      <c r="EQT27" s="409">
        <f t="shared" si="59"/>
        <v>0</v>
      </c>
      <c r="EQU27" s="409">
        <f t="shared" si="59"/>
        <v>0</v>
      </c>
      <c r="EQV27" s="409">
        <f t="shared" si="59"/>
        <v>0</v>
      </c>
      <c r="EQW27" s="409">
        <f t="shared" ref="EQW27:ETH27" si="60">EQW25/365</f>
        <v>0</v>
      </c>
      <c r="EQX27" s="409">
        <f t="shared" si="60"/>
        <v>0</v>
      </c>
      <c r="EQY27" s="409">
        <f t="shared" si="60"/>
        <v>0</v>
      </c>
      <c r="EQZ27" s="409">
        <f t="shared" si="60"/>
        <v>0</v>
      </c>
      <c r="ERA27" s="409">
        <f t="shared" si="60"/>
        <v>0</v>
      </c>
      <c r="ERB27" s="409">
        <f t="shared" si="60"/>
        <v>0</v>
      </c>
      <c r="ERC27" s="409">
        <f t="shared" si="60"/>
        <v>0</v>
      </c>
      <c r="ERD27" s="409">
        <f t="shared" si="60"/>
        <v>0</v>
      </c>
      <c r="ERE27" s="409">
        <f t="shared" si="60"/>
        <v>0</v>
      </c>
      <c r="ERF27" s="409">
        <f t="shared" si="60"/>
        <v>0</v>
      </c>
      <c r="ERG27" s="409">
        <f t="shared" si="60"/>
        <v>0</v>
      </c>
      <c r="ERH27" s="409">
        <f t="shared" si="60"/>
        <v>0</v>
      </c>
      <c r="ERI27" s="409">
        <f t="shared" si="60"/>
        <v>0</v>
      </c>
      <c r="ERJ27" s="409">
        <f t="shared" si="60"/>
        <v>0</v>
      </c>
      <c r="ERK27" s="409">
        <f t="shared" si="60"/>
        <v>0</v>
      </c>
      <c r="ERL27" s="409">
        <f t="shared" si="60"/>
        <v>0</v>
      </c>
      <c r="ERM27" s="409">
        <f t="shared" si="60"/>
        <v>0</v>
      </c>
      <c r="ERN27" s="409">
        <f t="shared" si="60"/>
        <v>0</v>
      </c>
      <c r="ERO27" s="409">
        <f t="shared" si="60"/>
        <v>0</v>
      </c>
      <c r="ERP27" s="409">
        <f t="shared" si="60"/>
        <v>0</v>
      </c>
      <c r="ERQ27" s="409">
        <f t="shared" si="60"/>
        <v>0</v>
      </c>
      <c r="ERR27" s="409">
        <f t="shared" si="60"/>
        <v>0</v>
      </c>
      <c r="ERS27" s="409">
        <f t="shared" si="60"/>
        <v>0</v>
      </c>
      <c r="ERT27" s="409">
        <f t="shared" si="60"/>
        <v>0</v>
      </c>
      <c r="ERU27" s="409">
        <f t="shared" si="60"/>
        <v>0</v>
      </c>
      <c r="ERV27" s="409">
        <f t="shared" si="60"/>
        <v>0</v>
      </c>
      <c r="ERW27" s="409">
        <f t="shared" si="60"/>
        <v>0</v>
      </c>
      <c r="ERX27" s="409">
        <f t="shared" si="60"/>
        <v>0</v>
      </c>
      <c r="ERY27" s="409">
        <f t="shared" si="60"/>
        <v>0</v>
      </c>
      <c r="ERZ27" s="409">
        <f t="shared" si="60"/>
        <v>0</v>
      </c>
      <c r="ESA27" s="409">
        <f t="shared" si="60"/>
        <v>0</v>
      </c>
      <c r="ESB27" s="409">
        <f t="shared" si="60"/>
        <v>0</v>
      </c>
      <c r="ESC27" s="409">
        <f t="shared" si="60"/>
        <v>0</v>
      </c>
      <c r="ESD27" s="409">
        <f t="shared" si="60"/>
        <v>0</v>
      </c>
      <c r="ESE27" s="409">
        <f t="shared" si="60"/>
        <v>0</v>
      </c>
      <c r="ESF27" s="409">
        <f t="shared" si="60"/>
        <v>0</v>
      </c>
      <c r="ESG27" s="409">
        <f t="shared" si="60"/>
        <v>0</v>
      </c>
      <c r="ESH27" s="409">
        <f t="shared" si="60"/>
        <v>0</v>
      </c>
      <c r="ESI27" s="409">
        <f t="shared" si="60"/>
        <v>0</v>
      </c>
      <c r="ESJ27" s="409">
        <f t="shared" si="60"/>
        <v>0</v>
      </c>
      <c r="ESK27" s="409">
        <f t="shared" si="60"/>
        <v>0</v>
      </c>
      <c r="ESL27" s="409">
        <f t="shared" si="60"/>
        <v>0</v>
      </c>
      <c r="ESM27" s="409">
        <f t="shared" si="60"/>
        <v>0</v>
      </c>
      <c r="ESN27" s="409">
        <f t="shared" si="60"/>
        <v>0</v>
      </c>
      <c r="ESO27" s="409">
        <f t="shared" si="60"/>
        <v>0</v>
      </c>
      <c r="ESP27" s="409">
        <f t="shared" si="60"/>
        <v>0</v>
      </c>
      <c r="ESQ27" s="409">
        <f t="shared" si="60"/>
        <v>0</v>
      </c>
      <c r="ESR27" s="409">
        <f t="shared" si="60"/>
        <v>0</v>
      </c>
      <c r="ESS27" s="409">
        <f t="shared" si="60"/>
        <v>0</v>
      </c>
      <c r="EST27" s="409">
        <f t="shared" si="60"/>
        <v>0</v>
      </c>
      <c r="ESU27" s="409">
        <f t="shared" si="60"/>
        <v>0</v>
      </c>
      <c r="ESV27" s="409">
        <f t="shared" si="60"/>
        <v>0</v>
      </c>
      <c r="ESW27" s="409">
        <f t="shared" si="60"/>
        <v>0</v>
      </c>
      <c r="ESX27" s="409">
        <f t="shared" si="60"/>
        <v>0</v>
      </c>
      <c r="ESY27" s="409">
        <f t="shared" si="60"/>
        <v>0</v>
      </c>
      <c r="ESZ27" s="409">
        <f t="shared" si="60"/>
        <v>0</v>
      </c>
      <c r="ETA27" s="409">
        <f t="shared" si="60"/>
        <v>0</v>
      </c>
      <c r="ETB27" s="409">
        <f t="shared" si="60"/>
        <v>0</v>
      </c>
      <c r="ETC27" s="409">
        <f t="shared" si="60"/>
        <v>0</v>
      </c>
      <c r="ETD27" s="409">
        <f t="shared" si="60"/>
        <v>0</v>
      </c>
      <c r="ETE27" s="409">
        <f t="shared" si="60"/>
        <v>0</v>
      </c>
      <c r="ETF27" s="409">
        <f t="shared" si="60"/>
        <v>0</v>
      </c>
      <c r="ETG27" s="409">
        <f t="shared" si="60"/>
        <v>0</v>
      </c>
      <c r="ETH27" s="409">
        <f t="shared" si="60"/>
        <v>0</v>
      </c>
      <c r="ETI27" s="409">
        <f t="shared" ref="ETI27:EVT27" si="61">ETI25/365</f>
        <v>0</v>
      </c>
      <c r="ETJ27" s="409">
        <f t="shared" si="61"/>
        <v>0</v>
      </c>
      <c r="ETK27" s="409">
        <f t="shared" si="61"/>
        <v>0</v>
      </c>
      <c r="ETL27" s="409">
        <f t="shared" si="61"/>
        <v>0</v>
      </c>
      <c r="ETM27" s="409">
        <f t="shared" si="61"/>
        <v>0</v>
      </c>
      <c r="ETN27" s="409">
        <f t="shared" si="61"/>
        <v>0</v>
      </c>
      <c r="ETO27" s="409">
        <f t="shared" si="61"/>
        <v>0</v>
      </c>
      <c r="ETP27" s="409">
        <f t="shared" si="61"/>
        <v>0</v>
      </c>
      <c r="ETQ27" s="409">
        <f t="shared" si="61"/>
        <v>0</v>
      </c>
      <c r="ETR27" s="409">
        <f t="shared" si="61"/>
        <v>0</v>
      </c>
      <c r="ETS27" s="409">
        <f t="shared" si="61"/>
        <v>0</v>
      </c>
      <c r="ETT27" s="409">
        <f t="shared" si="61"/>
        <v>0</v>
      </c>
      <c r="ETU27" s="409">
        <f t="shared" si="61"/>
        <v>0</v>
      </c>
      <c r="ETV27" s="409">
        <f t="shared" si="61"/>
        <v>0</v>
      </c>
      <c r="ETW27" s="409">
        <f t="shared" si="61"/>
        <v>0</v>
      </c>
      <c r="ETX27" s="409">
        <f t="shared" si="61"/>
        <v>0</v>
      </c>
      <c r="ETY27" s="409">
        <f t="shared" si="61"/>
        <v>0</v>
      </c>
      <c r="ETZ27" s="409">
        <f t="shared" si="61"/>
        <v>0</v>
      </c>
      <c r="EUA27" s="409">
        <f t="shared" si="61"/>
        <v>0</v>
      </c>
      <c r="EUB27" s="409">
        <f t="shared" si="61"/>
        <v>0</v>
      </c>
      <c r="EUC27" s="409">
        <f t="shared" si="61"/>
        <v>0</v>
      </c>
      <c r="EUD27" s="409">
        <f t="shared" si="61"/>
        <v>0</v>
      </c>
      <c r="EUE27" s="409">
        <f t="shared" si="61"/>
        <v>0</v>
      </c>
      <c r="EUF27" s="409">
        <f t="shared" si="61"/>
        <v>0</v>
      </c>
      <c r="EUG27" s="409">
        <f t="shared" si="61"/>
        <v>0</v>
      </c>
      <c r="EUH27" s="409">
        <f t="shared" si="61"/>
        <v>0</v>
      </c>
      <c r="EUI27" s="409">
        <f t="shared" si="61"/>
        <v>0</v>
      </c>
      <c r="EUJ27" s="409">
        <f t="shared" si="61"/>
        <v>0</v>
      </c>
      <c r="EUK27" s="409">
        <f t="shared" si="61"/>
        <v>0</v>
      </c>
      <c r="EUL27" s="409">
        <f t="shared" si="61"/>
        <v>0</v>
      </c>
      <c r="EUM27" s="409">
        <f t="shared" si="61"/>
        <v>0</v>
      </c>
      <c r="EUN27" s="409">
        <f t="shared" si="61"/>
        <v>0</v>
      </c>
      <c r="EUO27" s="409">
        <f t="shared" si="61"/>
        <v>0</v>
      </c>
      <c r="EUP27" s="409">
        <f t="shared" si="61"/>
        <v>0</v>
      </c>
      <c r="EUQ27" s="409">
        <f t="shared" si="61"/>
        <v>0</v>
      </c>
      <c r="EUR27" s="409">
        <f t="shared" si="61"/>
        <v>0</v>
      </c>
      <c r="EUS27" s="409">
        <f t="shared" si="61"/>
        <v>0</v>
      </c>
      <c r="EUT27" s="409">
        <f t="shared" si="61"/>
        <v>0</v>
      </c>
      <c r="EUU27" s="409">
        <f t="shared" si="61"/>
        <v>0</v>
      </c>
      <c r="EUV27" s="409">
        <f t="shared" si="61"/>
        <v>0</v>
      </c>
      <c r="EUW27" s="409">
        <f t="shared" si="61"/>
        <v>0</v>
      </c>
      <c r="EUX27" s="409">
        <f t="shared" si="61"/>
        <v>0</v>
      </c>
      <c r="EUY27" s="409">
        <f t="shared" si="61"/>
        <v>0</v>
      </c>
      <c r="EUZ27" s="409">
        <f t="shared" si="61"/>
        <v>0</v>
      </c>
      <c r="EVA27" s="409">
        <f t="shared" si="61"/>
        <v>0</v>
      </c>
      <c r="EVB27" s="409">
        <f t="shared" si="61"/>
        <v>0</v>
      </c>
      <c r="EVC27" s="409">
        <f t="shared" si="61"/>
        <v>0</v>
      </c>
      <c r="EVD27" s="409">
        <f t="shared" si="61"/>
        <v>0</v>
      </c>
      <c r="EVE27" s="409">
        <f t="shared" si="61"/>
        <v>0</v>
      </c>
      <c r="EVF27" s="409">
        <f t="shared" si="61"/>
        <v>0</v>
      </c>
      <c r="EVG27" s="409">
        <f t="shared" si="61"/>
        <v>0</v>
      </c>
      <c r="EVH27" s="409">
        <f t="shared" si="61"/>
        <v>0</v>
      </c>
      <c r="EVI27" s="409">
        <f t="shared" si="61"/>
        <v>0</v>
      </c>
      <c r="EVJ27" s="409">
        <f t="shared" si="61"/>
        <v>0</v>
      </c>
      <c r="EVK27" s="409">
        <f t="shared" si="61"/>
        <v>0</v>
      </c>
      <c r="EVL27" s="409">
        <f t="shared" si="61"/>
        <v>0</v>
      </c>
      <c r="EVM27" s="409">
        <f t="shared" si="61"/>
        <v>0</v>
      </c>
      <c r="EVN27" s="409">
        <f t="shared" si="61"/>
        <v>0</v>
      </c>
      <c r="EVO27" s="409">
        <f t="shared" si="61"/>
        <v>0</v>
      </c>
      <c r="EVP27" s="409">
        <f t="shared" si="61"/>
        <v>0</v>
      </c>
      <c r="EVQ27" s="409">
        <f t="shared" si="61"/>
        <v>0</v>
      </c>
      <c r="EVR27" s="409">
        <f t="shared" si="61"/>
        <v>0</v>
      </c>
      <c r="EVS27" s="409">
        <f t="shared" si="61"/>
        <v>0</v>
      </c>
      <c r="EVT27" s="409">
        <f t="shared" si="61"/>
        <v>0</v>
      </c>
      <c r="EVU27" s="409">
        <f t="shared" ref="EVU27:EYF27" si="62">EVU25/365</f>
        <v>0</v>
      </c>
      <c r="EVV27" s="409">
        <f t="shared" si="62"/>
        <v>0</v>
      </c>
      <c r="EVW27" s="409">
        <f t="shared" si="62"/>
        <v>0</v>
      </c>
      <c r="EVX27" s="409">
        <f t="shared" si="62"/>
        <v>0</v>
      </c>
      <c r="EVY27" s="409">
        <f t="shared" si="62"/>
        <v>0</v>
      </c>
      <c r="EVZ27" s="409">
        <f t="shared" si="62"/>
        <v>0</v>
      </c>
      <c r="EWA27" s="409">
        <f t="shared" si="62"/>
        <v>0</v>
      </c>
      <c r="EWB27" s="409">
        <f t="shared" si="62"/>
        <v>0</v>
      </c>
      <c r="EWC27" s="409">
        <f t="shared" si="62"/>
        <v>0</v>
      </c>
      <c r="EWD27" s="409">
        <f t="shared" si="62"/>
        <v>0</v>
      </c>
      <c r="EWE27" s="409">
        <f t="shared" si="62"/>
        <v>0</v>
      </c>
      <c r="EWF27" s="409">
        <f t="shared" si="62"/>
        <v>0</v>
      </c>
      <c r="EWG27" s="409">
        <f t="shared" si="62"/>
        <v>0</v>
      </c>
      <c r="EWH27" s="409">
        <f t="shared" si="62"/>
        <v>0</v>
      </c>
      <c r="EWI27" s="409">
        <f t="shared" si="62"/>
        <v>0</v>
      </c>
      <c r="EWJ27" s="409">
        <f t="shared" si="62"/>
        <v>0</v>
      </c>
      <c r="EWK27" s="409">
        <f t="shared" si="62"/>
        <v>0</v>
      </c>
      <c r="EWL27" s="409">
        <f t="shared" si="62"/>
        <v>0</v>
      </c>
      <c r="EWM27" s="409">
        <f t="shared" si="62"/>
        <v>0</v>
      </c>
      <c r="EWN27" s="409">
        <f t="shared" si="62"/>
        <v>0</v>
      </c>
      <c r="EWO27" s="409">
        <f t="shared" si="62"/>
        <v>0</v>
      </c>
      <c r="EWP27" s="409">
        <f t="shared" si="62"/>
        <v>0</v>
      </c>
      <c r="EWQ27" s="409">
        <f t="shared" si="62"/>
        <v>0</v>
      </c>
      <c r="EWR27" s="409">
        <f t="shared" si="62"/>
        <v>0</v>
      </c>
      <c r="EWS27" s="409">
        <f t="shared" si="62"/>
        <v>0</v>
      </c>
      <c r="EWT27" s="409">
        <f t="shared" si="62"/>
        <v>0</v>
      </c>
      <c r="EWU27" s="409">
        <f t="shared" si="62"/>
        <v>0</v>
      </c>
      <c r="EWV27" s="409">
        <f t="shared" si="62"/>
        <v>0</v>
      </c>
      <c r="EWW27" s="409">
        <f t="shared" si="62"/>
        <v>0</v>
      </c>
      <c r="EWX27" s="409">
        <f t="shared" si="62"/>
        <v>0</v>
      </c>
      <c r="EWY27" s="409">
        <f t="shared" si="62"/>
        <v>0</v>
      </c>
      <c r="EWZ27" s="409">
        <f t="shared" si="62"/>
        <v>0</v>
      </c>
      <c r="EXA27" s="409">
        <f t="shared" si="62"/>
        <v>0</v>
      </c>
      <c r="EXB27" s="409">
        <f t="shared" si="62"/>
        <v>0</v>
      </c>
      <c r="EXC27" s="409">
        <f t="shared" si="62"/>
        <v>0</v>
      </c>
      <c r="EXD27" s="409">
        <f t="shared" si="62"/>
        <v>0</v>
      </c>
      <c r="EXE27" s="409">
        <f t="shared" si="62"/>
        <v>0</v>
      </c>
      <c r="EXF27" s="409">
        <f t="shared" si="62"/>
        <v>0</v>
      </c>
      <c r="EXG27" s="409">
        <f t="shared" si="62"/>
        <v>0</v>
      </c>
      <c r="EXH27" s="409">
        <f t="shared" si="62"/>
        <v>0</v>
      </c>
      <c r="EXI27" s="409">
        <f t="shared" si="62"/>
        <v>0</v>
      </c>
      <c r="EXJ27" s="409">
        <f t="shared" si="62"/>
        <v>0</v>
      </c>
      <c r="EXK27" s="409">
        <f t="shared" si="62"/>
        <v>0</v>
      </c>
      <c r="EXL27" s="409">
        <f t="shared" si="62"/>
        <v>0</v>
      </c>
      <c r="EXM27" s="409">
        <f t="shared" si="62"/>
        <v>0</v>
      </c>
      <c r="EXN27" s="409">
        <f t="shared" si="62"/>
        <v>0</v>
      </c>
      <c r="EXO27" s="409">
        <f t="shared" si="62"/>
        <v>0</v>
      </c>
      <c r="EXP27" s="409">
        <f t="shared" si="62"/>
        <v>0</v>
      </c>
      <c r="EXQ27" s="409">
        <f t="shared" si="62"/>
        <v>0</v>
      </c>
      <c r="EXR27" s="409">
        <f t="shared" si="62"/>
        <v>0</v>
      </c>
      <c r="EXS27" s="409">
        <f t="shared" si="62"/>
        <v>0</v>
      </c>
      <c r="EXT27" s="409">
        <f t="shared" si="62"/>
        <v>0</v>
      </c>
      <c r="EXU27" s="409">
        <f t="shared" si="62"/>
        <v>0</v>
      </c>
      <c r="EXV27" s="409">
        <f t="shared" si="62"/>
        <v>0</v>
      </c>
      <c r="EXW27" s="409">
        <f t="shared" si="62"/>
        <v>0</v>
      </c>
      <c r="EXX27" s="409">
        <f t="shared" si="62"/>
        <v>0</v>
      </c>
      <c r="EXY27" s="409">
        <f t="shared" si="62"/>
        <v>0</v>
      </c>
      <c r="EXZ27" s="409">
        <f t="shared" si="62"/>
        <v>0</v>
      </c>
      <c r="EYA27" s="409">
        <f t="shared" si="62"/>
        <v>0</v>
      </c>
      <c r="EYB27" s="409">
        <f t="shared" si="62"/>
        <v>0</v>
      </c>
      <c r="EYC27" s="409">
        <f t="shared" si="62"/>
        <v>0</v>
      </c>
      <c r="EYD27" s="409">
        <f t="shared" si="62"/>
        <v>0</v>
      </c>
      <c r="EYE27" s="409">
        <f t="shared" si="62"/>
        <v>0</v>
      </c>
      <c r="EYF27" s="409">
        <f t="shared" si="62"/>
        <v>0</v>
      </c>
      <c r="EYG27" s="409">
        <f t="shared" ref="EYG27:FAR27" si="63">EYG25/365</f>
        <v>0</v>
      </c>
      <c r="EYH27" s="409">
        <f t="shared" si="63"/>
        <v>0</v>
      </c>
      <c r="EYI27" s="409">
        <f t="shared" si="63"/>
        <v>0</v>
      </c>
      <c r="EYJ27" s="409">
        <f t="shared" si="63"/>
        <v>0</v>
      </c>
      <c r="EYK27" s="409">
        <f t="shared" si="63"/>
        <v>0</v>
      </c>
      <c r="EYL27" s="409">
        <f t="shared" si="63"/>
        <v>0</v>
      </c>
      <c r="EYM27" s="409">
        <f t="shared" si="63"/>
        <v>0</v>
      </c>
      <c r="EYN27" s="409">
        <f t="shared" si="63"/>
        <v>0</v>
      </c>
      <c r="EYO27" s="409">
        <f t="shared" si="63"/>
        <v>0</v>
      </c>
      <c r="EYP27" s="409">
        <f t="shared" si="63"/>
        <v>0</v>
      </c>
      <c r="EYQ27" s="409">
        <f t="shared" si="63"/>
        <v>0</v>
      </c>
      <c r="EYR27" s="409">
        <f t="shared" si="63"/>
        <v>0</v>
      </c>
      <c r="EYS27" s="409">
        <f t="shared" si="63"/>
        <v>0</v>
      </c>
      <c r="EYT27" s="409">
        <f t="shared" si="63"/>
        <v>0</v>
      </c>
      <c r="EYU27" s="409">
        <f t="shared" si="63"/>
        <v>0</v>
      </c>
      <c r="EYV27" s="409">
        <f t="shared" si="63"/>
        <v>0</v>
      </c>
      <c r="EYW27" s="409">
        <f t="shared" si="63"/>
        <v>0</v>
      </c>
      <c r="EYX27" s="409">
        <f t="shared" si="63"/>
        <v>0</v>
      </c>
      <c r="EYY27" s="409">
        <f t="shared" si="63"/>
        <v>0</v>
      </c>
      <c r="EYZ27" s="409">
        <f t="shared" si="63"/>
        <v>0</v>
      </c>
      <c r="EZA27" s="409">
        <f t="shared" si="63"/>
        <v>0</v>
      </c>
      <c r="EZB27" s="409">
        <f t="shared" si="63"/>
        <v>0</v>
      </c>
      <c r="EZC27" s="409">
        <f t="shared" si="63"/>
        <v>0</v>
      </c>
      <c r="EZD27" s="409">
        <f t="shared" si="63"/>
        <v>0</v>
      </c>
      <c r="EZE27" s="409">
        <f t="shared" si="63"/>
        <v>0</v>
      </c>
      <c r="EZF27" s="409">
        <f t="shared" si="63"/>
        <v>0</v>
      </c>
      <c r="EZG27" s="409">
        <f t="shared" si="63"/>
        <v>0</v>
      </c>
      <c r="EZH27" s="409">
        <f t="shared" si="63"/>
        <v>0</v>
      </c>
      <c r="EZI27" s="409">
        <f t="shared" si="63"/>
        <v>0</v>
      </c>
      <c r="EZJ27" s="409">
        <f t="shared" si="63"/>
        <v>0</v>
      </c>
      <c r="EZK27" s="409">
        <f t="shared" si="63"/>
        <v>0</v>
      </c>
      <c r="EZL27" s="409">
        <f t="shared" si="63"/>
        <v>0</v>
      </c>
      <c r="EZM27" s="409">
        <f t="shared" si="63"/>
        <v>0</v>
      </c>
      <c r="EZN27" s="409">
        <f t="shared" si="63"/>
        <v>0</v>
      </c>
      <c r="EZO27" s="409">
        <f t="shared" si="63"/>
        <v>0</v>
      </c>
      <c r="EZP27" s="409">
        <f t="shared" si="63"/>
        <v>0</v>
      </c>
      <c r="EZQ27" s="409">
        <f t="shared" si="63"/>
        <v>0</v>
      </c>
      <c r="EZR27" s="409">
        <f t="shared" si="63"/>
        <v>0</v>
      </c>
      <c r="EZS27" s="409">
        <f t="shared" si="63"/>
        <v>0</v>
      </c>
      <c r="EZT27" s="409">
        <f t="shared" si="63"/>
        <v>0</v>
      </c>
      <c r="EZU27" s="409">
        <f t="shared" si="63"/>
        <v>0</v>
      </c>
      <c r="EZV27" s="409">
        <f t="shared" si="63"/>
        <v>0</v>
      </c>
      <c r="EZW27" s="409">
        <f t="shared" si="63"/>
        <v>0</v>
      </c>
      <c r="EZX27" s="409">
        <f t="shared" si="63"/>
        <v>0</v>
      </c>
      <c r="EZY27" s="409">
        <f t="shared" si="63"/>
        <v>0</v>
      </c>
      <c r="EZZ27" s="409">
        <f t="shared" si="63"/>
        <v>0</v>
      </c>
      <c r="FAA27" s="409">
        <f t="shared" si="63"/>
        <v>0</v>
      </c>
      <c r="FAB27" s="409">
        <f t="shared" si="63"/>
        <v>0</v>
      </c>
      <c r="FAC27" s="409">
        <f t="shared" si="63"/>
        <v>0</v>
      </c>
      <c r="FAD27" s="409">
        <f t="shared" si="63"/>
        <v>0</v>
      </c>
      <c r="FAE27" s="409">
        <f t="shared" si="63"/>
        <v>0</v>
      </c>
      <c r="FAF27" s="409">
        <f t="shared" si="63"/>
        <v>0</v>
      </c>
      <c r="FAG27" s="409">
        <f t="shared" si="63"/>
        <v>0</v>
      </c>
      <c r="FAH27" s="409">
        <f t="shared" si="63"/>
        <v>0</v>
      </c>
      <c r="FAI27" s="409">
        <f t="shared" si="63"/>
        <v>0</v>
      </c>
      <c r="FAJ27" s="409">
        <f t="shared" si="63"/>
        <v>0</v>
      </c>
      <c r="FAK27" s="409">
        <f t="shared" si="63"/>
        <v>0</v>
      </c>
      <c r="FAL27" s="409">
        <f t="shared" si="63"/>
        <v>0</v>
      </c>
      <c r="FAM27" s="409">
        <f t="shared" si="63"/>
        <v>0</v>
      </c>
      <c r="FAN27" s="409">
        <f t="shared" si="63"/>
        <v>0</v>
      </c>
      <c r="FAO27" s="409">
        <f t="shared" si="63"/>
        <v>0</v>
      </c>
      <c r="FAP27" s="409">
        <f t="shared" si="63"/>
        <v>0</v>
      </c>
      <c r="FAQ27" s="409">
        <f t="shared" si="63"/>
        <v>0</v>
      </c>
      <c r="FAR27" s="409">
        <f t="shared" si="63"/>
        <v>0</v>
      </c>
      <c r="FAS27" s="409">
        <f t="shared" ref="FAS27:FDD27" si="64">FAS25/365</f>
        <v>0</v>
      </c>
      <c r="FAT27" s="409">
        <f t="shared" si="64"/>
        <v>0</v>
      </c>
      <c r="FAU27" s="409">
        <f t="shared" si="64"/>
        <v>0</v>
      </c>
      <c r="FAV27" s="409">
        <f t="shared" si="64"/>
        <v>0</v>
      </c>
      <c r="FAW27" s="409">
        <f t="shared" si="64"/>
        <v>0</v>
      </c>
      <c r="FAX27" s="409">
        <f t="shared" si="64"/>
        <v>0</v>
      </c>
      <c r="FAY27" s="409">
        <f t="shared" si="64"/>
        <v>0</v>
      </c>
      <c r="FAZ27" s="409">
        <f t="shared" si="64"/>
        <v>0</v>
      </c>
      <c r="FBA27" s="409">
        <f t="shared" si="64"/>
        <v>0</v>
      </c>
      <c r="FBB27" s="409">
        <f t="shared" si="64"/>
        <v>0</v>
      </c>
      <c r="FBC27" s="409">
        <f t="shared" si="64"/>
        <v>0</v>
      </c>
      <c r="FBD27" s="409">
        <f t="shared" si="64"/>
        <v>0</v>
      </c>
      <c r="FBE27" s="409">
        <f t="shared" si="64"/>
        <v>0</v>
      </c>
      <c r="FBF27" s="409">
        <f t="shared" si="64"/>
        <v>0</v>
      </c>
      <c r="FBG27" s="409">
        <f t="shared" si="64"/>
        <v>0</v>
      </c>
      <c r="FBH27" s="409">
        <f t="shared" si="64"/>
        <v>0</v>
      </c>
      <c r="FBI27" s="409">
        <f t="shared" si="64"/>
        <v>0</v>
      </c>
      <c r="FBJ27" s="409">
        <f t="shared" si="64"/>
        <v>0</v>
      </c>
      <c r="FBK27" s="409">
        <f t="shared" si="64"/>
        <v>0</v>
      </c>
      <c r="FBL27" s="409">
        <f t="shared" si="64"/>
        <v>0</v>
      </c>
      <c r="FBM27" s="409">
        <f t="shared" si="64"/>
        <v>0</v>
      </c>
      <c r="FBN27" s="409">
        <f t="shared" si="64"/>
        <v>0</v>
      </c>
      <c r="FBO27" s="409">
        <f t="shared" si="64"/>
        <v>0</v>
      </c>
      <c r="FBP27" s="409">
        <f t="shared" si="64"/>
        <v>0</v>
      </c>
      <c r="FBQ27" s="409">
        <f t="shared" si="64"/>
        <v>0</v>
      </c>
      <c r="FBR27" s="409">
        <f t="shared" si="64"/>
        <v>0</v>
      </c>
      <c r="FBS27" s="409">
        <f t="shared" si="64"/>
        <v>0</v>
      </c>
      <c r="FBT27" s="409">
        <f t="shared" si="64"/>
        <v>0</v>
      </c>
      <c r="FBU27" s="409">
        <f t="shared" si="64"/>
        <v>0</v>
      </c>
      <c r="FBV27" s="409">
        <f t="shared" si="64"/>
        <v>0</v>
      </c>
      <c r="FBW27" s="409">
        <f t="shared" si="64"/>
        <v>0</v>
      </c>
      <c r="FBX27" s="409">
        <f t="shared" si="64"/>
        <v>0</v>
      </c>
      <c r="FBY27" s="409">
        <f t="shared" si="64"/>
        <v>0</v>
      </c>
      <c r="FBZ27" s="409">
        <f t="shared" si="64"/>
        <v>0</v>
      </c>
      <c r="FCA27" s="409">
        <f t="shared" si="64"/>
        <v>0</v>
      </c>
      <c r="FCB27" s="409">
        <f t="shared" si="64"/>
        <v>0</v>
      </c>
      <c r="FCC27" s="409">
        <f t="shared" si="64"/>
        <v>0</v>
      </c>
      <c r="FCD27" s="409">
        <f t="shared" si="64"/>
        <v>0</v>
      </c>
      <c r="FCE27" s="409">
        <f t="shared" si="64"/>
        <v>0</v>
      </c>
      <c r="FCF27" s="409">
        <f t="shared" si="64"/>
        <v>0</v>
      </c>
      <c r="FCG27" s="409">
        <f t="shared" si="64"/>
        <v>0</v>
      </c>
      <c r="FCH27" s="409">
        <f t="shared" si="64"/>
        <v>0</v>
      </c>
      <c r="FCI27" s="409">
        <f t="shared" si="64"/>
        <v>0</v>
      </c>
      <c r="FCJ27" s="409">
        <f t="shared" si="64"/>
        <v>0</v>
      </c>
      <c r="FCK27" s="409">
        <f t="shared" si="64"/>
        <v>0</v>
      </c>
      <c r="FCL27" s="409">
        <f t="shared" si="64"/>
        <v>0</v>
      </c>
      <c r="FCM27" s="409">
        <f t="shared" si="64"/>
        <v>0</v>
      </c>
      <c r="FCN27" s="409">
        <f t="shared" si="64"/>
        <v>0</v>
      </c>
      <c r="FCO27" s="409">
        <f t="shared" si="64"/>
        <v>0</v>
      </c>
      <c r="FCP27" s="409">
        <f t="shared" si="64"/>
        <v>0</v>
      </c>
      <c r="FCQ27" s="409">
        <f t="shared" si="64"/>
        <v>0</v>
      </c>
      <c r="FCR27" s="409">
        <f t="shared" si="64"/>
        <v>0</v>
      </c>
      <c r="FCS27" s="409">
        <f t="shared" si="64"/>
        <v>0</v>
      </c>
      <c r="FCT27" s="409">
        <f t="shared" si="64"/>
        <v>0</v>
      </c>
      <c r="FCU27" s="409">
        <f t="shared" si="64"/>
        <v>0</v>
      </c>
      <c r="FCV27" s="409">
        <f t="shared" si="64"/>
        <v>0</v>
      </c>
      <c r="FCW27" s="409">
        <f t="shared" si="64"/>
        <v>0</v>
      </c>
      <c r="FCX27" s="409">
        <f t="shared" si="64"/>
        <v>0</v>
      </c>
      <c r="FCY27" s="409">
        <f t="shared" si="64"/>
        <v>0</v>
      </c>
      <c r="FCZ27" s="409">
        <f t="shared" si="64"/>
        <v>0</v>
      </c>
      <c r="FDA27" s="409">
        <f t="shared" si="64"/>
        <v>0</v>
      </c>
      <c r="FDB27" s="409">
        <f t="shared" si="64"/>
        <v>0</v>
      </c>
      <c r="FDC27" s="409">
        <f t="shared" si="64"/>
        <v>0</v>
      </c>
      <c r="FDD27" s="409">
        <f t="shared" si="64"/>
        <v>0</v>
      </c>
      <c r="FDE27" s="409">
        <f t="shared" ref="FDE27:FFP27" si="65">FDE25/365</f>
        <v>0</v>
      </c>
      <c r="FDF27" s="409">
        <f t="shared" si="65"/>
        <v>0</v>
      </c>
      <c r="FDG27" s="409">
        <f t="shared" si="65"/>
        <v>0</v>
      </c>
      <c r="FDH27" s="409">
        <f t="shared" si="65"/>
        <v>0</v>
      </c>
      <c r="FDI27" s="409">
        <f t="shared" si="65"/>
        <v>0</v>
      </c>
      <c r="FDJ27" s="409">
        <f t="shared" si="65"/>
        <v>0</v>
      </c>
      <c r="FDK27" s="409">
        <f t="shared" si="65"/>
        <v>0</v>
      </c>
      <c r="FDL27" s="409">
        <f t="shared" si="65"/>
        <v>0</v>
      </c>
      <c r="FDM27" s="409">
        <f t="shared" si="65"/>
        <v>0</v>
      </c>
      <c r="FDN27" s="409">
        <f t="shared" si="65"/>
        <v>0</v>
      </c>
      <c r="FDO27" s="409">
        <f t="shared" si="65"/>
        <v>0</v>
      </c>
      <c r="FDP27" s="409">
        <f t="shared" si="65"/>
        <v>0</v>
      </c>
      <c r="FDQ27" s="409">
        <f t="shared" si="65"/>
        <v>0</v>
      </c>
      <c r="FDR27" s="409">
        <f t="shared" si="65"/>
        <v>0</v>
      </c>
      <c r="FDS27" s="409">
        <f t="shared" si="65"/>
        <v>0</v>
      </c>
      <c r="FDT27" s="409">
        <f t="shared" si="65"/>
        <v>0</v>
      </c>
      <c r="FDU27" s="409">
        <f t="shared" si="65"/>
        <v>0</v>
      </c>
      <c r="FDV27" s="409">
        <f t="shared" si="65"/>
        <v>0</v>
      </c>
      <c r="FDW27" s="409">
        <f t="shared" si="65"/>
        <v>0</v>
      </c>
      <c r="FDX27" s="409">
        <f t="shared" si="65"/>
        <v>0</v>
      </c>
      <c r="FDY27" s="409">
        <f t="shared" si="65"/>
        <v>0</v>
      </c>
      <c r="FDZ27" s="409">
        <f t="shared" si="65"/>
        <v>0</v>
      </c>
      <c r="FEA27" s="409">
        <f t="shared" si="65"/>
        <v>0</v>
      </c>
      <c r="FEB27" s="409">
        <f t="shared" si="65"/>
        <v>0</v>
      </c>
      <c r="FEC27" s="409">
        <f t="shared" si="65"/>
        <v>0</v>
      </c>
      <c r="FED27" s="409">
        <f t="shared" si="65"/>
        <v>0</v>
      </c>
      <c r="FEE27" s="409">
        <f t="shared" si="65"/>
        <v>0</v>
      </c>
      <c r="FEF27" s="409">
        <f t="shared" si="65"/>
        <v>0</v>
      </c>
      <c r="FEG27" s="409">
        <f t="shared" si="65"/>
        <v>0</v>
      </c>
      <c r="FEH27" s="409">
        <f t="shared" si="65"/>
        <v>0</v>
      </c>
      <c r="FEI27" s="409">
        <f t="shared" si="65"/>
        <v>0</v>
      </c>
      <c r="FEJ27" s="409">
        <f t="shared" si="65"/>
        <v>0</v>
      </c>
      <c r="FEK27" s="409">
        <f t="shared" si="65"/>
        <v>0</v>
      </c>
      <c r="FEL27" s="409">
        <f t="shared" si="65"/>
        <v>0</v>
      </c>
      <c r="FEM27" s="409">
        <f t="shared" si="65"/>
        <v>0</v>
      </c>
      <c r="FEN27" s="409">
        <f t="shared" si="65"/>
        <v>0</v>
      </c>
      <c r="FEO27" s="409">
        <f t="shared" si="65"/>
        <v>0</v>
      </c>
      <c r="FEP27" s="409">
        <f t="shared" si="65"/>
        <v>0</v>
      </c>
      <c r="FEQ27" s="409">
        <f t="shared" si="65"/>
        <v>0</v>
      </c>
      <c r="FER27" s="409">
        <f t="shared" si="65"/>
        <v>0</v>
      </c>
      <c r="FES27" s="409">
        <f t="shared" si="65"/>
        <v>0</v>
      </c>
      <c r="FET27" s="409">
        <f t="shared" si="65"/>
        <v>0</v>
      </c>
      <c r="FEU27" s="409">
        <f t="shared" si="65"/>
        <v>0</v>
      </c>
      <c r="FEV27" s="409">
        <f t="shared" si="65"/>
        <v>0</v>
      </c>
      <c r="FEW27" s="409">
        <f t="shared" si="65"/>
        <v>0</v>
      </c>
      <c r="FEX27" s="409">
        <f t="shared" si="65"/>
        <v>0</v>
      </c>
      <c r="FEY27" s="409">
        <f t="shared" si="65"/>
        <v>0</v>
      </c>
      <c r="FEZ27" s="409">
        <f t="shared" si="65"/>
        <v>0</v>
      </c>
      <c r="FFA27" s="409">
        <f t="shared" si="65"/>
        <v>0</v>
      </c>
      <c r="FFB27" s="409">
        <f t="shared" si="65"/>
        <v>0</v>
      </c>
      <c r="FFC27" s="409">
        <f t="shared" si="65"/>
        <v>0</v>
      </c>
      <c r="FFD27" s="409">
        <f t="shared" si="65"/>
        <v>0</v>
      </c>
      <c r="FFE27" s="409">
        <f t="shared" si="65"/>
        <v>0</v>
      </c>
      <c r="FFF27" s="409">
        <f t="shared" si="65"/>
        <v>0</v>
      </c>
      <c r="FFG27" s="409">
        <f t="shared" si="65"/>
        <v>0</v>
      </c>
      <c r="FFH27" s="409">
        <f t="shared" si="65"/>
        <v>0</v>
      </c>
      <c r="FFI27" s="409">
        <f t="shared" si="65"/>
        <v>0</v>
      </c>
      <c r="FFJ27" s="409">
        <f t="shared" si="65"/>
        <v>0</v>
      </c>
      <c r="FFK27" s="409">
        <f t="shared" si="65"/>
        <v>0</v>
      </c>
      <c r="FFL27" s="409">
        <f t="shared" si="65"/>
        <v>0</v>
      </c>
      <c r="FFM27" s="409">
        <f t="shared" si="65"/>
        <v>0</v>
      </c>
      <c r="FFN27" s="409">
        <f t="shared" si="65"/>
        <v>0</v>
      </c>
      <c r="FFO27" s="409">
        <f t="shared" si="65"/>
        <v>0</v>
      </c>
      <c r="FFP27" s="409">
        <f t="shared" si="65"/>
        <v>0</v>
      </c>
      <c r="FFQ27" s="409">
        <f t="shared" ref="FFQ27:FIB27" si="66">FFQ25/365</f>
        <v>0</v>
      </c>
      <c r="FFR27" s="409">
        <f t="shared" si="66"/>
        <v>0</v>
      </c>
      <c r="FFS27" s="409">
        <f t="shared" si="66"/>
        <v>0</v>
      </c>
      <c r="FFT27" s="409">
        <f t="shared" si="66"/>
        <v>0</v>
      </c>
      <c r="FFU27" s="409">
        <f t="shared" si="66"/>
        <v>0</v>
      </c>
      <c r="FFV27" s="409">
        <f t="shared" si="66"/>
        <v>0</v>
      </c>
      <c r="FFW27" s="409">
        <f t="shared" si="66"/>
        <v>0</v>
      </c>
      <c r="FFX27" s="409">
        <f t="shared" si="66"/>
        <v>0</v>
      </c>
      <c r="FFY27" s="409">
        <f t="shared" si="66"/>
        <v>0</v>
      </c>
      <c r="FFZ27" s="409">
        <f t="shared" si="66"/>
        <v>0</v>
      </c>
      <c r="FGA27" s="409">
        <f t="shared" si="66"/>
        <v>0</v>
      </c>
      <c r="FGB27" s="409">
        <f t="shared" si="66"/>
        <v>0</v>
      </c>
      <c r="FGC27" s="409">
        <f t="shared" si="66"/>
        <v>0</v>
      </c>
      <c r="FGD27" s="409">
        <f t="shared" si="66"/>
        <v>0</v>
      </c>
      <c r="FGE27" s="409">
        <f t="shared" si="66"/>
        <v>0</v>
      </c>
      <c r="FGF27" s="409">
        <f t="shared" si="66"/>
        <v>0</v>
      </c>
      <c r="FGG27" s="409">
        <f t="shared" si="66"/>
        <v>0</v>
      </c>
      <c r="FGH27" s="409">
        <f t="shared" si="66"/>
        <v>0</v>
      </c>
      <c r="FGI27" s="409">
        <f t="shared" si="66"/>
        <v>0</v>
      </c>
      <c r="FGJ27" s="409">
        <f t="shared" si="66"/>
        <v>0</v>
      </c>
      <c r="FGK27" s="409">
        <f t="shared" si="66"/>
        <v>0</v>
      </c>
      <c r="FGL27" s="409">
        <f t="shared" si="66"/>
        <v>0</v>
      </c>
      <c r="FGM27" s="409">
        <f t="shared" si="66"/>
        <v>0</v>
      </c>
      <c r="FGN27" s="409">
        <f t="shared" si="66"/>
        <v>0</v>
      </c>
      <c r="FGO27" s="409">
        <f t="shared" si="66"/>
        <v>0</v>
      </c>
      <c r="FGP27" s="409">
        <f t="shared" si="66"/>
        <v>0</v>
      </c>
      <c r="FGQ27" s="409">
        <f t="shared" si="66"/>
        <v>0</v>
      </c>
      <c r="FGR27" s="409">
        <f t="shared" si="66"/>
        <v>0</v>
      </c>
      <c r="FGS27" s="409">
        <f t="shared" si="66"/>
        <v>0</v>
      </c>
      <c r="FGT27" s="409">
        <f t="shared" si="66"/>
        <v>0</v>
      </c>
      <c r="FGU27" s="409">
        <f t="shared" si="66"/>
        <v>0</v>
      </c>
      <c r="FGV27" s="409">
        <f t="shared" si="66"/>
        <v>0</v>
      </c>
      <c r="FGW27" s="409">
        <f t="shared" si="66"/>
        <v>0</v>
      </c>
      <c r="FGX27" s="409">
        <f t="shared" si="66"/>
        <v>0</v>
      </c>
      <c r="FGY27" s="409">
        <f t="shared" si="66"/>
        <v>0</v>
      </c>
      <c r="FGZ27" s="409">
        <f t="shared" si="66"/>
        <v>0</v>
      </c>
      <c r="FHA27" s="409">
        <f t="shared" si="66"/>
        <v>0</v>
      </c>
      <c r="FHB27" s="409">
        <f t="shared" si="66"/>
        <v>0</v>
      </c>
      <c r="FHC27" s="409">
        <f t="shared" si="66"/>
        <v>0</v>
      </c>
      <c r="FHD27" s="409">
        <f t="shared" si="66"/>
        <v>0</v>
      </c>
      <c r="FHE27" s="409">
        <f t="shared" si="66"/>
        <v>0</v>
      </c>
      <c r="FHF27" s="409">
        <f t="shared" si="66"/>
        <v>0</v>
      </c>
      <c r="FHG27" s="409">
        <f t="shared" si="66"/>
        <v>0</v>
      </c>
      <c r="FHH27" s="409">
        <f t="shared" si="66"/>
        <v>0</v>
      </c>
      <c r="FHI27" s="409">
        <f t="shared" si="66"/>
        <v>0</v>
      </c>
      <c r="FHJ27" s="409">
        <f t="shared" si="66"/>
        <v>0</v>
      </c>
      <c r="FHK27" s="409">
        <f t="shared" si="66"/>
        <v>0</v>
      </c>
      <c r="FHL27" s="409">
        <f t="shared" si="66"/>
        <v>0</v>
      </c>
      <c r="FHM27" s="409">
        <f t="shared" si="66"/>
        <v>0</v>
      </c>
      <c r="FHN27" s="409">
        <f t="shared" si="66"/>
        <v>0</v>
      </c>
      <c r="FHO27" s="409">
        <f t="shared" si="66"/>
        <v>0</v>
      </c>
      <c r="FHP27" s="409">
        <f t="shared" si="66"/>
        <v>0</v>
      </c>
      <c r="FHQ27" s="409">
        <f t="shared" si="66"/>
        <v>0</v>
      </c>
      <c r="FHR27" s="409">
        <f t="shared" si="66"/>
        <v>0</v>
      </c>
      <c r="FHS27" s="409">
        <f t="shared" si="66"/>
        <v>0</v>
      </c>
      <c r="FHT27" s="409">
        <f t="shared" si="66"/>
        <v>0</v>
      </c>
      <c r="FHU27" s="409">
        <f t="shared" si="66"/>
        <v>0</v>
      </c>
      <c r="FHV27" s="409">
        <f t="shared" si="66"/>
        <v>0</v>
      </c>
      <c r="FHW27" s="409">
        <f t="shared" si="66"/>
        <v>0</v>
      </c>
      <c r="FHX27" s="409">
        <f t="shared" si="66"/>
        <v>0</v>
      </c>
      <c r="FHY27" s="409">
        <f t="shared" si="66"/>
        <v>0</v>
      </c>
      <c r="FHZ27" s="409">
        <f t="shared" si="66"/>
        <v>0</v>
      </c>
      <c r="FIA27" s="409">
        <f t="shared" si="66"/>
        <v>0</v>
      </c>
      <c r="FIB27" s="409">
        <f t="shared" si="66"/>
        <v>0</v>
      </c>
      <c r="FIC27" s="409">
        <f t="shared" ref="FIC27:FKN27" si="67">FIC25/365</f>
        <v>0</v>
      </c>
      <c r="FID27" s="409">
        <f t="shared" si="67"/>
        <v>0</v>
      </c>
      <c r="FIE27" s="409">
        <f t="shared" si="67"/>
        <v>0</v>
      </c>
      <c r="FIF27" s="409">
        <f t="shared" si="67"/>
        <v>0</v>
      </c>
      <c r="FIG27" s="409">
        <f t="shared" si="67"/>
        <v>0</v>
      </c>
      <c r="FIH27" s="409">
        <f t="shared" si="67"/>
        <v>0</v>
      </c>
      <c r="FII27" s="409">
        <f t="shared" si="67"/>
        <v>0</v>
      </c>
      <c r="FIJ27" s="409">
        <f t="shared" si="67"/>
        <v>0</v>
      </c>
      <c r="FIK27" s="409">
        <f t="shared" si="67"/>
        <v>0</v>
      </c>
      <c r="FIL27" s="409">
        <f t="shared" si="67"/>
        <v>0</v>
      </c>
      <c r="FIM27" s="409">
        <f t="shared" si="67"/>
        <v>0</v>
      </c>
      <c r="FIN27" s="409">
        <f t="shared" si="67"/>
        <v>0</v>
      </c>
      <c r="FIO27" s="409">
        <f t="shared" si="67"/>
        <v>0</v>
      </c>
      <c r="FIP27" s="409">
        <f t="shared" si="67"/>
        <v>0</v>
      </c>
      <c r="FIQ27" s="409">
        <f t="shared" si="67"/>
        <v>0</v>
      </c>
      <c r="FIR27" s="409">
        <f t="shared" si="67"/>
        <v>0</v>
      </c>
      <c r="FIS27" s="409">
        <f t="shared" si="67"/>
        <v>0</v>
      </c>
      <c r="FIT27" s="409">
        <f t="shared" si="67"/>
        <v>0</v>
      </c>
      <c r="FIU27" s="409">
        <f t="shared" si="67"/>
        <v>0</v>
      </c>
      <c r="FIV27" s="409">
        <f t="shared" si="67"/>
        <v>0</v>
      </c>
      <c r="FIW27" s="409">
        <f t="shared" si="67"/>
        <v>0</v>
      </c>
      <c r="FIX27" s="409">
        <f t="shared" si="67"/>
        <v>0</v>
      </c>
      <c r="FIY27" s="409">
        <f t="shared" si="67"/>
        <v>0</v>
      </c>
      <c r="FIZ27" s="409">
        <f t="shared" si="67"/>
        <v>0</v>
      </c>
      <c r="FJA27" s="409">
        <f t="shared" si="67"/>
        <v>0</v>
      </c>
      <c r="FJB27" s="409">
        <f t="shared" si="67"/>
        <v>0</v>
      </c>
      <c r="FJC27" s="409">
        <f t="shared" si="67"/>
        <v>0</v>
      </c>
      <c r="FJD27" s="409">
        <f t="shared" si="67"/>
        <v>0</v>
      </c>
      <c r="FJE27" s="409">
        <f t="shared" si="67"/>
        <v>0</v>
      </c>
      <c r="FJF27" s="409">
        <f t="shared" si="67"/>
        <v>0</v>
      </c>
      <c r="FJG27" s="409">
        <f t="shared" si="67"/>
        <v>0</v>
      </c>
      <c r="FJH27" s="409">
        <f t="shared" si="67"/>
        <v>0</v>
      </c>
      <c r="FJI27" s="409">
        <f t="shared" si="67"/>
        <v>0</v>
      </c>
      <c r="FJJ27" s="409">
        <f t="shared" si="67"/>
        <v>0</v>
      </c>
      <c r="FJK27" s="409">
        <f t="shared" si="67"/>
        <v>0</v>
      </c>
      <c r="FJL27" s="409">
        <f t="shared" si="67"/>
        <v>0</v>
      </c>
      <c r="FJM27" s="409">
        <f t="shared" si="67"/>
        <v>0</v>
      </c>
      <c r="FJN27" s="409">
        <f t="shared" si="67"/>
        <v>0</v>
      </c>
      <c r="FJO27" s="409">
        <f t="shared" si="67"/>
        <v>0</v>
      </c>
      <c r="FJP27" s="409">
        <f t="shared" si="67"/>
        <v>0</v>
      </c>
      <c r="FJQ27" s="409">
        <f t="shared" si="67"/>
        <v>0</v>
      </c>
      <c r="FJR27" s="409">
        <f t="shared" si="67"/>
        <v>0</v>
      </c>
      <c r="FJS27" s="409">
        <f t="shared" si="67"/>
        <v>0</v>
      </c>
      <c r="FJT27" s="409">
        <f t="shared" si="67"/>
        <v>0</v>
      </c>
      <c r="FJU27" s="409">
        <f t="shared" si="67"/>
        <v>0</v>
      </c>
      <c r="FJV27" s="409">
        <f t="shared" si="67"/>
        <v>0</v>
      </c>
      <c r="FJW27" s="409">
        <f t="shared" si="67"/>
        <v>0</v>
      </c>
      <c r="FJX27" s="409">
        <f t="shared" si="67"/>
        <v>0</v>
      </c>
      <c r="FJY27" s="409">
        <f t="shared" si="67"/>
        <v>0</v>
      </c>
      <c r="FJZ27" s="409">
        <f t="shared" si="67"/>
        <v>0</v>
      </c>
      <c r="FKA27" s="409">
        <f t="shared" si="67"/>
        <v>0</v>
      </c>
      <c r="FKB27" s="409">
        <f t="shared" si="67"/>
        <v>0</v>
      </c>
      <c r="FKC27" s="409">
        <f t="shared" si="67"/>
        <v>0</v>
      </c>
      <c r="FKD27" s="409">
        <f t="shared" si="67"/>
        <v>0</v>
      </c>
      <c r="FKE27" s="409">
        <f t="shared" si="67"/>
        <v>0</v>
      </c>
      <c r="FKF27" s="409">
        <f t="shared" si="67"/>
        <v>0</v>
      </c>
      <c r="FKG27" s="409">
        <f t="shared" si="67"/>
        <v>0</v>
      </c>
      <c r="FKH27" s="409">
        <f t="shared" si="67"/>
        <v>0</v>
      </c>
      <c r="FKI27" s="409">
        <f t="shared" si="67"/>
        <v>0</v>
      </c>
      <c r="FKJ27" s="409">
        <f t="shared" si="67"/>
        <v>0</v>
      </c>
      <c r="FKK27" s="409">
        <f t="shared" si="67"/>
        <v>0</v>
      </c>
      <c r="FKL27" s="409">
        <f t="shared" si="67"/>
        <v>0</v>
      </c>
      <c r="FKM27" s="409">
        <f t="shared" si="67"/>
        <v>0</v>
      </c>
      <c r="FKN27" s="409">
        <f t="shared" si="67"/>
        <v>0</v>
      </c>
      <c r="FKO27" s="409">
        <f t="shared" ref="FKO27:FMZ27" si="68">FKO25/365</f>
        <v>0</v>
      </c>
      <c r="FKP27" s="409">
        <f t="shared" si="68"/>
        <v>0</v>
      </c>
      <c r="FKQ27" s="409">
        <f t="shared" si="68"/>
        <v>0</v>
      </c>
      <c r="FKR27" s="409">
        <f t="shared" si="68"/>
        <v>0</v>
      </c>
      <c r="FKS27" s="409">
        <f t="shared" si="68"/>
        <v>0</v>
      </c>
      <c r="FKT27" s="409">
        <f t="shared" si="68"/>
        <v>0</v>
      </c>
      <c r="FKU27" s="409">
        <f t="shared" si="68"/>
        <v>0</v>
      </c>
      <c r="FKV27" s="409">
        <f t="shared" si="68"/>
        <v>0</v>
      </c>
      <c r="FKW27" s="409">
        <f t="shared" si="68"/>
        <v>0</v>
      </c>
      <c r="FKX27" s="409">
        <f t="shared" si="68"/>
        <v>0</v>
      </c>
      <c r="FKY27" s="409">
        <f t="shared" si="68"/>
        <v>0</v>
      </c>
      <c r="FKZ27" s="409">
        <f t="shared" si="68"/>
        <v>0</v>
      </c>
      <c r="FLA27" s="409">
        <f t="shared" si="68"/>
        <v>0</v>
      </c>
      <c r="FLB27" s="409">
        <f t="shared" si="68"/>
        <v>0</v>
      </c>
      <c r="FLC27" s="409">
        <f t="shared" si="68"/>
        <v>0</v>
      </c>
      <c r="FLD27" s="409">
        <f t="shared" si="68"/>
        <v>0</v>
      </c>
      <c r="FLE27" s="409">
        <f t="shared" si="68"/>
        <v>0</v>
      </c>
      <c r="FLF27" s="409">
        <f t="shared" si="68"/>
        <v>0</v>
      </c>
      <c r="FLG27" s="409">
        <f t="shared" si="68"/>
        <v>0</v>
      </c>
      <c r="FLH27" s="409">
        <f t="shared" si="68"/>
        <v>0</v>
      </c>
      <c r="FLI27" s="409">
        <f t="shared" si="68"/>
        <v>0</v>
      </c>
      <c r="FLJ27" s="409">
        <f t="shared" si="68"/>
        <v>0</v>
      </c>
      <c r="FLK27" s="409">
        <f t="shared" si="68"/>
        <v>0</v>
      </c>
      <c r="FLL27" s="409">
        <f t="shared" si="68"/>
        <v>0</v>
      </c>
      <c r="FLM27" s="409">
        <f t="shared" si="68"/>
        <v>0</v>
      </c>
      <c r="FLN27" s="409">
        <f t="shared" si="68"/>
        <v>0</v>
      </c>
      <c r="FLO27" s="409">
        <f t="shared" si="68"/>
        <v>0</v>
      </c>
      <c r="FLP27" s="409">
        <f t="shared" si="68"/>
        <v>0</v>
      </c>
      <c r="FLQ27" s="409">
        <f t="shared" si="68"/>
        <v>0</v>
      </c>
      <c r="FLR27" s="409">
        <f t="shared" si="68"/>
        <v>0</v>
      </c>
      <c r="FLS27" s="409">
        <f t="shared" si="68"/>
        <v>0</v>
      </c>
      <c r="FLT27" s="409">
        <f t="shared" si="68"/>
        <v>0</v>
      </c>
      <c r="FLU27" s="409">
        <f t="shared" si="68"/>
        <v>0</v>
      </c>
      <c r="FLV27" s="409">
        <f t="shared" si="68"/>
        <v>0</v>
      </c>
      <c r="FLW27" s="409">
        <f t="shared" si="68"/>
        <v>0</v>
      </c>
      <c r="FLX27" s="409">
        <f t="shared" si="68"/>
        <v>0</v>
      </c>
      <c r="FLY27" s="409">
        <f t="shared" si="68"/>
        <v>0</v>
      </c>
      <c r="FLZ27" s="409">
        <f t="shared" si="68"/>
        <v>0</v>
      </c>
      <c r="FMA27" s="409">
        <f t="shared" si="68"/>
        <v>0</v>
      </c>
      <c r="FMB27" s="409">
        <f t="shared" si="68"/>
        <v>0</v>
      </c>
      <c r="FMC27" s="409">
        <f t="shared" si="68"/>
        <v>0</v>
      </c>
      <c r="FMD27" s="409">
        <f t="shared" si="68"/>
        <v>0</v>
      </c>
      <c r="FME27" s="409">
        <f t="shared" si="68"/>
        <v>0</v>
      </c>
      <c r="FMF27" s="409">
        <f t="shared" si="68"/>
        <v>0</v>
      </c>
      <c r="FMG27" s="409">
        <f t="shared" si="68"/>
        <v>0</v>
      </c>
      <c r="FMH27" s="409">
        <f t="shared" si="68"/>
        <v>0</v>
      </c>
      <c r="FMI27" s="409">
        <f t="shared" si="68"/>
        <v>0</v>
      </c>
      <c r="FMJ27" s="409">
        <f t="shared" si="68"/>
        <v>0</v>
      </c>
      <c r="FMK27" s="409">
        <f t="shared" si="68"/>
        <v>0</v>
      </c>
      <c r="FML27" s="409">
        <f t="shared" si="68"/>
        <v>0</v>
      </c>
      <c r="FMM27" s="409">
        <f t="shared" si="68"/>
        <v>0</v>
      </c>
      <c r="FMN27" s="409">
        <f t="shared" si="68"/>
        <v>0</v>
      </c>
      <c r="FMO27" s="409">
        <f t="shared" si="68"/>
        <v>0</v>
      </c>
      <c r="FMP27" s="409">
        <f t="shared" si="68"/>
        <v>0</v>
      </c>
      <c r="FMQ27" s="409">
        <f t="shared" si="68"/>
        <v>0</v>
      </c>
      <c r="FMR27" s="409">
        <f t="shared" si="68"/>
        <v>0</v>
      </c>
      <c r="FMS27" s="409">
        <f t="shared" si="68"/>
        <v>0</v>
      </c>
      <c r="FMT27" s="409">
        <f t="shared" si="68"/>
        <v>0</v>
      </c>
      <c r="FMU27" s="409">
        <f t="shared" si="68"/>
        <v>0</v>
      </c>
      <c r="FMV27" s="409">
        <f t="shared" si="68"/>
        <v>0</v>
      </c>
      <c r="FMW27" s="409">
        <f t="shared" si="68"/>
        <v>0</v>
      </c>
      <c r="FMX27" s="409">
        <f t="shared" si="68"/>
        <v>0</v>
      </c>
      <c r="FMY27" s="409">
        <f t="shared" si="68"/>
        <v>0</v>
      </c>
      <c r="FMZ27" s="409">
        <f t="shared" si="68"/>
        <v>0</v>
      </c>
      <c r="FNA27" s="409">
        <f t="shared" ref="FNA27:FPL27" si="69">FNA25/365</f>
        <v>0</v>
      </c>
      <c r="FNB27" s="409">
        <f t="shared" si="69"/>
        <v>0</v>
      </c>
      <c r="FNC27" s="409">
        <f t="shared" si="69"/>
        <v>0</v>
      </c>
      <c r="FND27" s="409">
        <f t="shared" si="69"/>
        <v>0</v>
      </c>
      <c r="FNE27" s="409">
        <f t="shared" si="69"/>
        <v>0</v>
      </c>
      <c r="FNF27" s="409">
        <f t="shared" si="69"/>
        <v>0</v>
      </c>
      <c r="FNG27" s="409">
        <f t="shared" si="69"/>
        <v>0</v>
      </c>
      <c r="FNH27" s="409">
        <f t="shared" si="69"/>
        <v>0</v>
      </c>
      <c r="FNI27" s="409">
        <f t="shared" si="69"/>
        <v>0</v>
      </c>
      <c r="FNJ27" s="409">
        <f t="shared" si="69"/>
        <v>0</v>
      </c>
      <c r="FNK27" s="409">
        <f t="shared" si="69"/>
        <v>0</v>
      </c>
      <c r="FNL27" s="409">
        <f t="shared" si="69"/>
        <v>0</v>
      </c>
      <c r="FNM27" s="409">
        <f t="shared" si="69"/>
        <v>0</v>
      </c>
      <c r="FNN27" s="409">
        <f t="shared" si="69"/>
        <v>0</v>
      </c>
      <c r="FNO27" s="409">
        <f t="shared" si="69"/>
        <v>0</v>
      </c>
      <c r="FNP27" s="409">
        <f t="shared" si="69"/>
        <v>0</v>
      </c>
      <c r="FNQ27" s="409">
        <f t="shared" si="69"/>
        <v>0</v>
      </c>
      <c r="FNR27" s="409">
        <f t="shared" si="69"/>
        <v>0</v>
      </c>
      <c r="FNS27" s="409">
        <f t="shared" si="69"/>
        <v>0</v>
      </c>
      <c r="FNT27" s="409">
        <f t="shared" si="69"/>
        <v>0</v>
      </c>
      <c r="FNU27" s="409">
        <f t="shared" si="69"/>
        <v>0</v>
      </c>
      <c r="FNV27" s="409">
        <f t="shared" si="69"/>
        <v>0</v>
      </c>
      <c r="FNW27" s="409">
        <f t="shared" si="69"/>
        <v>0</v>
      </c>
      <c r="FNX27" s="409">
        <f t="shared" si="69"/>
        <v>0</v>
      </c>
      <c r="FNY27" s="409">
        <f t="shared" si="69"/>
        <v>0</v>
      </c>
      <c r="FNZ27" s="409">
        <f t="shared" si="69"/>
        <v>0</v>
      </c>
      <c r="FOA27" s="409">
        <f t="shared" si="69"/>
        <v>0</v>
      </c>
      <c r="FOB27" s="409">
        <f t="shared" si="69"/>
        <v>0</v>
      </c>
      <c r="FOC27" s="409">
        <f t="shared" si="69"/>
        <v>0</v>
      </c>
      <c r="FOD27" s="409">
        <f t="shared" si="69"/>
        <v>0</v>
      </c>
      <c r="FOE27" s="409">
        <f t="shared" si="69"/>
        <v>0</v>
      </c>
      <c r="FOF27" s="409">
        <f t="shared" si="69"/>
        <v>0</v>
      </c>
      <c r="FOG27" s="409">
        <f t="shared" si="69"/>
        <v>0</v>
      </c>
      <c r="FOH27" s="409">
        <f t="shared" si="69"/>
        <v>0</v>
      </c>
      <c r="FOI27" s="409">
        <f t="shared" si="69"/>
        <v>0</v>
      </c>
      <c r="FOJ27" s="409">
        <f t="shared" si="69"/>
        <v>0</v>
      </c>
      <c r="FOK27" s="409">
        <f t="shared" si="69"/>
        <v>0</v>
      </c>
      <c r="FOL27" s="409">
        <f t="shared" si="69"/>
        <v>0</v>
      </c>
      <c r="FOM27" s="409">
        <f t="shared" si="69"/>
        <v>0</v>
      </c>
      <c r="FON27" s="409">
        <f t="shared" si="69"/>
        <v>0</v>
      </c>
      <c r="FOO27" s="409">
        <f t="shared" si="69"/>
        <v>0</v>
      </c>
      <c r="FOP27" s="409">
        <f t="shared" si="69"/>
        <v>0</v>
      </c>
      <c r="FOQ27" s="409">
        <f t="shared" si="69"/>
        <v>0</v>
      </c>
      <c r="FOR27" s="409">
        <f t="shared" si="69"/>
        <v>0</v>
      </c>
      <c r="FOS27" s="409">
        <f t="shared" si="69"/>
        <v>0</v>
      </c>
      <c r="FOT27" s="409">
        <f t="shared" si="69"/>
        <v>0</v>
      </c>
      <c r="FOU27" s="409">
        <f t="shared" si="69"/>
        <v>0</v>
      </c>
      <c r="FOV27" s="409">
        <f t="shared" si="69"/>
        <v>0</v>
      </c>
      <c r="FOW27" s="409">
        <f t="shared" si="69"/>
        <v>0</v>
      </c>
      <c r="FOX27" s="409">
        <f t="shared" si="69"/>
        <v>0</v>
      </c>
      <c r="FOY27" s="409">
        <f t="shared" si="69"/>
        <v>0</v>
      </c>
      <c r="FOZ27" s="409">
        <f t="shared" si="69"/>
        <v>0</v>
      </c>
      <c r="FPA27" s="409">
        <f t="shared" si="69"/>
        <v>0</v>
      </c>
      <c r="FPB27" s="409">
        <f t="shared" si="69"/>
        <v>0</v>
      </c>
      <c r="FPC27" s="409">
        <f t="shared" si="69"/>
        <v>0</v>
      </c>
      <c r="FPD27" s="409">
        <f t="shared" si="69"/>
        <v>0</v>
      </c>
      <c r="FPE27" s="409">
        <f t="shared" si="69"/>
        <v>0</v>
      </c>
      <c r="FPF27" s="409">
        <f t="shared" si="69"/>
        <v>0</v>
      </c>
      <c r="FPG27" s="409">
        <f t="shared" si="69"/>
        <v>0</v>
      </c>
      <c r="FPH27" s="409">
        <f t="shared" si="69"/>
        <v>0</v>
      </c>
      <c r="FPI27" s="409">
        <f t="shared" si="69"/>
        <v>0</v>
      </c>
      <c r="FPJ27" s="409">
        <f t="shared" si="69"/>
        <v>0</v>
      </c>
      <c r="FPK27" s="409">
        <f t="shared" si="69"/>
        <v>0</v>
      </c>
      <c r="FPL27" s="409">
        <f t="shared" si="69"/>
        <v>0</v>
      </c>
      <c r="FPM27" s="409">
        <f t="shared" ref="FPM27:FRX27" si="70">FPM25/365</f>
        <v>0</v>
      </c>
      <c r="FPN27" s="409">
        <f t="shared" si="70"/>
        <v>0</v>
      </c>
      <c r="FPO27" s="409">
        <f t="shared" si="70"/>
        <v>0</v>
      </c>
      <c r="FPP27" s="409">
        <f t="shared" si="70"/>
        <v>0</v>
      </c>
      <c r="FPQ27" s="409">
        <f t="shared" si="70"/>
        <v>0</v>
      </c>
      <c r="FPR27" s="409">
        <f t="shared" si="70"/>
        <v>0</v>
      </c>
      <c r="FPS27" s="409">
        <f t="shared" si="70"/>
        <v>0</v>
      </c>
      <c r="FPT27" s="409">
        <f t="shared" si="70"/>
        <v>0</v>
      </c>
      <c r="FPU27" s="409">
        <f t="shared" si="70"/>
        <v>0</v>
      </c>
      <c r="FPV27" s="409">
        <f t="shared" si="70"/>
        <v>0</v>
      </c>
      <c r="FPW27" s="409">
        <f t="shared" si="70"/>
        <v>0</v>
      </c>
      <c r="FPX27" s="409">
        <f t="shared" si="70"/>
        <v>0</v>
      </c>
      <c r="FPY27" s="409">
        <f t="shared" si="70"/>
        <v>0</v>
      </c>
      <c r="FPZ27" s="409">
        <f t="shared" si="70"/>
        <v>0</v>
      </c>
      <c r="FQA27" s="409">
        <f t="shared" si="70"/>
        <v>0</v>
      </c>
      <c r="FQB27" s="409">
        <f t="shared" si="70"/>
        <v>0</v>
      </c>
      <c r="FQC27" s="409">
        <f t="shared" si="70"/>
        <v>0</v>
      </c>
      <c r="FQD27" s="409">
        <f t="shared" si="70"/>
        <v>0</v>
      </c>
      <c r="FQE27" s="409">
        <f t="shared" si="70"/>
        <v>0</v>
      </c>
      <c r="FQF27" s="409">
        <f t="shared" si="70"/>
        <v>0</v>
      </c>
      <c r="FQG27" s="409">
        <f t="shared" si="70"/>
        <v>0</v>
      </c>
      <c r="FQH27" s="409">
        <f t="shared" si="70"/>
        <v>0</v>
      </c>
      <c r="FQI27" s="409">
        <f t="shared" si="70"/>
        <v>0</v>
      </c>
      <c r="FQJ27" s="409">
        <f t="shared" si="70"/>
        <v>0</v>
      </c>
      <c r="FQK27" s="409">
        <f t="shared" si="70"/>
        <v>0</v>
      </c>
      <c r="FQL27" s="409">
        <f t="shared" si="70"/>
        <v>0</v>
      </c>
      <c r="FQM27" s="409">
        <f t="shared" si="70"/>
        <v>0</v>
      </c>
      <c r="FQN27" s="409">
        <f t="shared" si="70"/>
        <v>0</v>
      </c>
      <c r="FQO27" s="409">
        <f t="shared" si="70"/>
        <v>0</v>
      </c>
      <c r="FQP27" s="409">
        <f t="shared" si="70"/>
        <v>0</v>
      </c>
      <c r="FQQ27" s="409">
        <f t="shared" si="70"/>
        <v>0</v>
      </c>
      <c r="FQR27" s="409">
        <f t="shared" si="70"/>
        <v>0</v>
      </c>
      <c r="FQS27" s="409">
        <f t="shared" si="70"/>
        <v>0</v>
      </c>
      <c r="FQT27" s="409">
        <f t="shared" si="70"/>
        <v>0</v>
      </c>
      <c r="FQU27" s="409">
        <f t="shared" si="70"/>
        <v>0</v>
      </c>
      <c r="FQV27" s="409">
        <f t="shared" si="70"/>
        <v>0</v>
      </c>
      <c r="FQW27" s="409">
        <f t="shared" si="70"/>
        <v>0</v>
      </c>
      <c r="FQX27" s="409">
        <f t="shared" si="70"/>
        <v>0</v>
      </c>
      <c r="FQY27" s="409">
        <f t="shared" si="70"/>
        <v>0</v>
      </c>
      <c r="FQZ27" s="409">
        <f t="shared" si="70"/>
        <v>0</v>
      </c>
      <c r="FRA27" s="409">
        <f t="shared" si="70"/>
        <v>0</v>
      </c>
      <c r="FRB27" s="409">
        <f t="shared" si="70"/>
        <v>0</v>
      </c>
      <c r="FRC27" s="409">
        <f t="shared" si="70"/>
        <v>0</v>
      </c>
      <c r="FRD27" s="409">
        <f t="shared" si="70"/>
        <v>0</v>
      </c>
      <c r="FRE27" s="409">
        <f t="shared" si="70"/>
        <v>0</v>
      </c>
      <c r="FRF27" s="409">
        <f t="shared" si="70"/>
        <v>0</v>
      </c>
      <c r="FRG27" s="409">
        <f t="shared" si="70"/>
        <v>0</v>
      </c>
      <c r="FRH27" s="409">
        <f t="shared" si="70"/>
        <v>0</v>
      </c>
      <c r="FRI27" s="409">
        <f t="shared" si="70"/>
        <v>0</v>
      </c>
      <c r="FRJ27" s="409">
        <f t="shared" si="70"/>
        <v>0</v>
      </c>
      <c r="FRK27" s="409">
        <f t="shared" si="70"/>
        <v>0</v>
      </c>
      <c r="FRL27" s="409">
        <f t="shared" si="70"/>
        <v>0</v>
      </c>
      <c r="FRM27" s="409">
        <f t="shared" si="70"/>
        <v>0</v>
      </c>
      <c r="FRN27" s="409">
        <f t="shared" si="70"/>
        <v>0</v>
      </c>
      <c r="FRO27" s="409">
        <f t="shared" si="70"/>
        <v>0</v>
      </c>
      <c r="FRP27" s="409">
        <f t="shared" si="70"/>
        <v>0</v>
      </c>
      <c r="FRQ27" s="409">
        <f t="shared" si="70"/>
        <v>0</v>
      </c>
      <c r="FRR27" s="409">
        <f t="shared" si="70"/>
        <v>0</v>
      </c>
      <c r="FRS27" s="409">
        <f t="shared" si="70"/>
        <v>0</v>
      </c>
      <c r="FRT27" s="409">
        <f t="shared" si="70"/>
        <v>0</v>
      </c>
      <c r="FRU27" s="409">
        <f t="shared" si="70"/>
        <v>0</v>
      </c>
      <c r="FRV27" s="409">
        <f t="shared" si="70"/>
        <v>0</v>
      </c>
      <c r="FRW27" s="409">
        <f t="shared" si="70"/>
        <v>0</v>
      </c>
      <c r="FRX27" s="409">
        <f t="shared" si="70"/>
        <v>0</v>
      </c>
      <c r="FRY27" s="409">
        <f t="shared" ref="FRY27:FUJ27" si="71">FRY25/365</f>
        <v>0</v>
      </c>
      <c r="FRZ27" s="409">
        <f t="shared" si="71"/>
        <v>0</v>
      </c>
      <c r="FSA27" s="409">
        <f t="shared" si="71"/>
        <v>0</v>
      </c>
      <c r="FSB27" s="409">
        <f t="shared" si="71"/>
        <v>0</v>
      </c>
      <c r="FSC27" s="409">
        <f t="shared" si="71"/>
        <v>0</v>
      </c>
      <c r="FSD27" s="409">
        <f t="shared" si="71"/>
        <v>0</v>
      </c>
      <c r="FSE27" s="409">
        <f t="shared" si="71"/>
        <v>0</v>
      </c>
      <c r="FSF27" s="409">
        <f t="shared" si="71"/>
        <v>0</v>
      </c>
      <c r="FSG27" s="409">
        <f t="shared" si="71"/>
        <v>0</v>
      </c>
      <c r="FSH27" s="409">
        <f t="shared" si="71"/>
        <v>0</v>
      </c>
      <c r="FSI27" s="409">
        <f t="shared" si="71"/>
        <v>0</v>
      </c>
      <c r="FSJ27" s="409">
        <f t="shared" si="71"/>
        <v>0</v>
      </c>
      <c r="FSK27" s="409">
        <f t="shared" si="71"/>
        <v>0</v>
      </c>
      <c r="FSL27" s="409">
        <f t="shared" si="71"/>
        <v>0</v>
      </c>
      <c r="FSM27" s="409">
        <f t="shared" si="71"/>
        <v>0</v>
      </c>
      <c r="FSN27" s="409">
        <f t="shared" si="71"/>
        <v>0</v>
      </c>
      <c r="FSO27" s="409">
        <f t="shared" si="71"/>
        <v>0</v>
      </c>
      <c r="FSP27" s="409">
        <f t="shared" si="71"/>
        <v>0</v>
      </c>
      <c r="FSQ27" s="409">
        <f t="shared" si="71"/>
        <v>0</v>
      </c>
      <c r="FSR27" s="409">
        <f t="shared" si="71"/>
        <v>0</v>
      </c>
      <c r="FSS27" s="409">
        <f t="shared" si="71"/>
        <v>0</v>
      </c>
      <c r="FST27" s="409">
        <f t="shared" si="71"/>
        <v>0</v>
      </c>
      <c r="FSU27" s="409">
        <f t="shared" si="71"/>
        <v>0</v>
      </c>
      <c r="FSV27" s="409">
        <f t="shared" si="71"/>
        <v>0</v>
      </c>
      <c r="FSW27" s="409">
        <f t="shared" si="71"/>
        <v>0</v>
      </c>
      <c r="FSX27" s="409">
        <f t="shared" si="71"/>
        <v>0</v>
      </c>
      <c r="FSY27" s="409">
        <f t="shared" si="71"/>
        <v>0</v>
      </c>
      <c r="FSZ27" s="409">
        <f t="shared" si="71"/>
        <v>0</v>
      </c>
      <c r="FTA27" s="409">
        <f t="shared" si="71"/>
        <v>0</v>
      </c>
      <c r="FTB27" s="409">
        <f t="shared" si="71"/>
        <v>0</v>
      </c>
      <c r="FTC27" s="409">
        <f t="shared" si="71"/>
        <v>0</v>
      </c>
      <c r="FTD27" s="409">
        <f t="shared" si="71"/>
        <v>0</v>
      </c>
      <c r="FTE27" s="409">
        <f t="shared" si="71"/>
        <v>0</v>
      </c>
      <c r="FTF27" s="409">
        <f t="shared" si="71"/>
        <v>0</v>
      </c>
      <c r="FTG27" s="409">
        <f t="shared" si="71"/>
        <v>0</v>
      </c>
      <c r="FTH27" s="409">
        <f t="shared" si="71"/>
        <v>0</v>
      </c>
      <c r="FTI27" s="409">
        <f t="shared" si="71"/>
        <v>0</v>
      </c>
      <c r="FTJ27" s="409">
        <f t="shared" si="71"/>
        <v>0</v>
      </c>
      <c r="FTK27" s="409">
        <f t="shared" si="71"/>
        <v>0</v>
      </c>
      <c r="FTL27" s="409">
        <f t="shared" si="71"/>
        <v>0</v>
      </c>
      <c r="FTM27" s="409">
        <f t="shared" si="71"/>
        <v>0</v>
      </c>
      <c r="FTN27" s="409">
        <f t="shared" si="71"/>
        <v>0</v>
      </c>
      <c r="FTO27" s="409">
        <f t="shared" si="71"/>
        <v>0</v>
      </c>
      <c r="FTP27" s="409">
        <f t="shared" si="71"/>
        <v>0</v>
      </c>
      <c r="FTQ27" s="409">
        <f t="shared" si="71"/>
        <v>0</v>
      </c>
      <c r="FTR27" s="409">
        <f t="shared" si="71"/>
        <v>0</v>
      </c>
      <c r="FTS27" s="409">
        <f t="shared" si="71"/>
        <v>0</v>
      </c>
      <c r="FTT27" s="409">
        <f t="shared" si="71"/>
        <v>0</v>
      </c>
      <c r="FTU27" s="409">
        <f t="shared" si="71"/>
        <v>0</v>
      </c>
      <c r="FTV27" s="409">
        <f t="shared" si="71"/>
        <v>0</v>
      </c>
      <c r="FTW27" s="409">
        <f t="shared" si="71"/>
        <v>0</v>
      </c>
      <c r="FTX27" s="409">
        <f t="shared" si="71"/>
        <v>0</v>
      </c>
      <c r="FTY27" s="409">
        <f t="shared" si="71"/>
        <v>0</v>
      </c>
      <c r="FTZ27" s="409">
        <f t="shared" si="71"/>
        <v>0</v>
      </c>
      <c r="FUA27" s="409">
        <f t="shared" si="71"/>
        <v>0</v>
      </c>
      <c r="FUB27" s="409">
        <f t="shared" si="71"/>
        <v>0</v>
      </c>
      <c r="FUC27" s="409">
        <f t="shared" si="71"/>
        <v>0</v>
      </c>
      <c r="FUD27" s="409">
        <f t="shared" si="71"/>
        <v>0</v>
      </c>
      <c r="FUE27" s="409">
        <f t="shared" si="71"/>
        <v>0</v>
      </c>
      <c r="FUF27" s="409">
        <f t="shared" si="71"/>
        <v>0</v>
      </c>
      <c r="FUG27" s="409">
        <f t="shared" si="71"/>
        <v>0</v>
      </c>
      <c r="FUH27" s="409">
        <f t="shared" si="71"/>
        <v>0</v>
      </c>
      <c r="FUI27" s="409">
        <f t="shared" si="71"/>
        <v>0</v>
      </c>
      <c r="FUJ27" s="409">
        <f t="shared" si="71"/>
        <v>0</v>
      </c>
      <c r="FUK27" s="409">
        <f t="shared" ref="FUK27:FWV27" si="72">FUK25/365</f>
        <v>0</v>
      </c>
      <c r="FUL27" s="409">
        <f t="shared" si="72"/>
        <v>0</v>
      </c>
      <c r="FUM27" s="409">
        <f t="shared" si="72"/>
        <v>0</v>
      </c>
      <c r="FUN27" s="409">
        <f t="shared" si="72"/>
        <v>0</v>
      </c>
      <c r="FUO27" s="409">
        <f t="shared" si="72"/>
        <v>0</v>
      </c>
      <c r="FUP27" s="409">
        <f t="shared" si="72"/>
        <v>0</v>
      </c>
      <c r="FUQ27" s="409">
        <f t="shared" si="72"/>
        <v>0</v>
      </c>
      <c r="FUR27" s="409">
        <f t="shared" si="72"/>
        <v>0</v>
      </c>
      <c r="FUS27" s="409">
        <f t="shared" si="72"/>
        <v>0</v>
      </c>
      <c r="FUT27" s="409">
        <f t="shared" si="72"/>
        <v>0</v>
      </c>
      <c r="FUU27" s="409">
        <f t="shared" si="72"/>
        <v>0</v>
      </c>
      <c r="FUV27" s="409">
        <f t="shared" si="72"/>
        <v>0</v>
      </c>
      <c r="FUW27" s="409">
        <f t="shared" si="72"/>
        <v>0</v>
      </c>
      <c r="FUX27" s="409">
        <f t="shared" si="72"/>
        <v>0</v>
      </c>
      <c r="FUY27" s="409">
        <f t="shared" si="72"/>
        <v>0</v>
      </c>
      <c r="FUZ27" s="409">
        <f t="shared" si="72"/>
        <v>0</v>
      </c>
      <c r="FVA27" s="409">
        <f t="shared" si="72"/>
        <v>0</v>
      </c>
      <c r="FVB27" s="409">
        <f t="shared" si="72"/>
        <v>0</v>
      </c>
      <c r="FVC27" s="409">
        <f t="shared" si="72"/>
        <v>0</v>
      </c>
      <c r="FVD27" s="409">
        <f t="shared" si="72"/>
        <v>0</v>
      </c>
      <c r="FVE27" s="409">
        <f t="shared" si="72"/>
        <v>0</v>
      </c>
      <c r="FVF27" s="409">
        <f t="shared" si="72"/>
        <v>0</v>
      </c>
      <c r="FVG27" s="409">
        <f t="shared" si="72"/>
        <v>0</v>
      </c>
      <c r="FVH27" s="409">
        <f t="shared" si="72"/>
        <v>0</v>
      </c>
      <c r="FVI27" s="409">
        <f t="shared" si="72"/>
        <v>0</v>
      </c>
      <c r="FVJ27" s="409">
        <f t="shared" si="72"/>
        <v>0</v>
      </c>
      <c r="FVK27" s="409">
        <f t="shared" si="72"/>
        <v>0</v>
      </c>
      <c r="FVL27" s="409">
        <f t="shared" si="72"/>
        <v>0</v>
      </c>
      <c r="FVM27" s="409">
        <f t="shared" si="72"/>
        <v>0</v>
      </c>
      <c r="FVN27" s="409">
        <f t="shared" si="72"/>
        <v>0</v>
      </c>
      <c r="FVO27" s="409">
        <f t="shared" si="72"/>
        <v>0</v>
      </c>
      <c r="FVP27" s="409">
        <f t="shared" si="72"/>
        <v>0</v>
      </c>
      <c r="FVQ27" s="409">
        <f t="shared" si="72"/>
        <v>0</v>
      </c>
      <c r="FVR27" s="409">
        <f t="shared" si="72"/>
        <v>0</v>
      </c>
      <c r="FVS27" s="409">
        <f t="shared" si="72"/>
        <v>0</v>
      </c>
      <c r="FVT27" s="409">
        <f t="shared" si="72"/>
        <v>0</v>
      </c>
      <c r="FVU27" s="409">
        <f t="shared" si="72"/>
        <v>0</v>
      </c>
      <c r="FVV27" s="409">
        <f t="shared" si="72"/>
        <v>0</v>
      </c>
      <c r="FVW27" s="409">
        <f t="shared" si="72"/>
        <v>0</v>
      </c>
      <c r="FVX27" s="409">
        <f t="shared" si="72"/>
        <v>0</v>
      </c>
      <c r="FVY27" s="409">
        <f t="shared" si="72"/>
        <v>0</v>
      </c>
      <c r="FVZ27" s="409">
        <f t="shared" si="72"/>
        <v>0</v>
      </c>
      <c r="FWA27" s="409">
        <f t="shared" si="72"/>
        <v>0</v>
      </c>
      <c r="FWB27" s="409">
        <f t="shared" si="72"/>
        <v>0</v>
      </c>
      <c r="FWC27" s="409">
        <f t="shared" si="72"/>
        <v>0</v>
      </c>
      <c r="FWD27" s="409">
        <f t="shared" si="72"/>
        <v>0</v>
      </c>
      <c r="FWE27" s="409">
        <f t="shared" si="72"/>
        <v>0</v>
      </c>
      <c r="FWF27" s="409">
        <f t="shared" si="72"/>
        <v>0</v>
      </c>
      <c r="FWG27" s="409">
        <f t="shared" si="72"/>
        <v>0</v>
      </c>
      <c r="FWH27" s="409">
        <f t="shared" si="72"/>
        <v>0</v>
      </c>
      <c r="FWI27" s="409">
        <f t="shared" si="72"/>
        <v>0</v>
      </c>
      <c r="FWJ27" s="409">
        <f t="shared" si="72"/>
        <v>0</v>
      </c>
      <c r="FWK27" s="409">
        <f t="shared" si="72"/>
        <v>0</v>
      </c>
      <c r="FWL27" s="409">
        <f t="shared" si="72"/>
        <v>0</v>
      </c>
      <c r="FWM27" s="409">
        <f t="shared" si="72"/>
        <v>0</v>
      </c>
      <c r="FWN27" s="409">
        <f t="shared" si="72"/>
        <v>0</v>
      </c>
      <c r="FWO27" s="409">
        <f t="shared" si="72"/>
        <v>0</v>
      </c>
      <c r="FWP27" s="409">
        <f t="shared" si="72"/>
        <v>0</v>
      </c>
      <c r="FWQ27" s="409">
        <f t="shared" si="72"/>
        <v>0</v>
      </c>
      <c r="FWR27" s="409">
        <f t="shared" si="72"/>
        <v>0</v>
      </c>
      <c r="FWS27" s="409">
        <f t="shared" si="72"/>
        <v>0</v>
      </c>
      <c r="FWT27" s="409">
        <f t="shared" si="72"/>
        <v>0</v>
      </c>
      <c r="FWU27" s="409">
        <f t="shared" si="72"/>
        <v>0</v>
      </c>
      <c r="FWV27" s="409">
        <f t="shared" si="72"/>
        <v>0</v>
      </c>
      <c r="FWW27" s="409">
        <f t="shared" ref="FWW27:FZH27" si="73">FWW25/365</f>
        <v>0</v>
      </c>
      <c r="FWX27" s="409">
        <f t="shared" si="73"/>
        <v>0</v>
      </c>
      <c r="FWY27" s="409">
        <f t="shared" si="73"/>
        <v>0</v>
      </c>
      <c r="FWZ27" s="409">
        <f t="shared" si="73"/>
        <v>0</v>
      </c>
      <c r="FXA27" s="409">
        <f t="shared" si="73"/>
        <v>0</v>
      </c>
      <c r="FXB27" s="409">
        <f t="shared" si="73"/>
        <v>0</v>
      </c>
      <c r="FXC27" s="409">
        <f t="shared" si="73"/>
        <v>0</v>
      </c>
      <c r="FXD27" s="409">
        <f t="shared" si="73"/>
        <v>0</v>
      </c>
      <c r="FXE27" s="409">
        <f t="shared" si="73"/>
        <v>0</v>
      </c>
      <c r="FXF27" s="409">
        <f t="shared" si="73"/>
        <v>0</v>
      </c>
      <c r="FXG27" s="409">
        <f t="shared" si="73"/>
        <v>0</v>
      </c>
      <c r="FXH27" s="409">
        <f t="shared" si="73"/>
        <v>0</v>
      </c>
      <c r="FXI27" s="409">
        <f t="shared" si="73"/>
        <v>0</v>
      </c>
      <c r="FXJ27" s="409">
        <f t="shared" si="73"/>
        <v>0</v>
      </c>
      <c r="FXK27" s="409">
        <f t="shared" si="73"/>
        <v>0</v>
      </c>
      <c r="FXL27" s="409">
        <f t="shared" si="73"/>
        <v>0</v>
      </c>
      <c r="FXM27" s="409">
        <f t="shared" si="73"/>
        <v>0</v>
      </c>
      <c r="FXN27" s="409">
        <f t="shared" si="73"/>
        <v>0</v>
      </c>
      <c r="FXO27" s="409">
        <f t="shared" si="73"/>
        <v>0</v>
      </c>
      <c r="FXP27" s="409">
        <f t="shared" si="73"/>
        <v>0</v>
      </c>
      <c r="FXQ27" s="409">
        <f t="shared" si="73"/>
        <v>0</v>
      </c>
      <c r="FXR27" s="409">
        <f t="shared" si="73"/>
        <v>0</v>
      </c>
      <c r="FXS27" s="409">
        <f t="shared" si="73"/>
        <v>0</v>
      </c>
      <c r="FXT27" s="409">
        <f t="shared" si="73"/>
        <v>0</v>
      </c>
      <c r="FXU27" s="409">
        <f t="shared" si="73"/>
        <v>0</v>
      </c>
      <c r="FXV27" s="409">
        <f t="shared" si="73"/>
        <v>0</v>
      </c>
      <c r="FXW27" s="409">
        <f t="shared" si="73"/>
        <v>0</v>
      </c>
      <c r="FXX27" s="409">
        <f t="shared" si="73"/>
        <v>0</v>
      </c>
      <c r="FXY27" s="409">
        <f t="shared" si="73"/>
        <v>0</v>
      </c>
      <c r="FXZ27" s="409">
        <f t="shared" si="73"/>
        <v>0</v>
      </c>
      <c r="FYA27" s="409">
        <f t="shared" si="73"/>
        <v>0</v>
      </c>
      <c r="FYB27" s="409">
        <f t="shared" si="73"/>
        <v>0</v>
      </c>
      <c r="FYC27" s="409">
        <f t="shared" si="73"/>
        <v>0</v>
      </c>
      <c r="FYD27" s="409">
        <f t="shared" si="73"/>
        <v>0</v>
      </c>
      <c r="FYE27" s="409">
        <f t="shared" si="73"/>
        <v>0</v>
      </c>
      <c r="FYF27" s="409">
        <f t="shared" si="73"/>
        <v>0</v>
      </c>
      <c r="FYG27" s="409">
        <f t="shared" si="73"/>
        <v>0</v>
      </c>
      <c r="FYH27" s="409">
        <f t="shared" si="73"/>
        <v>0</v>
      </c>
      <c r="FYI27" s="409">
        <f t="shared" si="73"/>
        <v>0</v>
      </c>
      <c r="FYJ27" s="409">
        <f t="shared" si="73"/>
        <v>0</v>
      </c>
      <c r="FYK27" s="409">
        <f t="shared" si="73"/>
        <v>0</v>
      </c>
      <c r="FYL27" s="409">
        <f t="shared" si="73"/>
        <v>0</v>
      </c>
      <c r="FYM27" s="409">
        <f t="shared" si="73"/>
        <v>0</v>
      </c>
      <c r="FYN27" s="409">
        <f t="shared" si="73"/>
        <v>0</v>
      </c>
      <c r="FYO27" s="409">
        <f t="shared" si="73"/>
        <v>0</v>
      </c>
      <c r="FYP27" s="409">
        <f t="shared" si="73"/>
        <v>0</v>
      </c>
      <c r="FYQ27" s="409">
        <f t="shared" si="73"/>
        <v>0</v>
      </c>
      <c r="FYR27" s="409">
        <f t="shared" si="73"/>
        <v>0</v>
      </c>
      <c r="FYS27" s="409">
        <f t="shared" si="73"/>
        <v>0</v>
      </c>
      <c r="FYT27" s="409">
        <f t="shared" si="73"/>
        <v>0</v>
      </c>
      <c r="FYU27" s="409">
        <f t="shared" si="73"/>
        <v>0</v>
      </c>
      <c r="FYV27" s="409">
        <f t="shared" si="73"/>
        <v>0</v>
      </c>
      <c r="FYW27" s="409">
        <f t="shared" si="73"/>
        <v>0</v>
      </c>
      <c r="FYX27" s="409">
        <f t="shared" si="73"/>
        <v>0</v>
      </c>
      <c r="FYY27" s="409">
        <f t="shared" si="73"/>
        <v>0</v>
      </c>
      <c r="FYZ27" s="409">
        <f t="shared" si="73"/>
        <v>0</v>
      </c>
      <c r="FZA27" s="409">
        <f t="shared" si="73"/>
        <v>0</v>
      </c>
      <c r="FZB27" s="409">
        <f t="shared" si="73"/>
        <v>0</v>
      </c>
      <c r="FZC27" s="409">
        <f t="shared" si="73"/>
        <v>0</v>
      </c>
      <c r="FZD27" s="409">
        <f t="shared" si="73"/>
        <v>0</v>
      </c>
      <c r="FZE27" s="409">
        <f t="shared" si="73"/>
        <v>0</v>
      </c>
      <c r="FZF27" s="409">
        <f t="shared" si="73"/>
        <v>0</v>
      </c>
      <c r="FZG27" s="409">
        <f t="shared" si="73"/>
        <v>0</v>
      </c>
      <c r="FZH27" s="409">
        <f t="shared" si="73"/>
        <v>0</v>
      </c>
      <c r="FZI27" s="409">
        <f t="shared" ref="FZI27:GBT27" si="74">FZI25/365</f>
        <v>0</v>
      </c>
      <c r="FZJ27" s="409">
        <f t="shared" si="74"/>
        <v>0</v>
      </c>
      <c r="FZK27" s="409">
        <f t="shared" si="74"/>
        <v>0</v>
      </c>
      <c r="FZL27" s="409">
        <f t="shared" si="74"/>
        <v>0</v>
      </c>
      <c r="FZM27" s="409">
        <f t="shared" si="74"/>
        <v>0</v>
      </c>
      <c r="FZN27" s="409">
        <f t="shared" si="74"/>
        <v>0</v>
      </c>
      <c r="FZO27" s="409">
        <f t="shared" si="74"/>
        <v>0</v>
      </c>
      <c r="FZP27" s="409">
        <f t="shared" si="74"/>
        <v>0</v>
      </c>
      <c r="FZQ27" s="409">
        <f t="shared" si="74"/>
        <v>0</v>
      </c>
      <c r="FZR27" s="409">
        <f t="shared" si="74"/>
        <v>0</v>
      </c>
      <c r="FZS27" s="409">
        <f t="shared" si="74"/>
        <v>0</v>
      </c>
      <c r="FZT27" s="409">
        <f t="shared" si="74"/>
        <v>0</v>
      </c>
      <c r="FZU27" s="409">
        <f t="shared" si="74"/>
        <v>0</v>
      </c>
      <c r="FZV27" s="409">
        <f t="shared" si="74"/>
        <v>0</v>
      </c>
      <c r="FZW27" s="409">
        <f t="shared" si="74"/>
        <v>0</v>
      </c>
      <c r="FZX27" s="409">
        <f t="shared" si="74"/>
        <v>0</v>
      </c>
      <c r="FZY27" s="409">
        <f t="shared" si="74"/>
        <v>0</v>
      </c>
      <c r="FZZ27" s="409">
        <f t="shared" si="74"/>
        <v>0</v>
      </c>
      <c r="GAA27" s="409">
        <f t="shared" si="74"/>
        <v>0</v>
      </c>
      <c r="GAB27" s="409">
        <f t="shared" si="74"/>
        <v>0</v>
      </c>
      <c r="GAC27" s="409">
        <f t="shared" si="74"/>
        <v>0</v>
      </c>
      <c r="GAD27" s="409">
        <f t="shared" si="74"/>
        <v>0</v>
      </c>
      <c r="GAE27" s="409">
        <f t="shared" si="74"/>
        <v>0</v>
      </c>
      <c r="GAF27" s="409">
        <f t="shared" si="74"/>
        <v>0</v>
      </c>
      <c r="GAG27" s="409">
        <f t="shared" si="74"/>
        <v>0</v>
      </c>
      <c r="GAH27" s="409">
        <f t="shared" si="74"/>
        <v>0</v>
      </c>
      <c r="GAI27" s="409">
        <f t="shared" si="74"/>
        <v>0</v>
      </c>
      <c r="GAJ27" s="409">
        <f t="shared" si="74"/>
        <v>0</v>
      </c>
      <c r="GAK27" s="409">
        <f t="shared" si="74"/>
        <v>0</v>
      </c>
      <c r="GAL27" s="409">
        <f t="shared" si="74"/>
        <v>0</v>
      </c>
      <c r="GAM27" s="409">
        <f t="shared" si="74"/>
        <v>0</v>
      </c>
      <c r="GAN27" s="409">
        <f t="shared" si="74"/>
        <v>0</v>
      </c>
      <c r="GAO27" s="409">
        <f t="shared" si="74"/>
        <v>0</v>
      </c>
      <c r="GAP27" s="409">
        <f t="shared" si="74"/>
        <v>0</v>
      </c>
      <c r="GAQ27" s="409">
        <f t="shared" si="74"/>
        <v>0</v>
      </c>
      <c r="GAR27" s="409">
        <f t="shared" si="74"/>
        <v>0</v>
      </c>
      <c r="GAS27" s="409">
        <f t="shared" si="74"/>
        <v>0</v>
      </c>
      <c r="GAT27" s="409">
        <f t="shared" si="74"/>
        <v>0</v>
      </c>
      <c r="GAU27" s="409">
        <f t="shared" si="74"/>
        <v>0</v>
      </c>
      <c r="GAV27" s="409">
        <f t="shared" si="74"/>
        <v>0</v>
      </c>
      <c r="GAW27" s="409">
        <f t="shared" si="74"/>
        <v>0</v>
      </c>
      <c r="GAX27" s="409">
        <f t="shared" si="74"/>
        <v>0</v>
      </c>
      <c r="GAY27" s="409">
        <f t="shared" si="74"/>
        <v>0</v>
      </c>
      <c r="GAZ27" s="409">
        <f t="shared" si="74"/>
        <v>0</v>
      </c>
      <c r="GBA27" s="409">
        <f t="shared" si="74"/>
        <v>0</v>
      </c>
      <c r="GBB27" s="409">
        <f t="shared" si="74"/>
        <v>0</v>
      </c>
      <c r="GBC27" s="409">
        <f t="shared" si="74"/>
        <v>0</v>
      </c>
      <c r="GBD27" s="409">
        <f t="shared" si="74"/>
        <v>0</v>
      </c>
      <c r="GBE27" s="409">
        <f t="shared" si="74"/>
        <v>0</v>
      </c>
      <c r="GBF27" s="409">
        <f t="shared" si="74"/>
        <v>0</v>
      </c>
      <c r="GBG27" s="409">
        <f t="shared" si="74"/>
        <v>0</v>
      </c>
      <c r="GBH27" s="409">
        <f t="shared" si="74"/>
        <v>0</v>
      </c>
      <c r="GBI27" s="409">
        <f t="shared" si="74"/>
        <v>0</v>
      </c>
      <c r="GBJ27" s="409">
        <f t="shared" si="74"/>
        <v>0</v>
      </c>
      <c r="GBK27" s="409">
        <f t="shared" si="74"/>
        <v>0</v>
      </c>
      <c r="GBL27" s="409">
        <f t="shared" si="74"/>
        <v>0</v>
      </c>
      <c r="GBM27" s="409">
        <f t="shared" si="74"/>
        <v>0</v>
      </c>
      <c r="GBN27" s="409">
        <f t="shared" si="74"/>
        <v>0</v>
      </c>
      <c r="GBO27" s="409">
        <f t="shared" si="74"/>
        <v>0</v>
      </c>
      <c r="GBP27" s="409">
        <f t="shared" si="74"/>
        <v>0</v>
      </c>
      <c r="GBQ27" s="409">
        <f t="shared" si="74"/>
        <v>0</v>
      </c>
      <c r="GBR27" s="409">
        <f t="shared" si="74"/>
        <v>0</v>
      </c>
      <c r="GBS27" s="409">
        <f t="shared" si="74"/>
        <v>0</v>
      </c>
      <c r="GBT27" s="409">
        <f t="shared" si="74"/>
        <v>0</v>
      </c>
      <c r="GBU27" s="409">
        <f t="shared" ref="GBU27:GEF27" si="75">GBU25/365</f>
        <v>0</v>
      </c>
      <c r="GBV27" s="409">
        <f t="shared" si="75"/>
        <v>0</v>
      </c>
      <c r="GBW27" s="409">
        <f t="shared" si="75"/>
        <v>0</v>
      </c>
      <c r="GBX27" s="409">
        <f t="shared" si="75"/>
        <v>0</v>
      </c>
      <c r="GBY27" s="409">
        <f t="shared" si="75"/>
        <v>0</v>
      </c>
      <c r="GBZ27" s="409">
        <f t="shared" si="75"/>
        <v>0</v>
      </c>
      <c r="GCA27" s="409">
        <f t="shared" si="75"/>
        <v>0</v>
      </c>
      <c r="GCB27" s="409">
        <f t="shared" si="75"/>
        <v>0</v>
      </c>
      <c r="GCC27" s="409">
        <f t="shared" si="75"/>
        <v>0</v>
      </c>
      <c r="GCD27" s="409">
        <f t="shared" si="75"/>
        <v>0</v>
      </c>
      <c r="GCE27" s="409">
        <f t="shared" si="75"/>
        <v>0</v>
      </c>
      <c r="GCF27" s="409">
        <f t="shared" si="75"/>
        <v>0</v>
      </c>
      <c r="GCG27" s="409">
        <f t="shared" si="75"/>
        <v>0</v>
      </c>
      <c r="GCH27" s="409">
        <f t="shared" si="75"/>
        <v>0</v>
      </c>
      <c r="GCI27" s="409">
        <f t="shared" si="75"/>
        <v>0</v>
      </c>
      <c r="GCJ27" s="409">
        <f t="shared" si="75"/>
        <v>0</v>
      </c>
      <c r="GCK27" s="409">
        <f t="shared" si="75"/>
        <v>0</v>
      </c>
      <c r="GCL27" s="409">
        <f t="shared" si="75"/>
        <v>0</v>
      </c>
      <c r="GCM27" s="409">
        <f t="shared" si="75"/>
        <v>0</v>
      </c>
      <c r="GCN27" s="409">
        <f t="shared" si="75"/>
        <v>0</v>
      </c>
      <c r="GCO27" s="409">
        <f t="shared" si="75"/>
        <v>0</v>
      </c>
      <c r="GCP27" s="409">
        <f t="shared" si="75"/>
        <v>0</v>
      </c>
      <c r="GCQ27" s="409">
        <f t="shared" si="75"/>
        <v>0</v>
      </c>
      <c r="GCR27" s="409">
        <f t="shared" si="75"/>
        <v>0</v>
      </c>
      <c r="GCS27" s="409">
        <f t="shared" si="75"/>
        <v>0</v>
      </c>
      <c r="GCT27" s="409">
        <f t="shared" si="75"/>
        <v>0</v>
      </c>
      <c r="GCU27" s="409">
        <f t="shared" si="75"/>
        <v>0</v>
      </c>
      <c r="GCV27" s="409">
        <f t="shared" si="75"/>
        <v>0</v>
      </c>
      <c r="GCW27" s="409">
        <f t="shared" si="75"/>
        <v>0</v>
      </c>
      <c r="GCX27" s="409">
        <f t="shared" si="75"/>
        <v>0</v>
      </c>
      <c r="GCY27" s="409">
        <f t="shared" si="75"/>
        <v>0</v>
      </c>
      <c r="GCZ27" s="409">
        <f t="shared" si="75"/>
        <v>0</v>
      </c>
      <c r="GDA27" s="409">
        <f t="shared" si="75"/>
        <v>0</v>
      </c>
      <c r="GDB27" s="409">
        <f t="shared" si="75"/>
        <v>0</v>
      </c>
      <c r="GDC27" s="409">
        <f t="shared" si="75"/>
        <v>0</v>
      </c>
      <c r="GDD27" s="409">
        <f t="shared" si="75"/>
        <v>0</v>
      </c>
      <c r="GDE27" s="409">
        <f t="shared" si="75"/>
        <v>0</v>
      </c>
      <c r="GDF27" s="409">
        <f t="shared" si="75"/>
        <v>0</v>
      </c>
      <c r="GDG27" s="409">
        <f t="shared" si="75"/>
        <v>0</v>
      </c>
      <c r="GDH27" s="409">
        <f t="shared" si="75"/>
        <v>0</v>
      </c>
      <c r="GDI27" s="409">
        <f t="shared" si="75"/>
        <v>0</v>
      </c>
      <c r="GDJ27" s="409">
        <f t="shared" si="75"/>
        <v>0</v>
      </c>
      <c r="GDK27" s="409">
        <f t="shared" si="75"/>
        <v>0</v>
      </c>
      <c r="GDL27" s="409">
        <f t="shared" si="75"/>
        <v>0</v>
      </c>
      <c r="GDM27" s="409">
        <f t="shared" si="75"/>
        <v>0</v>
      </c>
      <c r="GDN27" s="409">
        <f t="shared" si="75"/>
        <v>0</v>
      </c>
      <c r="GDO27" s="409">
        <f t="shared" si="75"/>
        <v>0</v>
      </c>
      <c r="GDP27" s="409">
        <f t="shared" si="75"/>
        <v>0</v>
      </c>
      <c r="GDQ27" s="409">
        <f t="shared" si="75"/>
        <v>0</v>
      </c>
      <c r="GDR27" s="409">
        <f t="shared" si="75"/>
        <v>0</v>
      </c>
      <c r="GDS27" s="409">
        <f t="shared" si="75"/>
        <v>0</v>
      </c>
      <c r="GDT27" s="409">
        <f t="shared" si="75"/>
        <v>0</v>
      </c>
      <c r="GDU27" s="409">
        <f t="shared" si="75"/>
        <v>0</v>
      </c>
      <c r="GDV27" s="409">
        <f t="shared" si="75"/>
        <v>0</v>
      </c>
      <c r="GDW27" s="409">
        <f t="shared" si="75"/>
        <v>0</v>
      </c>
      <c r="GDX27" s="409">
        <f t="shared" si="75"/>
        <v>0</v>
      </c>
      <c r="GDY27" s="409">
        <f t="shared" si="75"/>
        <v>0</v>
      </c>
      <c r="GDZ27" s="409">
        <f t="shared" si="75"/>
        <v>0</v>
      </c>
      <c r="GEA27" s="409">
        <f t="shared" si="75"/>
        <v>0</v>
      </c>
      <c r="GEB27" s="409">
        <f t="shared" si="75"/>
        <v>0</v>
      </c>
      <c r="GEC27" s="409">
        <f t="shared" si="75"/>
        <v>0</v>
      </c>
      <c r="GED27" s="409">
        <f t="shared" si="75"/>
        <v>0</v>
      </c>
      <c r="GEE27" s="409">
        <f t="shared" si="75"/>
        <v>0</v>
      </c>
      <c r="GEF27" s="409">
        <f t="shared" si="75"/>
        <v>0</v>
      </c>
      <c r="GEG27" s="409">
        <f t="shared" ref="GEG27:GGR27" si="76">GEG25/365</f>
        <v>0</v>
      </c>
      <c r="GEH27" s="409">
        <f t="shared" si="76"/>
        <v>0</v>
      </c>
      <c r="GEI27" s="409">
        <f t="shared" si="76"/>
        <v>0</v>
      </c>
      <c r="GEJ27" s="409">
        <f t="shared" si="76"/>
        <v>0</v>
      </c>
      <c r="GEK27" s="409">
        <f t="shared" si="76"/>
        <v>0</v>
      </c>
      <c r="GEL27" s="409">
        <f t="shared" si="76"/>
        <v>0</v>
      </c>
      <c r="GEM27" s="409">
        <f t="shared" si="76"/>
        <v>0</v>
      </c>
      <c r="GEN27" s="409">
        <f t="shared" si="76"/>
        <v>0</v>
      </c>
      <c r="GEO27" s="409">
        <f t="shared" si="76"/>
        <v>0</v>
      </c>
      <c r="GEP27" s="409">
        <f t="shared" si="76"/>
        <v>0</v>
      </c>
      <c r="GEQ27" s="409">
        <f t="shared" si="76"/>
        <v>0</v>
      </c>
      <c r="GER27" s="409">
        <f t="shared" si="76"/>
        <v>0</v>
      </c>
      <c r="GES27" s="409">
        <f t="shared" si="76"/>
        <v>0</v>
      </c>
      <c r="GET27" s="409">
        <f t="shared" si="76"/>
        <v>0</v>
      </c>
      <c r="GEU27" s="409">
        <f t="shared" si="76"/>
        <v>0</v>
      </c>
      <c r="GEV27" s="409">
        <f t="shared" si="76"/>
        <v>0</v>
      </c>
      <c r="GEW27" s="409">
        <f t="shared" si="76"/>
        <v>0</v>
      </c>
      <c r="GEX27" s="409">
        <f t="shared" si="76"/>
        <v>0</v>
      </c>
      <c r="GEY27" s="409">
        <f t="shared" si="76"/>
        <v>0</v>
      </c>
      <c r="GEZ27" s="409">
        <f t="shared" si="76"/>
        <v>0</v>
      </c>
      <c r="GFA27" s="409">
        <f t="shared" si="76"/>
        <v>0</v>
      </c>
      <c r="GFB27" s="409">
        <f t="shared" si="76"/>
        <v>0</v>
      </c>
      <c r="GFC27" s="409">
        <f t="shared" si="76"/>
        <v>0</v>
      </c>
      <c r="GFD27" s="409">
        <f t="shared" si="76"/>
        <v>0</v>
      </c>
      <c r="GFE27" s="409">
        <f t="shared" si="76"/>
        <v>0</v>
      </c>
      <c r="GFF27" s="409">
        <f t="shared" si="76"/>
        <v>0</v>
      </c>
      <c r="GFG27" s="409">
        <f t="shared" si="76"/>
        <v>0</v>
      </c>
      <c r="GFH27" s="409">
        <f t="shared" si="76"/>
        <v>0</v>
      </c>
      <c r="GFI27" s="409">
        <f t="shared" si="76"/>
        <v>0</v>
      </c>
      <c r="GFJ27" s="409">
        <f t="shared" si="76"/>
        <v>0</v>
      </c>
      <c r="GFK27" s="409">
        <f t="shared" si="76"/>
        <v>0</v>
      </c>
      <c r="GFL27" s="409">
        <f t="shared" si="76"/>
        <v>0</v>
      </c>
      <c r="GFM27" s="409">
        <f t="shared" si="76"/>
        <v>0</v>
      </c>
      <c r="GFN27" s="409">
        <f t="shared" si="76"/>
        <v>0</v>
      </c>
      <c r="GFO27" s="409">
        <f t="shared" si="76"/>
        <v>0</v>
      </c>
      <c r="GFP27" s="409">
        <f t="shared" si="76"/>
        <v>0</v>
      </c>
      <c r="GFQ27" s="409">
        <f t="shared" si="76"/>
        <v>0</v>
      </c>
      <c r="GFR27" s="409">
        <f t="shared" si="76"/>
        <v>0</v>
      </c>
      <c r="GFS27" s="409">
        <f t="shared" si="76"/>
        <v>0</v>
      </c>
      <c r="GFT27" s="409">
        <f t="shared" si="76"/>
        <v>0</v>
      </c>
      <c r="GFU27" s="409">
        <f t="shared" si="76"/>
        <v>0</v>
      </c>
      <c r="GFV27" s="409">
        <f t="shared" si="76"/>
        <v>0</v>
      </c>
      <c r="GFW27" s="409">
        <f t="shared" si="76"/>
        <v>0</v>
      </c>
      <c r="GFX27" s="409">
        <f t="shared" si="76"/>
        <v>0</v>
      </c>
      <c r="GFY27" s="409">
        <f t="shared" si="76"/>
        <v>0</v>
      </c>
      <c r="GFZ27" s="409">
        <f t="shared" si="76"/>
        <v>0</v>
      </c>
      <c r="GGA27" s="409">
        <f t="shared" si="76"/>
        <v>0</v>
      </c>
      <c r="GGB27" s="409">
        <f t="shared" si="76"/>
        <v>0</v>
      </c>
      <c r="GGC27" s="409">
        <f t="shared" si="76"/>
        <v>0</v>
      </c>
      <c r="GGD27" s="409">
        <f t="shared" si="76"/>
        <v>0</v>
      </c>
      <c r="GGE27" s="409">
        <f t="shared" si="76"/>
        <v>0</v>
      </c>
      <c r="GGF27" s="409">
        <f t="shared" si="76"/>
        <v>0</v>
      </c>
      <c r="GGG27" s="409">
        <f t="shared" si="76"/>
        <v>0</v>
      </c>
      <c r="GGH27" s="409">
        <f t="shared" si="76"/>
        <v>0</v>
      </c>
      <c r="GGI27" s="409">
        <f t="shared" si="76"/>
        <v>0</v>
      </c>
      <c r="GGJ27" s="409">
        <f t="shared" si="76"/>
        <v>0</v>
      </c>
      <c r="GGK27" s="409">
        <f t="shared" si="76"/>
        <v>0</v>
      </c>
      <c r="GGL27" s="409">
        <f t="shared" si="76"/>
        <v>0</v>
      </c>
      <c r="GGM27" s="409">
        <f t="shared" si="76"/>
        <v>0</v>
      </c>
      <c r="GGN27" s="409">
        <f t="shared" si="76"/>
        <v>0</v>
      </c>
      <c r="GGO27" s="409">
        <f t="shared" si="76"/>
        <v>0</v>
      </c>
      <c r="GGP27" s="409">
        <f t="shared" si="76"/>
        <v>0</v>
      </c>
      <c r="GGQ27" s="409">
        <f t="shared" si="76"/>
        <v>0</v>
      </c>
      <c r="GGR27" s="409">
        <f t="shared" si="76"/>
        <v>0</v>
      </c>
      <c r="GGS27" s="409">
        <f t="shared" ref="GGS27:GJD27" si="77">GGS25/365</f>
        <v>0</v>
      </c>
      <c r="GGT27" s="409">
        <f t="shared" si="77"/>
        <v>0</v>
      </c>
      <c r="GGU27" s="409">
        <f t="shared" si="77"/>
        <v>0</v>
      </c>
      <c r="GGV27" s="409">
        <f t="shared" si="77"/>
        <v>0</v>
      </c>
      <c r="GGW27" s="409">
        <f t="shared" si="77"/>
        <v>0</v>
      </c>
      <c r="GGX27" s="409">
        <f t="shared" si="77"/>
        <v>0</v>
      </c>
      <c r="GGY27" s="409">
        <f t="shared" si="77"/>
        <v>0</v>
      </c>
      <c r="GGZ27" s="409">
        <f t="shared" si="77"/>
        <v>0</v>
      </c>
      <c r="GHA27" s="409">
        <f t="shared" si="77"/>
        <v>0</v>
      </c>
      <c r="GHB27" s="409">
        <f t="shared" si="77"/>
        <v>0</v>
      </c>
      <c r="GHC27" s="409">
        <f t="shared" si="77"/>
        <v>0</v>
      </c>
      <c r="GHD27" s="409">
        <f t="shared" si="77"/>
        <v>0</v>
      </c>
      <c r="GHE27" s="409">
        <f t="shared" si="77"/>
        <v>0</v>
      </c>
      <c r="GHF27" s="409">
        <f t="shared" si="77"/>
        <v>0</v>
      </c>
      <c r="GHG27" s="409">
        <f t="shared" si="77"/>
        <v>0</v>
      </c>
      <c r="GHH27" s="409">
        <f t="shared" si="77"/>
        <v>0</v>
      </c>
      <c r="GHI27" s="409">
        <f t="shared" si="77"/>
        <v>0</v>
      </c>
      <c r="GHJ27" s="409">
        <f t="shared" si="77"/>
        <v>0</v>
      </c>
      <c r="GHK27" s="409">
        <f t="shared" si="77"/>
        <v>0</v>
      </c>
      <c r="GHL27" s="409">
        <f t="shared" si="77"/>
        <v>0</v>
      </c>
      <c r="GHM27" s="409">
        <f t="shared" si="77"/>
        <v>0</v>
      </c>
      <c r="GHN27" s="409">
        <f t="shared" si="77"/>
        <v>0</v>
      </c>
      <c r="GHO27" s="409">
        <f t="shared" si="77"/>
        <v>0</v>
      </c>
      <c r="GHP27" s="409">
        <f t="shared" si="77"/>
        <v>0</v>
      </c>
      <c r="GHQ27" s="409">
        <f t="shared" si="77"/>
        <v>0</v>
      </c>
      <c r="GHR27" s="409">
        <f t="shared" si="77"/>
        <v>0</v>
      </c>
      <c r="GHS27" s="409">
        <f t="shared" si="77"/>
        <v>0</v>
      </c>
      <c r="GHT27" s="409">
        <f t="shared" si="77"/>
        <v>0</v>
      </c>
      <c r="GHU27" s="409">
        <f t="shared" si="77"/>
        <v>0</v>
      </c>
      <c r="GHV27" s="409">
        <f t="shared" si="77"/>
        <v>0</v>
      </c>
      <c r="GHW27" s="409">
        <f t="shared" si="77"/>
        <v>0</v>
      </c>
      <c r="GHX27" s="409">
        <f t="shared" si="77"/>
        <v>0</v>
      </c>
      <c r="GHY27" s="409">
        <f t="shared" si="77"/>
        <v>0</v>
      </c>
      <c r="GHZ27" s="409">
        <f t="shared" si="77"/>
        <v>0</v>
      </c>
      <c r="GIA27" s="409">
        <f t="shared" si="77"/>
        <v>0</v>
      </c>
      <c r="GIB27" s="409">
        <f t="shared" si="77"/>
        <v>0</v>
      </c>
      <c r="GIC27" s="409">
        <f t="shared" si="77"/>
        <v>0</v>
      </c>
      <c r="GID27" s="409">
        <f t="shared" si="77"/>
        <v>0</v>
      </c>
      <c r="GIE27" s="409">
        <f t="shared" si="77"/>
        <v>0</v>
      </c>
      <c r="GIF27" s="409">
        <f t="shared" si="77"/>
        <v>0</v>
      </c>
      <c r="GIG27" s="409">
        <f t="shared" si="77"/>
        <v>0</v>
      </c>
      <c r="GIH27" s="409">
        <f t="shared" si="77"/>
        <v>0</v>
      </c>
      <c r="GII27" s="409">
        <f t="shared" si="77"/>
        <v>0</v>
      </c>
      <c r="GIJ27" s="409">
        <f t="shared" si="77"/>
        <v>0</v>
      </c>
      <c r="GIK27" s="409">
        <f t="shared" si="77"/>
        <v>0</v>
      </c>
      <c r="GIL27" s="409">
        <f t="shared" si="77"/>
        <v>0</v>
      </c>
      <c r="GIM27" s="409">
        <f t="shared" si="77"/>
        <v>0</v>
      </c>
      <c r="GIN27" s="409">
        <f t="shared" si="77"/>
        <v>0</v>
      </c>
      <c r="GIO27" s="409">
        <f t="shared" si="77"/>
        <v>0</v>
      </c>
      <c r="GIP27" s="409">
        <f t="shared" si="77"/>
        <v>0</v>
      </c>
      <c r="GIQ27" s="409">
        <f t="shared" si="77"/>
        <v>0</v>
      </c>
      <c r="GIR27" s="409">
        <f t="shared" si="77"/>
        <v>0</v>
      </c>
      <c r="GIS27" s="409">
        <f t="shared" si="77"/>
        <v>0</v>
      </c>
      <c r="GIT27" s="409">
        <f t="shared" si="77"/>
        <v>0</v>
      </c>
      <c r="GIU27" s="409">
        <f t="shared" si="77"/>
        <v>0</v>
      </c>
      <c r="GIV27" s="409">
        <f t="shared" si="77"/>
        <v>0</v>
      </c>
      <c r="GIW27" s="409">
        <f t="shared" si="77"/>
        <v>0</v>
      </c>
      <c r="GIX27" s="409">
        <f t="shared" si="77"/>
        <v>0</v>
      </c>
      <c r="GIY27" s="409">
        <f t="shared" si="77"/>
        <v>0</v>
      </c>
      <c r="GIZ27" s="409">
        <f t="shared" si="77"/>
        <v>0</v>
      </c>
      <c r="GJA27" s="409">
        <f t="shared" si="77"/>
        <v>0</v>
      </c>
      <c r="GJB27" s="409">
        <f t="shared" si="77"/>
        <v>0</v>
      </c>
      <c r="GJC27" s="409">
        <f t="shared" si="77"/>
        <v>0</v>
      </c>
      <c r="GJD27" s="409">
        <f t="shared" si="77"/>
        <v>0</v>
      </c>
      <c r="GJE27" s="409">
        <f t="shared" ref="GJE27:GLP27" si="78">GJE25/365</f>
        <v>0</v>
      </c>
      <c r="GJF27" s="409">
        <f t="shared" si="78"/>
        <v>0</v>
      </c>
      <c r="GJG27" s="409">
        <f t="shared" si="78"/>
        <v>0</v>
      </c>
      <c r="GJH27" s="409">
        <f t="shared" si="78"/>
        <v>0</v>
      </c>
      <c r="GJI27" s="409">
        <f t="shared" si="78"/>
        <v>0</v>
      </c>
      <c r="GJJ27" s="409">
        <f t="shared" si="78"/>
        <v>0</v>
      </c>
      <c r="GJK27" s="409">
        <f t="shared" si="78"/>
        <v>0</v>
      </c>
      <c r="GJL27" s="409">
        <f t="shared" si="78"/>
        <v>0</v>
      </c>
      <c r="GJM27" s="409">
        <f t="shared" si="78"/>
        <v>0</v>
      </c>
      <c r="GJN27" s="409">
        <f t="shared" si="78"/>
        <v>0</v>
      </c>
      <c r="GJO27" s="409">
        <f t="shared" si="78"/>
        <v>0</v>
      </c>
      <c r="GJP27" s="409">
        <f t="shared" si="78"/>
        <v>0</v>
      </c>
      <c r="GJQ27" s="409">
        <f t="shared" si="78"/>
        <v>0</v>
      </c>
      <c r="GJR27" s="409">
        <f t="shared" si="78"/>
        <v>0</v>
      </c>
      <c r="GJS27" s="409">
        <f t="shared" si="78"/>
        <v>0</v>
      </c>
      <c r="GJT27" s="409">
        <f t="shared" si="78"/>
        <v>0</v>
      </c>
      <c r="GJU27" s="409">
        <f t="shared" si="78"/>
        <v>0</v>
      </c>
      <c r="GJV27" s="409">
        <f t="shared" si="78"/>
        <v>0</v>
      </c>
      <c r="GJW27" s="409">
        <f t="shared" si="78"/>
        <v>0</v>
      </c>
      <c r="GJX27" s="409">
        <f t="shared" si="78"/>
        <v>0</v>
      </c>
      <c r="GJY27" s="409">
        <f t="shared" si="78"/>
        <v>0</v>
      </c>
      <c r="GJZ27" s="409">
        <f t="shared" si="78"/>
        <v>0</v>
      </c>
      <c r="GKA27" s="409">
        <f t="shared" si="78"/>
        <v>0</v>
      </c>
      <c r="GKB27" s="409">
        <f t="shared" si="78"/>
        <v>0</v>
      </c>
      <c r="GKC27" s="409">
        <f t="shared" si="78"/>
        <v>0</v>
      </c>
      <c r="GKD27" s="409">
        <f t="shared" si="78"/>
        <v>0</v>
      </c>
      <c r="GKE27" s="409">
        <f t="shared" si="78"/>
        <v>0</v>
      </c>
      <c r="GKF27" s="409">
        <f t="shared" si="78"/>
        <v>0</v>
      </c>
      <c r="GKG27" s="409">
        <f t="shared" si="78"/>
        <v>0</v>
      </c>
      <c r="GKH27" s="409">
        <f t="shared" si="78"/>
        <v>0</v>
      </c>
      <c r="GKI27" s="409">
        <f t="shared" si="78"/>
        <v>0</v>
      </c>
      <c r="GKJ27" s="409">
        <f t="shared" si="78"/>
        <v>0</v>
      </c>
      <c r="GKK27" s="409">
        <f t="shared" si="78"/>
        <v>0</v>
      </c>
      <c r="GKL27" s="409">
        <f t="shared" si="78"/>
        <v>0</v>
      </c>
      <c r="GKM27" s="409">
        <f t="shared" si="78"/>
        <v>0</v>
      </c>
      <c r="GKN27" s="409">
        <f t="shared" si="78"/>
        <v>0</v>
      </c>
      <c r="GKO27" s="409">
        <f t="shared" si="78"/>
        <v>0</v>
      </c>
      <c r="GKP27" s="409">
        <f t="shared" si="78"/>
        <v>0</v>
      </c>
      <c r="GKQ27" s="409">
        <f t="shared" si="78"/>
        <v>0</v>
      </c>
      <c r="GKR27" s="409">
        <f t="shared" si="78"/>
        <v>0</v>
      </c>
      <c r="GKS27" s="409">
        <f t="shared" si="78"/>
        <v>0</v>
      </c>
      <c r="GKT27" s="409">
        <f t="shared" si="78"/>
        <v>0</v>
      </c>
      <c r="GKU27" s="409">
        <f t="shared" si="78"/>
        <v>0</v>
      </c>
      <c r="GKV27" s="409">
        <f t="shared" si="78"/>
        <v>0</v>
      </c>
      <c r="GKW27" s="409">
        <f t="shared" si="78"/>
        <v>0</v>
      </c>
      <c r="GKX27" s="409">
        <f t="shared" si="78"/>
        <v>0</v>
      </c>
      <c r="GKY27" s="409">
        <f t="shared" si="78"/>
        <v>0</v>
      </c>
      <c r="GKZ27" s="409">
        <f t="shared" si="78"/>
        <v>0</v>
      </c>
      <c r="GLA27" s="409">
        <f t="shared" si="78"/>
        <v>0</v>
      </c>
      <c r="GLB27" s="409">
        <f t="shared" si="78"/>
        <v>0</v>
      </c>
      <c r="GLC27" s="409">
        <f t="shared" si="78"/>
        <v>0</v>
      </c>
      <c r="GLD27" s="409">
        <f t="shared" si="78"/>
        <v>0</v>
      </c>
      <c r="GLE27" s="409">
        <f t="shared" si="78"/>
        <v>0</v>
      </c>
      <c r="GLF27" s="409">
        <f t="shared" si="78"/>
        <v>0</v>
      </c>
      <c r="GLG27" s="409">
        <f t="shared" si="78"/>
        <v>0</v>
      </c>
      <c r="GLH27" s="409">
        <f t="shared" si="78"/>
        <v>0</v>
      </c>
      <c r="GLI27" s="409">
        <f t="shared" si="78"/>
        <v>0</v>
      </c>
      <c r="GLJ27" s="409">
        <f t="shared" si="78"/>
        <v>0</v>
      </c>
      <c r="GLK27" s="409">
        <f t="shared" si="78"/>
        <v>0</v>
      </c>
      <c r="GLL27" s="409">
        <f t="shared" si="78"/>
        <v>0</v>
      </c>
      <c r="GLM27" s="409">
        <f t="shared" si="78"/>
        <v>0</v>
      </c>
      <c r="GLN27" s="409">
        <f t="shared" si="78"/>
        <v>0</v>
      </c>
      <c r="GLO27" s="409">
        <f t="shared" si="78"/>
        <v>0</v>
      </c>
      <c r="GLP27" s="409">
        <f t="shared" si="78"/>
        <v>0</v>
      </c>
      <c r="GLQ27" s="409">
        <f t="shared" ref="GLQ27:GOB27" si="79">GLQ25/365</f>
        <v>0</v>
      </c>
      <c r="GLR27" s="409">
        <f t="shared" si="79"/>
        <v>0</v>
      </c>
      <c r="GLS27" s="409">
        <f t="shared" si="79"/>
        <v>0</v>
      </c>
      <c r="GLT27" s="409">
        <f t="shared" si="79"/>
        <v>0</v>
      </c>
      <c r="GLU27" s="409">
        <f t="shared" si="79"/>
        <v>0</v>
      </c>
      <c r="GLV27" s="409">
        <f t="shared" si="79"/>
        <v>0</v>
      </c>
      <c r="GLW27" s="409">
        <f t="shared" si="79"/>
        <v>0</v>
      </c>
      <c r="GLX27" s="409">
        <f t="shared" si="79"/>
        <v>0</v>
      </c>
      <c r="GLY27" s="409">
        <f t="shared" si="79"/>
        <v>0</v>
      </c>
      <c r="GLZ27" s="409">
        <f t="shared" si="79"/>
        <v>0</v>
      </c>
      <c r="GMA27" s="409">
        <f t="shared" si="79"/>
        <v>0</v>
      </c>
      <c r="GMB27" s="409">
        <f t="shared" si="79"/>
        <v>0</v>
      </c>
      <c r="GMC27" s="409">
        <f t="shared" si="79"/>
        <v>0</v>
      </c>
      <c r="GMD27" s="409">
        <f t="shared" si="79"/>
        <v>0</v>
      </c>
      <c r="GME27" s="409">
        <f t="shared" si="79"/>
        <v>0</v>
      </c>
      <c r="GMF27" s="409">
        <f t="shared" si="79"/>
        <v>0</v>
      </c>
      <c r="GMG27" s="409">
        <f t="shared" si="79"/>
        <v>0</v>
      </c>
      <c r="GMH27" s="409">
        <f t="shared" si="79"/>
        <v>0</v>
      </c>
      <c r="GMI27" s="409">
        <f t="shared" si="79"/>
        <v>0</v>
      </c>
      <c r="GMJ27" s="409">
        <f t="shared" si="79"/>
        <v>0</v>
      </c>
      <c r="GMK27" s="409">
        <f t="shared" si="79"/>
        <v>0</v>
      </c>
      <c r="GML27" s="409">
        <f t="shared" si="79"/>
        <v>0</v>
      </c>
      <c r="GMM27" s="409">
        <f t="shared" si="79"/>
        <v>0</v>
      </c>
      <c r="GMN27" s="409">
        <f t="shared" si="79"/>
        <v>0</v>
      </c>
      <c r="GMO27" s="409">
        <f t="shared" si="79"/>
        <v>0</v>
      </c>
      <c r="GMP27" s="409">
        <f t="shared" si="79"/>
        <v>0</v>
      </c>
      <c r="GMQ27" s="409">
        <f t="shared" si="79"/>
        <v>0</v>
      </c>
      <c r="GMR27" s="409">
        <f t="shared" si="79"/>
        <v>0</v>
      </c>
      <c r="GMS27" s="409">
        <f t="shared" si="79"/>
        <v>0</v>
      </c>
      <c r="GMT27" s="409">
        <f t="shared" si="79"/>
        <v>0</v>
      </c>
      <c r="GMU27" s="409">
        <f t="shared" si="79"/>
        <v>0</v>
      </c>
      <c r="GMV27" s="409">
        <f t="shared" si="79"/>
        <v>0</v>
      </c>
      <c r="GMW27" s="409">
        <f t="shared" si="79"/>
        <v>0</v>
      </c>
      <c r="GMX27" s="409">
        <f t="shared" si="79"/>
        <v>0</v>
      </c>
      <c r="GMY27" s="409">
        <f t="shared" si="79"/>
        <v>0</v>
      </c>
      <c r="GMZ27" s="409">
        <f t="shared" si="79"/>
        <v>0</v>
      </c>
      <c r="GNA27" s="409">
        <f t="shared" si="79"/>
        <v>0</v>
      </c>
      <c r="GNB27" s="409">
        <f t="shared" si="79"/>
        <v>0</v>
      </c>
      <c r="GNC27" s="409">
        <f t="shared" si="79"/>
        <v>0</v>
      </c>
      <c r="GND27" s="409">
        <f t="shared" si="79"/>
        <v>0</v>
      </c>
      <c r="GNE27" s="409">
        <f t="shared" si="79"/>
        <v>0</v>
      </c>
      <c r="GNF27" s="409">
        <f t="shared" si="79"/>
        <v>0</v>
      </c>
      <c r="GNG27" s="409">
        <f t="shared" si="79"/>
        <v>0</v>
      </c>
      <c r="GNH27" s="409">
        <f t="shared" si="79"/>
        <v>0</v>
      </c>
      <c r="GNI27" s="409">
        <f t="shared" si="79"/>
        <v>0</v>
      </c>
      <c r="GNJ27" s="409">
        <f t="shared" si="79"/>
        <v>0</v>
      </c>
      <c r="GNK27" s="409">
        <f t="shared" si="79"/>
        <v>0</v>
      </c>
      <c r="GNL27" s="409">
        <f t="shared" si="79"/>
        <v>0</v>
      </c>
      <c r="GNM27" s="409">
        <f t="shared" si="79"/>
        <v>0</v>
      </c>
      <c r="GNN27" s="409">
        <f t="shared" si="79"/>
        <v>0</v>
      </c>
      <c r="GNO27" s="409">
        <f t="shared" si="79"/>
        <v>0</v>
      </c>
      <c r="GNP27" s="409">
        <f t="shared" si="79"/>
        <v>0</v>
      </c>
      <c r="GNQ27" s="409">
        <f t="shared" si="79"/>
        <v>0</v>
      </c>
      <c r="GNR27" s="409">
        <f t="shared" si="79"/>
        <v>0</v>
      </c>
      <c r="GNS27" s="409">
        <f t="shared" si="79"/>
        <v>0</v>
      </c>
      <c r="GNT27" s="409">
        <f t="shared" si="79"/>
        <v>0</v>
      </c>
      <c r="GNU27" s="409">
        <f t="shared" si="79"/>
        <v>0</v>
      </c>
      <c r="GNV27" s="409">
        <f t="shared" si="79"/>
        <v>0</v>
      </c>
      <c r="GNW27" s="409">
        <f t="shared" si="79"/>
        <v>0</v>
      </c>
      <c r="GNX27" s="409">
        <f t="shared" si="79"/>
        <v>0</v>
      </c>
      <c r="GNY27" s="409">
        <f t="shared" si="79"/>
        <v>0</v>
      </c>
      <c r="GNZ27" s="409">
        <f t="shared" si="79"/>
        <v>0</v>
      </c>
      <c r="GOA27" s="409">
        <f t="shared" si="79"/>
        <v>0</v>
      </c>
      <c r="GOB27" s="409">
        <f t="shared" si="79"/>
        <v>0</v>
      </c>
      <c r="GOC27" s="409">
        <f t="shared" ref="GOC27:GQN27" si="80">GOC25/365</f>
        <v>0</v>
      </c>
      <c r="GOD27" s="409">
        <f t="shared" si="80"/>
        <v>0</v>
      </c>
      <c r="GOE27" s="409">
        <f t="shared" si="80"/>
        <v>0</v>
      </c>
      <c r="GOF27" s="409">
        <f t="shared" si="80"/>
        <v>0</v>
      </c>
      <c r="GOG27" s="409">
        <f t="shared" si="80"/>
        <v>0</v>
      </c>
      <c r="GOH27" s="409">
        <f t="shared" si="80"/>
        <v>0</v>
      </c>
      <c r="GOI27" s="409">
        <f t="shared" si="80"/>
        <v>0</v>
      </c>
      <c r="GOJ27" s="409">
        <f t="shared" si="80"/>
        <v>0</v>
      </c>
      <c r="GOK27" s="409">
        <f t="shared" si="80"/>
        <v>0</v>
      </c>
      <c r="GOL27" s="409">
        <f t="shared" si="80"/>
        <v>0</v>
      </c>
      <c r="GOM27" s="409">
        <f t="shared" si="80"/>
        <v>0</v>
      </c>
      <c r="GON27" s="409">
        <f t="shared" si="80"/>
        <v>0</v>
      </c>
      <c r="GOO27" s="409">
        <f t="shared" si="80"/>
        <v>0</v>
      </c>
      <c r="GOP27" s="409">
        <f t="shared" si="80"/>
        <v>0</v>
      </c>
      <c r="GOQ27" s="409">
        <f t="shared" si="80"/>
        <v>0</v>
      </c>
      <c r="GOR27" s="409">
        <f t="shared" si="80"/>
        <v>0</v>
      </c>
      <c r="GOS27" s="409">
        <f t="shared" si="80"/>
        <v>0</v>
      </c>
      <c r="GOT27" s="409">
        <f t="shared" si="80"/>
        <v>0</v>
      </c>
      <c r="GOU27" s="409">
        <f t="shared" si="80"/>
        <v>0</v>
      </c>
      <c r="GOV27" s="409">
        <f t="shared" si="80"/>
        <v>0</v>
      </c>
      <c r="GOW27" s="409">
        <f t="shared" si="80"/>
        <v>0</v>
      </c>
      <c r="GOX27" s="409">
        <f t="shared" si="80"/>
        <v>0</v>
      </c>
      <c r="GOY27" s="409">
        <f t="shared" si="80"/>
        <v>0</v>
      </c>
      <c r="GOZ27" s="409">
        <f t="shared" si="80"/>
        <v>0</v>
      </c>
      <c r="GPA27" s="409">
        <f t="shared" si="80"/>
        <v>0</v>
      </c>
      <c r="GPB27" s="409">
        <f t="shared" si="80"/>
        <v>0</v>
      </c>
      <c r="GPC27" s="409">
        <f t="shared" si="80"/>
        <v>0</v>
      </c>
      <c r="GPD27" s="409">
        <f t="shared" si="80"/>
        <v>0</v>
      </c>
      <c r="GPE27" s="409">
        <f t="shared" si="80"/>
        <v>0</v>
      </c>
      <c r="GPF27" s="409">
        <f t="shared" si="80"/>
        <v>0</v>
      </c>
      <c r="GPG27" s="409">
        <f t="shared" si="80"/>
        <v>0</v>
      </c>
      <c r="GPH27" s="409">
        <f t="shared" si="80"/>
        <v>0</v>
      </c>
      <c r="GPI27" s="409">
        <f t="shared" si="80"/>
        <v>0</v>
      </c>
      <c r="GPJ27" s="409">
        <f t="shared" si="80"/>
        <v>0</v>
      </c>
      <c r="GPK27" s="409">
        <f t="shared" si="80"/>
        <v>0</v>
      </c>
      <c r="GPL27" s="409">
        <f t="shared" si="80"/>
        <v>0</v>
      </c>
      <c r="GPM27" s="409">
        <f t="shared" si="80"/>
        <v>0</v>
      </c>
      <c r="GPN27" s="409">
        <f t="shared" si="80"/>
        <v>0</v>
      </c>
      <c r="GPO27" s="409">
        <f t="shared" si="80"/>
        <v>0</v>
      </c>
      <c r="GPP27" s="409">
        <f t="shared" si="80"/>
        <v>0</v>
      </c>
      <c r="GPQ27" s="409">
        <f t="shared" si="80"/>
        <v>0</v>
      </c>
      <c r="GPR27" s="409">
        <f t="shared" si="80"/>
        <v>0</v>
      </c>
      <c r="GPS27" s="409">
        <f t="shared" si="80"/>
        <v>0</v>
      </c>
      <c r="GPT27" s="409">
        <f t="shared" si="80"/>
        <v>0</v>
      </c>
      <c r="GPU27" s="409">
        <f t="shared" si="80"/>
        <v>0</v>
      </c>
      <c r="GPV27" s="409">
        <f t="shared" si="80"/>
        <v>0</v>
      </c>
      <c r="GPW27" s="409">
        <f t="shared" si="80"/>
        <v>0</v>
      </c>
      <c r="GPX27" s="409">
        <f t="shared" si="80"/>
        <v>0</v>
      </c>
      <c r="GPY27" s="409">
        <f t="shared" si="80"/>
        <v>0</v>
      </c>
      <c r="GPZ27" s="409">
        <f t="shared" si="80"/>
        <v>0</v>
      </c>
      <c r="GQA27" s="409">
        <f t="shared" si="80"/>
        <v>0</v>
      </c>
      <c r="GQB27" s="409">
        <f t="shared" si="80"/>
        <v>0</v>
      </c>
      <c r="GQC27" s="409">
        <f t="shared" si="80"/>
        <v>0</v>
      </c>
      <c r="GQD27" s="409">
        <f t="shared" si="80"/>
        <v>0</v>
      </c>
      <c r="GQE27" s="409">
        <f t="shared" si="80"/>
        <v>0</v>
      </c>
      <c r="GQF27" s="409">
        <f t="shared" si="80"/>
        <v>0</v>
      </c>
      <c r="GQG27" s="409">
        <f t="shared" si="80"/>
        <v>0</v>
      </c>
      <c r="GQH27" s="409">
        <f t="shared" si="80"/>
        <v>0</v>
      </c>
      <c r="GQI27" s="409">
        <f t="shared" si="80"/>
        <v>0</v>
      </c>
      <c r="GQJ27" s="409">
        <f t="shared" si="80"/>
        <v>0</v>
      </c>
      <c r="GQK27" s="409">
        <f t="shared" si="80"/>
        <v>0</v>
      </c>
      <c r="GQL27" s="409">
        <f t="shared" si="80"/>
        <v>0</v>
      </c>
      <c r="GQM27" s="409">
        <f t="shared" si="80"/>
        <v>0</v>
      </c>
      <c r="GQN27" s="409">
        <f t="shared" si="80"/>
        <v>0</v>
      </c>
      <c r="GQO27" s="409">
        <f t="shared" ref="GQO27:GSZ27" si="81">GQO25/365</f>
        <v>0</v>
      </c>
      <c r="GQP27" s="409">
        <f t="shared" si="81"/>
        <v>0</v>
      </c>
      <c r="GQQ27" s="409">
        <f t="shared" si="81"/>
        <v>0</v>
      </c>
      <c r="GQR27" s="409">
        <f t="shared" si="81"/>
        <v>0</v>
      </c>
      <c r="GQS27" s="409">
        <f t="shared" si="81"/>
        <v>0</v>
      </c>
      <c r="GQT27" s="409">
        <f t="shared" si="81"/>
        <v>0</v>
      </c>
      <c r="GQU27" s="409">
        <f t="shared" si="81"/>
        <v>0</v>
      </c>
      <c r="GQV27" s="409">
        <f t="shared" si="81"/>
        <v>0</v>
      </c>
      <c r="GQW27" s="409">
        <f t="shared" si="81"/>
        <v>0</v>
      </c>
      <c r="GQX27" s="409">
        <f t="shared" si="81"/>
        <v>0</v>
      </c>
      <c r="GQY27" s="409">
        <f t="shared" si="81"/>
        <v>0</v>
      </c>
      <c r="GQZ27" s="409">
        <f t="shared" si="81"/>
        <v>0</v>
      </c>
      <c r="GRA27" s="409">
        <f t="shared" si="81"/>
        <v>0</v>
      </c>
      <c r="GRB27" s="409">
        <f t="shared" si="81"/>
        <v>0</v>
      </c>
      <c r="GRC27" s="409">
        <f t="shared" si="81"/>
        <v>0</v>
      </c>
      <c r="GRD27" s="409">
        <f t="shared" si="81"/>
        <v>0</v>
      </c>
      <c r="GRE27" s="409">
        <f t="shared" si="81"/>
        <v>0</v>
      </c>
      <c r="GRF27" s="409">
        <f t="shared" si="81"/>
        <v>0</v>
      </c>
      <c r="GRG27" s="409">
        <f t="shared" si="81"/>
        <v>0</v>
      </c>
      <c r="GRH27" s="409">
        <f t="shared" si="81"/>
        <v>0</v>
      </c>
      <c r="GRI27" s="409">
        <f t="shared" si="81"/>
        <v>0</v>
      </c>
      <c r="GRJ27" s="409">
        <f t="shared" si="81"/>
        <v>0</v>
      </c>
      <c r="GRK27" s="409">
        <f t="shared" si="81"/>
        <v>0</v>
      </c>
      <c r="GRL27" s="409">
        <f t="shared" si="81"/>
        <v>0</v>
      </c>
      <c r="GRM27" s="409">
        <f t="shared" si="81"/>
        <v>0</v>
      </c>
      <c r="GRN27" s="409">
        <f t="shared" si="81"/>
        <v>0</v>
      </c>
      <c r="GRO27" s="409">
        <f t="shared" si="81"/>
        <v>0</v>
      </c>
      <c r="GRP27" s="409">
        <f t="shared" si="81"/>
        <v>0</v>
      </c>
      <c r="GRQ27" s="409">
        <f t="shared" si="81"/>
        <v>0</v>
      </c>
      <c r="GRR27" s="409">
        <f t="shared" si="81"/>
        <v>0</v>
      </c>
      <c r="GRS27" s="409">
        <f t="shared" si="81"/>
        <v>0</v>
      </c>
      <c r="GRT27" s="409">
        <f t="shared" si="81"/>
        <v>0</v>
      </c>
      <c r="GRU27" s="409">
        <f t="shared" si="81"/>
        <v>0</v>
      </c>
      <c r="GRV27" s="409">
        <f t="shared" si="81"/>
        <v>0</v>
      </c>
      <c r="GRW27" s="409">
        <f t="shared" si="81"/>
        <v>0</v>
      </c>
      <c r="GRX27" s="409">
        <f t="shared" si="81"/>
        <v>0</v>
      </c>
      <c r="GRY27" s="409">
        <f t="shared" si="81"/>
        <v>0</v>
      </c>
      <c r="GRZ27" s="409">
        <f t="shared" si="81"/>
        <v>0</v>
      </c>
      <c r="GSA27" s="409">
        <f t="shared" si="81"/>
        <v>0</v>
      </c>
      <c r="GSB27" s="409">
        <f t="shared" si="81"/>
        <v>0</v>
      </c>
      <c r="GSC27" s="409">
        <f t="shared" si="81"/>
        <v>0</v>
      </c>
      <c r="GSD27" s="409">
        <f t="shared" si="81"/>
        <v>0</v>
      </c>
      <c r="GSE27" s="409">
        <f t="shared" si="81"/>
        <v>0</v>
      </c>
      <c r="GSF27" s="409">
        <f t="shared" si="81"/>
        <v>0</v>
      </c>
      <c r="GSG27" s="409">
        <f t="shared" si="81"/>
        <v>0</v>
      </c>
      <c r="GSH27" s="409">
        <f t="shared" si="81"/>
        <v>0</v>
      </c>
      <c r="GSI27" s="409">
        <f t="shared" si="81"/>
        <v>0</v>
      </c>
      <c r="GSJ27" s="409">
        <f t="shared" si="81"/>
        <v>0</v>
      </c>
      <c r="GSK27" s="409">
        <f t="shared" si="81"/>
        <v>0</v>
      </c>
      <c r="GSL27" s="409">
        <f t="shared" si="81"/>
        <v>0</v>
      </c>
      <c r="GSM27" s="409">
        <f t="shared" si="81"/>
        <v>0</v>
      </c>
      <c r="GSN27" s="409">
        <f t="shared" si="81"/>
        <v>0</v>
      </c>
      <c r="GSO27" s="409">
        <f t="shared" si="81"/>
        <v>0</v>
      </c>
      <c r="GSP27" s="409">
        <f t="shared" si="81"/>
        <v>0</v>
      </c>
      <c r="GSQ27" s="409">
        <f t="shared" si="81"/>
        <v>0</v>
      </c>
      <c r="GSR27" s="409">
        <f t="shared" si="81"/>
        <v>0</v>
      </c>
      <c r="GSS27" s="409">
        <f t="shared" si="81"/>
        <v>0</v>
      </c>
      <c r="GST27" s="409">
        <f t="shared" si="81"/>
        <v>0</v>
      </c>
      <c r="GSU27" s="409">
        <f t="shared" si="81"/>
        <v>0</v>
      </c>
      <c r="GSV27" s="409">
        <f t="shared" si="81"/>
        <v>0</v>
      </c>
      <c r="GSW27" s="409">
        <f t="shared" si="81"/>
        <v>0</v>
      </c>
      <c r="GSX27" s="409">
        <f t="shared" si="81"/>
        <v>0</v>
      </c>
      <c r="GSY27" s="409">
        <f t="shared" si="81"/>
        <v>0</v>
      </c>
      <c r="GSZ27" s="409">
        <f t="shared" si="81"/>
        <v>0</v>
      </c>
      <c r="GTA27" s="409">
        <f t="shared" ref="GTA27:GVL27" si="82">GTA25/365</f>
        <v>0</v>
      </c>
      <c r="GTB27" s="409">
        <f t="shared" si="82"/>
        <v>0</v>
      </c>
      <c r="GTC27" s="409">
        <f t="shared" si="82"/>
        <v>0</v>
      </c>
      <c r="GTD27" s="409">
        <f t="shared" si="82"/>
        <v>0</v>
      </c>
      <c r="GTE27" s="409">
        <f t="shared" si="82"/>
        <v>0</v>
      </c>
      <c r="GTF27" s="409">
        <f t="shared" si="82"/>
        <v>0</v>
      </c>
      <c r="GTG27" s="409">
        <f t="shared" si="82"/>
        <v>0</v>
      </c>
      <c r="GTH27" s="409">
        <f t="shared" si="82"/>
        <v>0</v>
      </c>
      <c r="GTI27" s="409">
        <f t="shared" si="82"/>
        <v>0</v>
      </c>
      <c r="GTJ27" s="409">
        <f t="shared" si="82"/>
        <v>0</v>
      </c>
      <c r="GTK27" s="409">
        <f t="shared" si="82"/>
        <v>0</v>
      </c>
      <c r="GTL27" s="409">
        <f t="shared" si="82"/>
        <v>0</v>
      </c>
      <c r="GTM27" s="409">
        <f t="shared" si="82"/>
        <v>0</v>
      </c>
      <c r="GTN27" s="409">
        <f t="shared" si="82"/>
        <v>0</v>
      </c>
      <c r="GTO27" s="409">
        <f t="shared" si="82"/>
        <v>0</v>
      </c>
      <c r="GTP27" s="409">
        <f t="shared" si="82"/>
        <v>0</v>
      </c>
      <c r="GTQ27" s="409">
        <f t="shared" si="82"/>
        <v>0</v>
      </c>
      <c r="GTR27" s="409">
        <f t="shared" si="82"/>
        <v>0</v>
      </c>
      <c r="GTS27" s="409">
        <f t="shared" si="82"/>
        <v>0</v>
      </c>
      <c r="GTT27" s="409">
        <f t="shared" si="82"/>
        <v>0</v>
      </c>
      <c r="GTU27" s="409">
        <f t="shared" si="82"/>
        <v>0</v>
      </c>
      <c r="GTV27" s="409">
        <f t="shared" si="82"/>
        <v>0</v>
      </c>
      <c r="GTW27" s="409">
        <f t="shared" si="82"/>
        <v>0</v>
      </c>
      <c r="GTX27" s="409">
        <f t="shared" si="82"/>
        <v>0</v>
      </c>
      <c r="GTY27" s="409">
        <f t="shared" si="82"/>
        <v>0</v>
      </c>
      <c r="GTZ27" s="409">
        <f t="shared" si="82"/>
        <v>0</v>
      </c>
      <c r="GUA27" s="409">
        <f t="shared" si="82"/>
        <v>0</v>
      </c>
      <c r="GUB27" s="409">
        <f t="shared" si="82"/>
        <v>0</v>
      </c>
      <c r="GUC27" s="409">
        <f t="shared" si="82"/>
        <v>0</v>
      </c>
      <c r="GUD27" s="409">
        <f t="shared" si="82"/>
        <v>0</v>
      </c>
      <c r="GUE27" s="409">
        <f t="shared" si="82"/>
        <v>0</v>
      </c>
      <c r="GUF27" s="409">
        <f t="shared" si="82"/>
        <v>0</v>
      </c>
      <c r="GUG27" s="409">
        <f t="shared" si="82"/>
        <v>0</v>
      </c>
      <c r="GUH27" s="409">
        <f t="shared" si="82"/>
        <v>0</v>
      </c>
      <c r="GUI27" s="409">
        <f t="shared" si="82"/>
        <v>0</v>
      </c>
      <c r="GUJ27" s="409">
        <f t="shared" si="82"/>
        <v>0</v>
      </c>
      <c r="GUK27" s="409">
        <f t="shared" si="82"/>
        <v>0</v>
      </c>
      <c r="GUL27" s="409">
        <f t="shared" si="82"/>
        <v>0</v>
      </c>
      <c r="GUM27" s="409">
        <f t="shared" si="82"/>
        <v>0</v>
      </c>
      <c r="GUN27" s="409">
        <f t="shared" si="82"/>
        <v>0</v>
      </c>
      <c r="GUO27" s="409">
        <f t="shared" si="82"/>
        <v>0</v>
      </c>
      <c r="GUP27" s="409">
        <f t="shared" si="82"/>
        <v>0</v>
      </c>
      <c r="GUQ27" s="409">
        <f t="shared" si="82"/>
        <v>0</v>
      </c>
      <c r="GUR27" s="409">
        <f t="shared" si="82"/>
        <v>0</v>
      </c>
      <c r="GUS27" s="409">
        <f t="shared" si="82"/>
        <v>0</v>
      </c>
      <c r="GUT27" s="409">
        <f t="shared" si="82"/>
        <v>0</v>
      </c>
      <c r="GUU27" s="409">
        <f t="shared" si="82"/>
        <v>0</v>
      </c>
      <c r="GUV27" s="409">
        <f t="shared" si="82"/>
        <v>0</v>
      </c>
      <c r="GUW27" s="409">
        <f t="shared" si="82"/>
        <v>0</v>
      </c>
      <c r="GUX27" s="409">
        <f t="shared" si="82"/>
        <v>0</v>
      </c>
      <c r="GUY27" s="409">
        <f t="shared" si="82"/>
        <v>0</v>
      </c>
      <c r="GUZ27" s="409">
        <f t="shared" si="82"/>
        <v>0</v>
      </c>
      <c r="GVA27" s="409">
        <f t="shared" si="82"/>
        <v>0</v>
      </c>
      <c r="GVB27" s="409">
        <f t="shared" si="82"/>
        <v>0</v>
      </c>
      <c r="GVC27" s="409">
        <f t="shared" si="82"/>
        <v>0</v>
      </c>
      <c r="GVD27" s="409">
        <f t="shared" si="82"/>
        <v>0</v>
      </c>
      <c r="GVE27" s="409">
        <f t="shared" si="82"/>
        <v>0</v>
      </c>
      <c r="GVF27" s="409">
        <f t="shared" si="82"/>
        <v>0</v>
      </c>
      <c r="GVG27" s="409">
        <f t="shared" si="82"/>
        <v>0</v>
      </c>
      <c r="GVH27" s="409">
        <f t="shared" si="82"/>
        <v>0</v>
      </c>
      <c r="GVI27" s="409">
        <f t="shared" si="82"/>
        <v>0</v>
      </c>
      <c r="GVJ27" s="409">
        <f t="shared" si="82"/>
        <v>0</v>
      </c>
      <c r="GVK27" s="409">
        <f t="shared" si="82"/>
        <v>0</v>
      </c>
      <c r="GVL27" s="409">
        <f t="shared" si="82"/>
        <v>0</v>
      </c>
      <c r="GVM27" s="409">
        <f t="shared" ref="GVM27:GXX27" si="83">GVM25/365</f>
        <v>0</v>
      </c>
      <c r="GVN27" s="409">
        <f t="shared" si="83"/>
        <v>0</v>
      </c>
      <c r="GVO27" s="409">
        <f t="shared" si="83"/>
        <v>0</v>
      </c>
      <c r="GVP27" s="409">
        <f t="shared" si="83"/>
        <v>0</v>
      </c>
      <c r="GVQ27" s="409">
        <f t="shared" si="83"/>
        <v>0</v>
      </c>
      <c r="GVR27" s="409">
        <f t="shared" si="83"/>
        <v>0</v>
      </c>
      <c r="GVS27" s="409">
        <f t="shared" si="83"/>
        <v>0</v>
      </c>
      <c r="GVT27" s="409">
        <f t="shared" si="83"/>
        <v>0</v>
      </c>
      <c r="GVU27" s="409">
        <f t="shared" si="83"/>
        <v>0</v>
      </c>
      <c r="GVV27" s="409">
        <f t="shared" si="83"/>
        <v>0</v>
      </c>
      <c r="GVW27" s="409">
        <f t="shared" si="83"/>
        <v>0</v>
      </c>
      <c r="GVX27" s="409">
        <f t="shared" si="83"/>
        <v>0</v>
      </c>
      <c r="GVY27" s="409">
        <f t="shared" si="83"/>
        <v>0</v>
      </c>
      <c r="GVZ27" s="409">
        <f t="shared" si="83"/>
        <v>0</v>
      </c>
      <c r="GWA27" s="409">
        <f t="shared" si="83"/>
        <v>0</v>
      </c>
      <c r="GWB27" s="409">
        <f t="shared" si="83"/>
        <v>0</v>
      </c>
      <c r="GWC27" s="409">
        <f t="shared" si="83"/>
        <v>0</v>
      </c>
      <c r="GWD27" s="409">
        <f t="shared" si="83"/>
        <v>0</v>
      </c>
      <c r="GWE27" s="409">
        <f t="shared" si="83"/>
        <v>0</v>
      </c>
      <c r="GWF27" s="409">
        <f t="shared" si="83"/>
        <v>0</v>
      </c>
      <c r="GWG27" s="409">
        <f t="shared" si="83"/>
        <v>0</v>
      </c>
      <c r="GWH27" s="409">
        <f t="shared" si="83"/>
        <v>0</v>
      </c>
      <c r="GWI27" s="409">
        <f t="shared" si="83"/>
        <v>0</v>
      </c>
      <c r="GWJ27" s="409">
        <f t="shared" si="83"/>
        <v>0</v>
      </c>
      <c r="GWK27" s="409">
        <f t="shared" si="83"/>
        <v>0</v>
      </c>
      <c r="GWL27" s="409">
        <f t="shared" si="83"/>
        <v>0</v>
      </c>
      <c r="GWM27" s="409">
        <f t="shared" si="83"/>
        <v>0</v>
      </c>
      <c r="GWN27" s="409">
        <f t="shared" si="83"/>
        <v>0</v>
      </c>
      <c r="GWO27" s="409">
        <f t="shared" si="83"/>
        <v>0</v>
      </c>
      <c r="GWP27" s="409">
        <f t="shared" si="83"/>
        <v>0</v>
      </c>
      <c r="GWQ27" s="409">
        <f t="shared" si="83"/>
        <v>0</v>
      </c>
      <c r="GWR27" s="409">
        <f t="shared" si="83"/>
        <v>0</v>
      </c>
      <c r="GWS27" s="409">
        <f t="shared" si="83"/>
        <v>0</v>
      </c>
      <c r="GWT27" s="409">
        <f t="shared" si="83"/>
        <v>0</v>
      </c>
      <c r="GWU27" s="409">
        <f t="shared" si="83"/>
        <v>0</v>
      </c>
      <c r="GWV27" s="409">
        <f t="shared" si="83"/>
        <v>0</v>
      </c>
      <c r="GWW27" s="409">
        <f t="shared" si="83"/>
        <v>0</v>
      </c>
      <c r="GWX27" s="409">
        <f t="shared" si="83"/>
        <v>0</v>
      </c>
      <c r="GWY27" s="409">
        <f t="shared" si="83"/>
        <v>0</v>
      </c>
      <c r="GWZ27" s="409">
        <f t="shared" si="83"/>
        <v>0</v>
      </c>
      <c r="GXA27" s="409">
        <f t="shared" si="83"/>
        <v>0</v>
      </c>
      <c r="GXB27" s="409">
        <f t="shared" si="83"/>
        <v>0</v>
      </c>
      <c r="GXC27" s="409">
        <f t="shared" si="83"/>
        <v>0</v>
      </c>
      <c r="GXD27" s="409">
        <f t="shared" si="83"/>
        <v>0</v>
      </c>
      <c r="GXE27" s="409">
        <f t="shared" si="83"/>
        <v>0</v>
      </c>
      <c r="GXF27" s="409">
        <f t="shared" si="83"/>
        <v>0</v>
      </c>
      <c r="GXG27" s="409">
        <f t="shared" si="83"/>
        <v>0</v>
      </c>
      <c r="GXH27" s="409">
        <f t="shared" si="83"/>
        <v>0</v>
      </c>
      <c r="GXI27" s="409">
        <f t="shared" si="83"/>
        <v>0</v>
      </c>
      <c r="GXJ27" s="409">
        <f t="shared" si="83"/>
        <v>0</v>
      </c>
      <c r="GXK27" s="409">
        <f t="shared" si="83"/>
        <v>0</v>
      </c>
      <c r="GXL27" s="409">
        <f t="shared" si="83"/>
        <v>0</v>
      </c>
      <c r="GXM27" s="409">
        <f t="shared" si="83"/>
        <v>0</v>
      </c>
      <c r="GXN27" s="409">
        <f t="shared" si="83"/>
        <v>0</v>
      </c>
      <c r="GXO27" s="409">
        <f t="shared" si="83"/>
        <v>0</v>
      </c>
      <c r="GXP27" s="409">
        <f t="shared" si="83"/>
        <v>0</v>
      </c>
      <c r="GXQ27" s="409">
        <f t="shared" si="83"/>
        <v>0</v>
      </c>
      <c r="GXR27" s="409">
        <f t="shared" si="83"/>
        <v>0</v>
      </c>
      <c r="GXS27" s="409">
        <f t="shared" si="83"/>
        <v>0</v>
      </c>
      <c r="GXT27" s="409">
        <f t="shared" si="83"/>
        <v>0</v>
      </c>
      <c r="GXU27" s="409">
        <f t="shared" si="83"/>
        <v>0</v>
      </c>
      <c r="GXV27" s="409">
        <f t="shared" si="83"/>
        <v>0</v>
      </c>
      <c r="GXW27" s="409">
        <f t="shared" si="83"/>
        <v>0</v>
      </c>
      <c r="GXX27" s="409">
        <f t="shared" si="83"/>
        <v>0</v>
      </c>
      <c r="GXY27" s="409">
        <f t="shared" ref="GXY27:HAJ27" si="84">GXY25/365</f>
        <v>0</v>
      </c>
      <c r="GXZ27" s="409">
        <f t="shared" si="84"/>
        <v>0</v>
      </c>
      <c r="GYA27" s="409">
        <f t="shared" si="84"/>
        <v>0</v>
      </c>
      <c r="GYB27" s="409">
        <f t="shared" si="84"/>
        <v>0</v>
      </c>
      <c r="GYC27" s="409">
        <f t="shared" si="84"/>
        <v>0</v>
      </c>
      <c r="GYD27" s="409">
        <f t="shared" si="84"/>
        <v>0</v>
      </c>
      <c r="GYE27" s="409">
        <f t="shared" si="84"/>
        <v>0</v>
      </c>
      <c r="GYF27" s="409">
        <f t="shared" si="84"/>
        <v>0</v>
      </c>
      <c r="GYG27" s="409">
        <f t="shared" si="84"/>
        <v>0</v>
      </c>
      <c r="GYH27" s="409">
        <f t="shared" si="84"/>
        <v>0</v>
      </c>
      <c r="GYI27" s="409">
        <f t="shared" si="84"/>
        <v>0</v>
      </c>
      <c r="GYJ27" s="409">
        <f t="shared" si="84"/>
        <v>0</v>
      </c>
      <c r="GYK27" s="409">
        <f t="shared" si="84"/>
        <v>0</v>
      </c>
      <c r="GYL27" s="409">
        <f t="shared" si="84"/>
        <v>0</v>
      </c>
      <c r="GYM27" s="409">
        <f t="shared" si="84"/>
        <v>0</v>
      </c>
      <c r="GYN27" s="409">
        <f t="shared" si="84"/>
        <v>0</v>
      </c>
      <c r="GYO27" s="409">
        <f t="shared" si="84"/>
        <v>0</v>
      </c>
      <c r="GYP27" s="409">
        <f t="shared" si="84"/>
        <v>0</v>
      </c>
      <c r="GYQ27" s="409">
        <f t="shared" si="84"/>
        <v>0</v>
      </c>
      <c r="GYR27" s="409">
        <f t="shared" si="84"/>
        <v>0</v>
      </c>
      <c r="GYS27" s="409">
        <f t="shared" si="84"/>
        <v>0</v>
      </c>
      <c r="GYT27" s="409">
        <f t="shared" si="84"/>
        <v>0</v>
      </c>
      <c r="GYU27" s="409">
        <f t="shared" si="84"/>
        <v>0</v>
      </c>
      <c r="GYV27" s="409">
        <f t="shared" si="84"/>
        <v>0</v>
      </c>
      <c r="GYW27" s="409">
        <f t="shared" si="84"/>
        <v>0</v>
      </c>
      <c r="GYX27" s="409">
        <f t="shared" si="84"/>
        <v>0</v>
      </c>
      <c r="GYY27" s="409">
        <f t="shared" si="84"/>
        <v>0</v>
      </c>
      <c r="GYZ27" s="409">
        <f t="shared" si="84"/>
        <v>0</v>
      </c>
      <c r="GZA27" s="409">
        <f t="shared" si="84"/>
        <v>0</v>
      </c>
      <c r="GZB27" s="409">
        <f t="shared" si="84"/>
        <v>0</v>
      </c>
      <c r="GZC27" s="409">
        <f t="shared" si="84"/>
        <v>0</v>
      </c>
      <c r="GZD27" s="409">
        <f t="shared" si="84"/>
        <v>0</v>
      </c>
      <c r="GZE27" s="409">
        <f t="shared" si="84"/>
        <v>0</v>
      </c>
      <c r="GZF27" s="409">
        <f t="shared" si="84"/>
        <v>0</v>
      </c>
      <c r="GZG27" s="409">
        <f t="shared" si="84"/>
        <v>0</v>
      </c>
      <c r="GZH27" s="409">
        <f t="shared" si="84"/>
        <v>0</v>
      </c>
      <c r="GZI27" s="409">
        <f t="shared" si="84"/>
        <v>0</v>
      </c>
      <c r="GZJ27" s="409">
        <f t="shared" si="84"/>
        <v>0</v>
      </c>
      <c r="GZK27" s="409">
        <f t="shared" si="84"/>
        <v>0</v>
      </c>
      <c r="GZL27" s="409">
        <f t="shared" si="84"/>
        <v>0</v>
      </c>
      <c r="GZM27" s="409">
        <f t="shared" si="84"/>
        <v>0</v>
      </c>
      <c r="GZN27" s="409">
        <f t="shared" si="84"/>
        <v>0</v>
      </c>
      <c r="GZO27" s="409">
        <f t="shared" si="84"/>
        <v>0</v>
      </c>
      <c r="GZP27" s="409">
        <f t="shared" si="84"/>
        <v>0</v>
      </c>
      <c r="GZQ27" s="409">
        <f t="shared" si="84"/>
        <v>0</v>
      </c>
      <c r="GZR27" s="409">
        <f t="shared" si="84"/>
        <v>0</v>
      </c>
      <c r="GZS27" s="409">
        <f t="shared" si="84"/>
        <v>0</v>
      </c>
      <c r="GZT27" s="409">
        <f t="shared" si="84"/>
        <v>0</v>
      </c>
      <c r="GZU27" s="409">
        <f t="shared" si="84"/>
        <v>0</v>
      </c>
      <c r="GZV27" s="409">
        <f t="shared" si="84"/>
        <v>0</v>
      </c>
      <c r="GZW27" s="409">
        <f t="shared" si="84"/>
        <v>0</v>
      </c>
      <c r="GZX27" s="409">
        <f t="shared" si="84"/>
        <v>0</v>
      </c>
      <c r="GZY27" s="409">
        <f t="shared" si="84"/>
        <v>0</v>
      </c>
      <c r="GZZ27" s="409">
        <f t="shared" si="84"/>
        <v>0</v>
      </c>
      <c r="HAA27" s="409">
        <f t="shared" si="84"/>
        <v>0</v>
      </c>
      <c r="HAB27" s="409">
        <f t="shared" si="84"/>
        <v>0</v>
      </c>
      <c r="HAC27" s="409">
        <f t="shared" si="84"/>
        <v>0</v>
      </c>
      <c r="HAD27" s="409">
        <f t="shared" si="84"/>
        <v>0</v>
      </c>
      <c r="HAE27" s="409">
        <f t="shared" si="84"/>
        <v>0</v>
      </c>
      <c r="HAF27" s="409">
        <f t="shared" si="84"/>
        <v>0</v>
      </c>
      <c r="HAG27" s="409">
        <f t="shared" si="84"/>
        <v>0</v>
      </c>
      <c r="HAH27" s="409">
        <f t="shared" si="84"/>
        <v>0</v>
      </c>
      <c r="HAI27" s="409">
        <f t="shared" si="84"/>
        <v>0</v>
      </c>
      <c r="HAJ27" s="409">
        <f t="shared" si="84"/>
        <v>0</v>
      </c>
      <c r="HAK27" s="409">
        <f t="shared" ref="HAK27:HCV27" si="85">HAK25/365</f>
        <v>0</v>
      </c>
      <c r="HAL27" s="409">
        <f t="shared" si="85"/>
        <v>0</v>
      </c>
      <c r="HAM27" s="409">
        <f t="shared" si="85"/>
        <v>0</v>
      </c>
      <c r="HAN27" s="409">
        <f t="shared" si="85"/>
        <v>0</v>
      </c>
      <c r="HAO27" s="409">
        <f t="shared" si="85"/>
        <v>0</v>
      </c>
      <c r="HAP27" s="409">
        <f t="shared" si="85"/>
        <v>0</v>
      </c>
      <c r="HAQ27" s="409">
        <f t="shared" si="85"/>
        <v>0</v>
      </c>
      <c r="HAR27" s="409">
        <f t="shared" si="85"/>
        <v>0</v>
      </c>
      <c r="HAS27" s="409">
        <f t="shared" si="85"/>
        <v>0</v>
      </c>
      <c r="HAT27" s="409">
        <f t="shared" si="85"/>
        <v>0</v>
      </c>
      <c r="HAU27" s="409">
        <f t="shared" si="85"/>
        <v>0</v>
      </c>
      <c r="HAV27" s="409">
        <f t="shared" si="85"/>
        <v>0</v>
      </c>
      <c r="HAW27" s="409">
        <f t="shared" si="85"/>
        <v>0</v>
      </c>
      <c r="HAX27" s="409">
        <f t="shared" si="85"/>
        <v>0</v>
      </c>
      <c r="HAY27" s="409">
        <f t="shared" si="85"/>
        <v>0</v>
      </c>
      <c r="HAZ27" s="409">
        <f t="shared" si="85"/>
        <v>0</v>
      </c>
      <c r="HBA27" s="409">
        <f t="shared" si="85"/>
        <v>0</v>
      </c>
      <c r="HBB27" s="409">
        <f t="shared" si="85"/>
        <v>0</v>
      </c>
      <c r="HBC27" s="409">
        <f t="shared" si="85"/>
        <v>0</v>
      </c>
      <c r="HBD27" s="409">
        <f t="shared" si="85"/>
        <v>0</v>
      </c>
      <c r="HBE27" s="409">
        <f t="shared" si="85"/>
        <v>0</v>
      </c>
      <c r="HBF27" s="409">
        <f t="shared" si="85"/>
        <v>0</v>
      </c>
      <c r="HBG27" s="409">
        <f t="shared" si="85"/>
        <v>0</v>
      </c>
      <c r="HBH27" s="409">
        <f t="shared" si="85"/>
        <v>0</v>
      </c>
      <c r="HBI27" s="409">
        <f t="shared" si="85"/>
        <v>0</v>
      </c>
      <c r="HBJ27" s="409">
        <f t="shared" si="85"/>
        <v>0</v>
      </c>
      <c r="HBK27" s="409">
        <f t="shared" si="85"/>
        <v>0</v>
      </c>
      <c r="HBL27" s="409">
        <f t="shared" si="85"/>
        <v>0</v>
      </c>
      <c r="HBM27" s="409">
        <f t="shared" si="85"/>
        <v>0</v>
      </c>
      <c r="HBN27" s="409">
        <f t="shared" si="85"/>
        <v>0</v>
      </c>
      <c r="HBO27" s="409">
        <f t="shared" si="85"/>
        <v>0</v>
      </c>
      <c r="HBP27" s="409">
        <f t="shared" si="85"/>
        <v>0</v>
      </c>
      <c r="HBQ27" s="409">
        <f t="shared" si="85"/>
        <v>0</v>
      </c>
      <c r="HBR27" s="409">
        <f t="shared" si="85"/>
        <v>0</v>
      </c>
      <c r="HBS27" s="409">
        <f t="shared" si="85"/>
        <v>0</v>
      </c>
      <c r="HBT27" s="409">
        <f t="shared" si="85"/>
        <v>0</v>
      </c>
      <c r="HBU27" s="409">
        <f t="shared" si="85"/>
        <v>0</v>
      </c>
      <c r="HBV27" s="409">
        <f t="shared" si="85"/>
        <v>0</v>
      </c>
      <c r="HBW27" s="409">
        <f t="shared" si="85"/>
        <v>0</v>
      </c>
      <c r="HBX27" s="409">
        <f t="shared" si="85"/>
        <v>0</v>
      </c>
      <c r="HBY27" s="409">
        <f t="shared" si="85"/>
        <v>0</v>
      </c>
      <c r="HBZ27" s="409">
        <f t="shared" si="85"/>
        <v>0</v>
      </c>
      <c r="HCA27" s="409">
        <f t="shared" si="85"/>
        <v>0</v>
      </c>
      <c r="HCB27" s="409">
        <f t="shared" si="85"/>
        <v>0</v>
      </c>
      <c r="HCC27" s="409">
        <f t="shared" si="85"/>
        <v>0</v>
      </c>
      <c r="HCD27" s="409">
        <f t="shared" si="85"/>
        <v>0</v>
      </c>
      <c r="HCE27" s="409">
        <f t="shared" si="85"/>
        <v>0</v>
      </c>
      <c r="HCF27" s="409">
        <f t="shared" si="85"/>
        <v>0</v>
      </c>
      <c r="HCG27" s="409">
        <f t="shared" si="85"/>
        <v>0</v>
      </c>
      <c r="HCH27" s="409">
        <f t="shared" si="85"/>
        <v>0</v>
      </c>
      <c r="HCI27" s="409">
        <f t="shared" si="85"/>
        <v>0</v>
      </c>
      <c r="HCJ27" s="409">
        <f t="shared" si="85"/>
        <v>0</v>
      </c>
      <c r="HCK27" s="409">
        <f t="shared" si="85"/>
        <v>0</v>
      </c>
      <c r="HCL27" s="409">
        <f t="shared" si="85"/>
        <v>0</v>
      </c>
      <c r="HCM27" s="409">
        <f t="shared" si="85"/>
        <v>0</v>
      </c>
      <c r="HCN27" s="409">
        <f t="shared" si="85"/>
        <v>0</v>
      </c>
      <c r="HCO27" s="409">
        <f t="shared" si="85"/>
        <v>0</v>
      </c>
      <c r="HCP27" s="409">
        <f t="shared" si="85"/>
        <v>0</v>
      </c>
      <c r="HCQ27" s="409">
        <f t="shared" si="85"/>
        <v>0</v>
      </c>
      <c r="HCR27" s="409">
        <f t="shared" si="85"/>
        <v>0</v>
      </c>
      <c r="HCS27" s="409">
        <f t="shared" si="85"/>
        <v>0</v>
      </c>
      <c r="HCT27" s="409">
        <f t="shared" si="85"/>
        <v>0</v>
      </c>
      <c r="HCU27" s="409">
        <f t="shared" si="85"/>
        <v>0</v>
      </c>
      <c r="HCV27" s="409">
        <f t="shared" si="85"/>
        <v>0</v>
      </c>
      <c r="HCW27" s="409">
        <f t="shared" ref="HCW27:HFH27" si="86">HCW25/365</f>
        <v>0</v>
      </c>
      <c r="HCX27" s="409">
        <f t="shared" si="86"/>
        <v>0</v>
      </c>
      <c r="HCY27" s="409">
        <f t="shared" si="86"/>
        <v>0</v>
      </c>
      <c r="HCZ27" s="409">
        <f t="shared" si="86"/>
        <v>0</v>
      </c>
      <c r="HDA27" s="409">
        <f t="shared" si="86"/>
        <v>0</v>
      </c>
      <c r="HDB27" s="409">
        <f t="shared" si="86"/>
        <v>0</v>
      </c>
      <c r="HDC27" s="409">
        <f t="shared" si="86"/>
        <v>0</v>
      </c>
      <c r="HDD27" s="409">
        <f t="shared" si="86"/>
        <v>0</v>
      </c>
      <c r="HDE27" s="409">
        <f t="shared" si="86"/>
        <v>0</v>
      </c>
      <c r="HDF27" s="409">
        <f t="shared" si="86"/>
        <v>0</v>
      </c>
      <c r="HDG27" s="409">
        <f t="shared" si="86"/>
        <v>0</v>
      </c>
      <c r="HDH27" s="409">
        <f t="shared" si="86"/>
        <v>0</v>
      </c>
      <c r="HDI27" s="409">
        <f t="shared" si="86"/>
        <v>0</v>
      </c>
      <c r="HDJ27" s="409">
        <f t="shared" si="86"/>
        <v>0</v>
      </c>
      <c r="HDK27" s="409">
        <f t="shared" si="86"/>
        <v>0</v>
      </c>
      <c r="HDL27" s="409">
        <f t="shared" si="86"/>
        <v>0</v>
      </c>
      <c r="HDM27" s="409">
        <f t="shared" si="86"/>
        <v>0</v>
      </c>
      <c r="HDN27" s="409">
        <f t="shared" si="86"/>
        <v>0</v>
      </c>
      <c r="HDO27" s="409">
        <f t="shared" si="86"/>
        <v>0</v>
      </c>
      <c r="HDP27" s="409">
        <f t="shared" si="86"/>
        <v>0</v>
      </c>
      <c r="HDQ27" s="409">
        <f t="shared" si="86"/>
        <v>0</v>
      </c>
      <c r="HDR27" s="409">
        <f t="shared" si="86"/>
        <v>0</v>
      </c>
      <c r="HDS27" s="409">
        <f t="shared" si="86"/>
        <v>0</v>
      </c>
      <c r="HDT27" s="409">
        <f t="shared" si="86"/>
        <v>0</v>
      </c>
      <c r="HDU27" s="409">
        <f t="shared" si="86"/>
        <v>0</v>
      </c>
      <c r="HDV27" s="409">
        <f t="shared" si="86"/>
        <v>0</v>
      </c>
      <c r="HDW27" s="409">
        <f t="shared" si="86"/>
        <v>0</v>
      </c>
      <c r="HDX27" s="409">
        <f t="shared" si="86"/>
        <v>0</v>
      </c>
      <c r="HDY27" s="409">
        <f t="shared" si="86"/>
        <v>0</v>
      </c>
      <c r="HDZ27" s="409">
        <f t="shared" si="86"/>
        <v>0</v>
      </c>
      <c r="HEA27" s="409">
        <f t="shared" si="86"/>
        <v>0</v>
      </c>
      <c r="HEB27" s="409">
        <f t="shared" si="86"/>
        <v>0</v>
      </c>
      <c r="HEC27" s="409">
        <f t="shared" si="86"/>
        <v>0</v>
      </c>
      <c r="HED27" s="409">
        <f t="shared" si="86"/>
        <v>0</v>
      </c>
      <c r="HEE27" s="409">
        <f t="shared" si="86"/>
        <v>0</v>
      </c>
      <c r="HEF27" s="409">
        <f t="shared" si="86"/>
        <v>0</v>
      </c>
      <c r="HEG27" s="409">
        <f t="shared" si="86"/>
        <v>0</v>
      </c>
      <c r="HEH27" s="409">
        <f t="shared" si="86"/>
        <v>0</v>
      </c>
      <c r="HEI27" s="409">
        <f t="shared" si="86"/>
        <v>0</v>
      </c>
      <c r="HEJ27" s="409">
        <f t="shared" si="86"/>
        <v>0</v>
      </c>
      <c r="HEK27" s="409">
        <f t="shared" si="86"/>
        <v>0</v>
      </c>
      <c r="HEL27" s="409">
        <f t="shared" si="86"/>
        <v>0</v>
      </c>
      <c r="HEM27" s="409">
        <f t="shared" si="86"/>
        <v>0</v>
      </c>
      <c r="HEN27" s="409">
        <f t="shared" si="86"/>
        <v>0</v>
      </c>
      <c r="HEO27" s="409">
        <f t="shared" si="86"/>
        <v>0</v>
      </c>
      <c r="HEP27" s="409">
        <f t="shared" si="86"/>
        <v>0</v>
      </c>
      <c r="HEQ27" s="409">
        <f t="shared" si="86"/>
        <v>0</v>
      </c>
      <c r="HER27" s="409">
        <f t="shared" si="86"/>
        <v>0</v>
      </c>
      <c r="HES27" s="409">
        <f t="shared" si="86"/>
        <v>0</v>
      </c>
      <c r="HET27" s="409">
        <f t="shared" si="86"/>
        <v>0</v>
      </c>
      <c r="HEU27" s="409">
        <f t="shared" si="86"/>
        <v>0</v>
      </c>
      <c r="HEV27" s="409">
        <f t="shared" si="86"/>
        <v>0</v>
      </c>
      <c r="HEW27" s="409">
        <f t="shared" si="86"/>
        <v>0</v>
      </c>
      <c r="HEX27" s="409">
        <f t="shared" si="86"/>
        <v>0</v>
      </c>
      <c r="HEY27" s="409">
        <f t="shared" si="86"/>
        <v>0</v>
      </c>
      <c r="HEZ27" s="409">
        <f t="shared" si="86"/>
        <v>0</v>
      </c>
      <c r="HFA27" s="409">
        <f t="shared" si="86"/>
        <v>0</v>
      </c>
      <c r="HFB27" s="409">
        <f t="shared" si="86"/>
        <v>0</v>
      </c>
      <c r="HFC27" s="409">
        <f t="shared" si="86"/>
        <v>0</v>
      </c>
      <c r="HFD27" s="409">
        <f t="shared" si="86"/>
        <v>0</v>
      </c>
      <c r="HFE27" s="409">
        <f t="shared" si="86"/>
        <v>0</v>
      </c>
      <c r="HFF27" s="409">
        <f t="shared" si="86"/>
        <v>0</v>
      </c>
      <c r="HFG27" s="409">
        <f t="shared" si="86"/>
        <v>0</v>
      </c>
      <c r="HFH27" s="409">
        <f t="shared" si="86"/>
        <v>0</v>
      </c>
      <c r="HFI27" s="409">
        <f t="shared" ref="HFI27:HHT27" si="87">HFI25/365</f>
        <v>0</v>
      </c>
      <c r="HFJ27" s="409">
        <f t="shared" si="87"/>
        <v>0</v>
      </c>
      <c r="HFK27" s="409">
        <f t="shared" si="87"/>
        <v>0</v>
      </c>
      <c r="HFL27" s="409">
        <f t="shared" si="87"/>
        <v>0</v>
      </c>
      <c r="HFM27" s="409">
        <f t="shared" si="87"/>
        <v>0</v>
      </c>
      <c r="HFN27" s="409">
        <f t="shared" si="87"/>
        <v>0</v>
      </c>
      <c r="HFO27" s="409">
        <f t="shared" si="87"/>
        <v>0</v>
      </c>
      <c r="HFP27" s="409">
        <f t="shared" si="87"/>
        <v>0</v>
      </c>
      <c r="HFQ27" s="409">
        <f t="shared" si="87"/>
        <v>0</v>
      </c>
      <c r="HFR27" s="409">
        <f t="shared" si="87"/>
        <v>0</v>
      </c>
      <c r="HFS27" s="409">
        <f t="shared" si="87"/>
        <v>0</v>
      </c>
      <c r="HFT27" s="409">
        <f t="shared" si="87"/>
        <v>0</v>
      </c>
      <c r="HFU27" s="409">
        <f t="shared" si="87"/>
        <v>0</v>
      </c>
      <c r="HFV27" s="409">
        <f t="shared" si="87"/>
        <v>0</v>
      </c>
      <c r="HFW27" s="409">
        <f t="shared" si="87"/>
        <v>0</v>
      </c>
      <c r="HFX27" s="409">
        <f t="shared" si="87"/>
        <v>0</v>
      </c>
      <c r="HFY27" s="409">
        <f t="shared" si="87"/>
        <v>0</v>
      </c>
      <c r="HFZ27" s="409">
        <f t="shared" si="87"/>
        <v>0</v>
      </c>
      <c r="HGA27" s="409">
        <f t="shared" si="87"/>
        <v>0</v>
      </c>
      <c r="HGB27" s="409">
        <f t="shared" si="87"/>
        <v>0</v>
      </c>
      <c r="HGC27" s="409">
        <f t="shared" si="87"/>
        <v>0</v>
      </c>
      <c r="HGD27" s="409">
        <f t="shared" si="87"/>
        <v>0</v>
      </c>
      <c r="HGE27" s="409">
        <f t="shared" si="87"/>
        <v>0</v>
      </c>
      <c r="HGF27" s="409">
        <f t="shared" si="87"/>
        <v>0</v>
      </c>
      <c r="HGG27" s="409">
        <f t="shared" si="87"/>
        <v>0</v>
      </c>
      <c r="HGH27" s="409">
        <f t="shared" si="87"/>
        <v>0</v>
      </c>
      <c r="HGI27" s="409">
        <f t="shared" si="87"/>
        <v>0</v>
      </c>
      <c r="HGJ27" s="409">
        <f t="shared" si="87"/>
        <v>0</v>
      </c>
      <c r="HGK27" s="409">
        <f t="shared" si="87"/>
        <v>0</v>
      </c>
      <c r="HGL27" s="409">
        <f t="shared" si="87"/>
        <v>0</v>
      </c>
      <c r="HGM27" s="409">
        <f t="shared" si="87"/>
        <v>0</v>
      </c>
      <c r="HGN27" s="409">
        <f t="shared" si="87"/>
        <v>0</v>
      </c>
      <c r="HGO27" s="409">
        <f t="shared" si="87"/>
        <v>0</v>
      </c>
      <c r="HGP27" s="409">
        <f t="shared" si="87"/>
        <v>0</v>
      </c>
      <c r="HGQ27" s="409">
        <f t="shared" si="87"/>
        <v>0</v>
      </c>
      <c r="HGR27" s="409">
        <f t="shared" si="87"/>
        <v>0</v>
      </c>
      <c r="HGS27" s="409">
        <f t="shared" si="87"/>
        <v>0</v>
      </c>
      <c r="HGT27" s="409">
        <f t="shared" si="87"/>
        <v>0</v>
      </c>
      <c r="HGU27" s="409">
        <f t="shared" si="87"/>
        <v>0</v>
      </c>
      <c r="HGV27" s="409">
        <f t="shared" si="87"/>
        <v>0</v>
      </c>
      <c r="HGW27" s="409">
        <f t="shared" si="87"/>
        <v>0</v>
      </c>
      <c r="HGX27" s="409">
        <f t="shared" si="87"/>
        <v>0</v>
      </c>
      <c r="HGY27" s="409">
        <f t="shared" si="87"/>
        <v>0</v>
      </c>
      <c r="HGZ27" s="409">
        <f t="shared" si="87"/>
        <v>0</v>
      </c>
      <c r="HHA27" s="409">
        <f t="shared" si="87"/>
        <v>0</v>
      </c>
      <c r="HHB27" s="409">
        <f t="shared" si="87"/>
        <v>0</v>
      </c>
      <c r="HHC27" s="409">
        <f t="shared" si="87"/>
        <v>0</v>
      </c>
      <c r="HHD27" s="409">
        <f t="shared" si="87"/>
        <v>0</v>
      </c>
      <c r="HHE27" s="409">
        <f t="shared" si="87"/>
        <v>0</v>
      </c>
      <c r="HHF27" s="409">
        <f t="shared" si="87"/>
        <v>0</v>
      </c>
      <c r="HHG27" s="409">
        <f t="shared" si="87"/>
        <v>0</v>
      </c>
      <c r="HHH27" s="409">
        <f t="shared" si="87"/>
        <v>0</v>
      </c>
      <c r="HHI27" s="409">
        <f t="shared" si="87"/>
        <v>0</v>
      </c>
      <c r="HHJ27" s="409">
        <f t="shared" si="87"/>
        <v>0</v>
      </c>
      <c r="HHK27" s="409">
        <f t="shared" si="87"/>
        <v>0</v>
      </c>
      <c r="HHL27" s="409">
        <f t="shared" si="87"/>
        <v>0</v>
      </c>
      <c r="HHM27" s="409">
        <f t="shared" si="87"/>
        <v>0</v>
      </c>
      <c r="HHN27" s="409">
        <f t="shared" si="87"/>
        <v>0</v>
      </c>
      <c r="HHO27" s="409">
        <f t="shared" si="87"/>
        <v>0</v>
      </c>
      <c r="HHP27" s="409">
        <f t="shared" si="87"/>
        <v>0</v>
      </c>
      <c r="HHQ27" s="409">
        <f t="shared" si="87"/>
        <v>0</v>
      </c>
      <c r="HHR27" s="409">
        <f t="shared" si="87"/>
        <v>0</v>
      </c>
      <c r="HHS27" s="409">
        <f t="shared" si="87"/>
        <v>0</v>
      </c>
      <c r="HHT27" s="409">
        <f t="shared" si="87"/>
        <v>0</v>
      </c>
      <c r="HHU27" s="409">
        <f t="shared" ref="HHU27:HKF27" si="88">HHU25/365</f>
        <v>0</v>
      </c>
      <c r="HHV27" s="409">
        <f t="shared" si="88"/>
        <v>0</v>
      </c>
      <c r="HHW27" s="409">
        <f t="shared" si="88"/>
        <v>0</v>
      </c>
      <c r="HHX27" s="409">
        <f t="shared" si="88"/>
        <v>0</v>
      </c>
      <c r="HHY27" s="409">
        <f t="shared" si="88"/>
        <v>0</v>
      </c>
      <c r="HHZ27" s="409">
        <f t="shared" si="88"/>
        <v>0</v>
      </c>
      <c r="HIA27" s="409">
        <f t="shared" si="88"/>
        <v>0</v>
      </c>
      <c r="HIB27" s="409">
        <f t="shared" si="88"/>
        <v>0</v>
      </c>
      <c r="HIC27" s="409">
        <f t="shared" si="88"/>
        <v>0</v>
      </c>
      <c r="HID27" s="409">
        <f t="shared" si="88"/>
        <v>0</v>
      </c>
      <c r="HIE27" s="409">
        <f t="shared" si="88"/>
        <v>0</v>
      </c>
      <c r="HIF27" s="409">
        <f t="shared" si="88"/>
        <v>0</v>
      </c>
      <c r="HIG27" s="409">
        <f t="shared" si="88"/>
        <v>0</v>
      </c>
      <c r="HIH27" s="409">
        <f t="shared" si="88"/>
        <v>0</v>
      </c>
      <c r="HII27" s="409">
        <f t="shared" si="88"/>
        <v>0</v>
      </c>
      <c r="HIJ27" s="409">
        <f t="shared" si="88"/>
        <v>0</v>
      </c>
      <c r="HIK27" s="409">
        <f t="shared" si="88"/>
        <v>0</v>
      </c>
      <c r="HIL27" s="409">
        <f t="shared" si="88"/>
        <v>0</v>
      </c>
      <c r="HIM27" s="409">
        <f t="shared" si="88"/>
        <v>0</v>
      </c>
      <c r="HIN27" s="409">
        <f t="shared" si="88"/>
        <v>0</v>
      </c>
      <c r="HIO27" s="409">
        <f t="shared" si="88"/>
        <v>0</v>
      </c>
      <c r="HIP27" s="409">
        <f t="shared" si="88"/>
        <v>0</v>
      </c>
      <c r="HIQ27" s="409">
        <f t="shared" si="88"/>
        <v>0</v>
      </c>
      <c r="HIR27" s="409">
        <f t="shared" si="88"/>
        <v>0</v>
      </c>
      <c r="HIS27" s="409">
        <f t="shared" si="88"/>
        <v>0</v>
      </c>
      <c r="HIT27" s="409">
        <f t="shared" si="88"/>
        <v>0</v>
      </c>
      <c r="HIU27" s="409">
        <f t="shared" si="88"/>
        <v>0</v>
      </c>
      <c r="HIV27" s="409">
        <f t="shared" si="88"/>
        <v>0</v>
      </c>
      <c r="HIW27" s="409">
        <f t="shared" si="88"/>
        <v>0</v>
      </c>
      <c r="HIX27" s="409">
        <f t="shared" si="88"/>
        <v>0</v>
      </c>
      <c r="HIY27" s="409">
        <f t="shared" si="88"/>
        <v>0</v>
      </c>
      <c r="HIZ27" s="409">
        <f t="shared" si="88"/>
        <v>0</v>
      </c>
      <c r="HJA27" s="409">
        <f t="shared" si="88"/>
        <v>0</v>
      </c>
      <c r="HJB27" s="409">
        <f t="shared" si="88"/>
        <v>0</v>
      </c>
      <c r="HJC27" s="409">
        <f t="shared" si="88"/>
        <v>0</v>
      </c>
      <c r="HJD27" s="409">
        <f t="shared" si="88"/>
        <v>0</v>
      </c>
      <c r="HJE27" s="409">
        <f t="shared" si="88"/>
        <v>0</v>
      </c>
      <c r="HJF27" s="409">
        <f t="shared" si="88"/>
        <v>0</v>
      </c>
      <c r="HJG27" s="409">
        <f t="shared" si="88"/>
        <v>0</v>
      </c>
      <c r="HJH27" s="409">
        <f t="shared" si="88"/>
        <v>0</v>
      </c>
      <c r="HJI27" s="409">
        <f t="shared" si="88"/>
        <v>0</v>
      </c>
      <c r="HJJ27" s="409">
        <f t="shared" si="88"/>
        <v>0</v>
      </c>
      <c r="HJK27" s="409">
        <f t="shared" si="88"/>
        <v>0</v>
      </c>
      <c r="HJL27" s="409">
        <f t="shared" si="88"/>
        <v>0</v>
      </c>
      <c r="HJM27" s="409">
        <f t="shared" si="88"/>
        <v>0</v>
      </c>
      <c r="HJN27" s="409">
        <f t="shared" si="88"/>
        <v>0</v>
      </c>
      <c r="HJO27" s="409">
        <f t="shared" si="88"/>
        <v>0</v>
      </c>
      <c r="HJP27" s="409">
        <f t="shared" si="88"/>
        <v>0</v>
      </c>
      <c r="HJQ27" s="409">
        <f t="shared" si="88"/>
        <v>0</v>
      </c>
      <c r="HJR27" s="409">
        <f t="shared" si="88"/>
        <v>0</v>
      </c>
      <c r="HJS27" s="409">
        <f t="shared" si="88"/>
        <v>0</v>
      </c>
      <c r="HJT27" s="409">
        <f t="shared" si="88"/>
        <v>0</v>
      </c>
      <c r="HJU27" s="409">
        <f t="shared" si="88"/>
        <v>0</v>
      </c>
      <c r="HJV27" s="409">
        <f t="shared" si="88"/>
        <v>0</v>
      </c>
      <c r="HJW27" s="409">
        <f t="shared" si="88"/>
        <v>0</v>
      </c>
      <c r="HJX27" s="409">
        <f t="shared" si="88"/>
        <v>0</v>
      </c>
      <c r="HJY27" s="409">
        <f t="shared" si="88"/>
        <v>0</v>
      </c>
      <c r="HJZ27" s="409">
        <f t="shared" si="88"/>
        <v>0</v>
      </c>
      <c r="HKA27" s="409">
        <f t="shared" si="88"/>
        <v>0</v>
      </c>
      <c r="HKB27" s="409">
        <f t="shared" si="88"/>
        <v>0</v>
      </c>
      <c r="HKC27" s="409">
        <f t="shared" si="88"/>
        <v>0</v>
      </c>
      <c r="HKD27" s="409">
        <f t="shared" si="88"/>
        <v>0</v>
      </c>
      <c r="HKE27" s="409">
        <f t="shared" si="88"/>
        <v>0</v>
      </c>
      <c r="HKF27" s="409">
        <f t="shared" si="88"/>
        <v>0</v>
      </c>
      <c r="HKG27" s="409">
        <f t="shared" ref="HKG27:HMR27" si="89">HKG25/365</f>
        <v>0</v>
      </c>
      <c r="HKH27" s="409">
        <f t="shared" si="89"/>
        <v>0</v>
      </c>
      <c r="HKI27" s="409">
        <f t="shared" si="89"/>
        <v>0</v>
      </c>
      <c r="HKJ27" s="409">
        <f t="shared" si="89"/>
        <v>0</v>
      </c>
      <c r="HKK27" s="409">
        <f t="shared" si="89"/>
        <v>0</v>
      </c>
      <c r="HKL27" s="409">
        <f t="shared" si="89"/>
        <v>0</v>
      </c>
      <c r="HKM27" s="409">
        <f t="shared" si="89"/>
        <v>0</v>
      </c>
      <c r="HKN27" s="409">
        <f t="shared" si="89"/>
        <v>0</v>
      </c>
      <c r="HKO27" s="409">
        <f t="shared" si="89"/>
        <v>0</v>
      </c>
      <c r="HKP27" s="409">
        <f t="shared" si="89"/>
        <v>0</v>
      </c>
      <c r="HKQ27" s="409">
        <f t="shared" si="89"/>
        <v>0</v>
      </c>
      <c r="HKR27" s="409">
        <f t="shared" si="89"/>
        <v>0</v>
      </c>
      <c r="HKS27" s="409">
        <f t="shared" si="89"/>
        <v>0</v>
      </c>
      <c r="HKT27" s="409">
        <f t="shared" si="89"/>
        <v>0</v>
      </c>
      <c r="HKU27" s="409">
        <f t="shared" si="89"/>
        <v>0</v>
      </c>
      <c r="HKV27" s="409">
        <f t="shared" si="89"/>
        <v>0</v>
      </c>
      <c r="HKW27" s="409">
        <f t="shared" si="89"/>
        <v>0</v>
      </c>
      <c r="HKX27" s="409">
        <f t="shared" si="89"/>
        <v>0</v>
      </c>
      <c r="HKY27" s="409">
        <f t="shared" si="89"/>
        <v>0</v>
      </c>
      <c r="HKZ27" s="409">
        <f t="shared" si="89"/>
        <v>0</v>
      </c>
      <c r="HLA27" s="409">
        <f t="shared" si="89"/>
        <v>0</v>
      </c>
      <c r="HLB27" s="409">
        <f t="shared" si="89"/>
        <v>0</v>
      </c>
      <c r="HLC27" s="409">
        <f t="shared" si="89"/>
        <v>0</v>
      </c>
      <c r="HLD27" s="409">
        <f t="shared" si="89"/>
        <v>0</v>
      </c>
      <c r="HLE27" s="409">
        <f t="shared" si="89"/>
        <v>0</v>
      </c>
      <c r="HLF27" s="409">
        <f t="shared" si="89"/>
        <v>0</v>
      </c>
      <c r="HLG27" s="409">
        <f t="shared" si="89"/>
        <v>0</v>
      </c>
      <c r="HLH27" s="409">
        <f t="shared" si="89"/>
        <v>0</v>
      </c>
      <c r="HLI27" s="409">
        <f t="shared" si="89"/>
        <v>0</v>
      </c>
      <c r="HLJ27" s="409">
        <f t="shared" si="89"/>
        <v>0</v>
      </c>
      <c r="HLK27" s="409">
        <f t="shared" si="89"/>
        <v>0</v>
      </c>
      <c r="HLL27" s="409">
        <f t="shared" si="89"/>
        <v>0</v>
      </c>
      <c r="HLM27" s="409">
        <f t="shared" si="89"/>
        <v>0</v>
      </c>
      <c r="HLN27" s="409">
        <f t="shared" si="89"/>
        <v>0</v>
      </c>
      <c r="HLO27" s="409">
        <f t="shared" si="89"/>
        <v>0</v>
      </c>
      <c r="HLP27" s="409">
        <f t="shared" si="89"/>
        <v>0</v>
      </c>
      <c r="HLQ27" s="409">
        <f t="shared" si="89"/>
        <v>0</v>
      </c>
      <c r="HLR27" s="409">
        <f t="shared" si="89"/>
        <v>0</v>
      </c>
      <c r="HLS27" s="409">
        <f t="shared" si="89"/>
        <v>0</v>
      </c>
      <c r="HLT27" s="409">
        <f t="shared" si="89"/>
        <v>0</v>
      </c>
      <c r="HLU27" s="409">
        <f t="shared" si="89"/>
        <v>0</v>
      </c>
      <c r="HLV27" s="409">
        <f t="shared" si="89"/>
        <v>0</v>
      </c>
      <c r="HLW27" s="409">
        <f t="shared" si="89"/>
        <v>0</v>
      </c>
      <c r="HLX27" s="409">
        <f t="shared" si="89"/>
        <v>0</v>
      </c>
      <c r="HLY27" s="409">
        <f t="shared" si="89"/>
        <v>0</v>
      </c>
      <c r="HLZ27" s="409">
        <f t="shared" si="89"/>
        <v>0</v>
      </c>
      <c r="HMA27" s="409">
        <f t="shared" si="89"/>
        <v>0</v>
      </c>
      <c r="HMB27" s="409">
        <f t="shared" si="89"/>
        <v>0</v>
      </c>
      <c r="HMC27" s="409">
        <f t="shared" si="89"/>
        <v>0</v>
      </c>
      <c r="HMD27" s="409">
        <f t="shared" si="89"/>
        <v>0</v>
      </c>
      <c r="HME27" s="409">
        <f t="shared" si="89"/>
        <v>0</v>
      </c>
      <c r="HMF27" s="409">
        <f t="shared" si="89"/>
        <v>0</v>
      </c>
      <c r="HMG27" s="409">
        <f t="shared" si="89"/>
        <v>0</v>
      </c>
      <c r="HMH27" s="409">
        <f t="shared" si="89"/>
        <v>0</v>
      </c>
      <c r="HMI27" s="409">
        <f t="shared" si="89"/>
        <v>0</v>
      </c>
      <c r="HMJ27" s="409">
        <f t="shared" si="89"/>
        <v>0</v>
      </c>
      <c r="HMK27" s="409">
        <f t="shared" si="89"/>
        <v>0</v>
      </c>
      <c r="HML27" s="409">
        <f t="shared" si="89"/>
        <v>0</v>
      </c>
      <c r="HMM27" s="409">
        <f t="shared" si="89"/>
        <v>0</v>
      </c>
      <c r="HMN27" s="409">
        <f t="shared" si="89"/>
        <v>0</v>
      </c>
      <c r="HMO27" s="409">
        <f t="shared" si="89"/>
        <v>0</v>
      </c>
      <c r="HMP27" s="409">
        <f t="shared" si="89"/>
        <v>0</v>
      </c>
      <c r="HMQ27" s="409">
        <f t="shared" si="89"/>
        <v>0</v>
      </c>
      <c r="HMR27" s="409">
        <f t="shared" si="89"/>
        <v>0</v>
      </c>
      <c r="HMS27" s="409">
        <f t="shared" ref="HMS27:HPD27" si="90">HMS25/365</f>
        <v>0</v>
      </c>
      <c r="HMT27" s="409">
        <f t="shared" si="90"/>
        <v>0</v>
      </c>
      <c r="HMU27" s="409">
        <f t="shared" si="90"/>
        <v>0</v>
      </c>
      <c r="HMV27" s="409">
        <f t="shared" si="90"/>
        <v>0</v>
      </c>
      <c r="HMW27" s="409">
        <f t="shared" si="90"/>
        <v>0</v>
      </c>
      <c r="HMX27" s="409">
        <f t="shared" si="90"/>
        <v>0</v>
      </c>
      <c r="HMY27" s="409">
        <f t="shared" si="90"/>
        <v>0</v>
      </c>
      <c r="HMZ27" s="409">
        <f t="shared" si="90"/>
        <v>0</v>
      </c>
      <c r="HNA27" s="409">
        <f t="shared" si="90"/>
        <v>0</v>
      </c>
      <c r="HNB27" s="409">
        <f t="shared" si="90"/>
        <v>0</v>
      </c>
      <c r="HNC27" s="409">
        <f t="shared" si="90"/>
        <v>0</v>
      </c>
      <c r="HND27" s="409">
        <f t="shared" si="90"/>
        <v>0</v>
      </c>
      <c r="HNE27" s="409">
        <f t="shared" si="90"/>
        <v>0</v>
      </c>
      <c r="HNF27" s="409">
        <f t="shared" si="90"/>
        <v>0</v>
      </c>
      <c r="HNG27" s="409">
        <f t="shared" si="90"/>
        <v>0</v>
      </c>
      <c r="HNH27" s="409">
        <f t="shared" si="90"/>
        <v>0</v>
      </c>
      <c r="HNI27" s="409">
        <f t="shared" si="90"/>
        <v>0</v>
      </c>
      <c r="HNJ27" s="409">
        <f t="shared" si="90"/>
        <v>0</v>
      </c>
      <c r="HNK27" s="409">
        <f t="shared" si="90"/>
        <v>0</v>
      </c>
      <c r="HNL27" s="409">
        <f t="shared" si="90"/>
        <v>0</v>
      </c>
      <c r="HNM27" s="409">
        <f t="shared" si="90"/>
        <v>0</v>
      </c>
      <c r="HNN27" s="409">
        <f t="shared" si="90"/>
        <v>0</v>
      </c>
      <c r="HNO27" s="409">
        <f t="shared" si="90"/>
        <v>0</v>
      </c>
      <c r="HNP27" s="409">
        <f t="shared" si="90"/>
        <v>0</v>
      </c>
      <c r="HNQ27" s="409">
        <f t="shared" si="90"/>
        <v>0</v>
      </c>
      <c r="HNR27" s="409">
        <f t="shared" si="90"/>
        <v>0</v>
      </c>
      <c r="HNS27" s="409">
        <f t="shared" si="90"/>
        <v>0</v>
      </c>
      <c r="HNT27" s="409">
        <f t="shared" si="90"/>
        <v>0</v>
      </c>
      <c r="HNU27" s="409">
        <f t="shared" si="90"/>
        <v>0</v>
      </c>
      <c r="HNV27" s="409">
        <f t="shared" si="90"/>
        <v>0</v>
      </c>
      <c r="HNW27" s="409">
        <f t="shared" si="90"/>
        <v>0</v>
      </c>
      <c r="HNX27" s="409">
        <f t="shared" si="90"/>
        <v>0</v>
      </c>
      <c r="HNY27" s="409">
        <f t="shared" si="90"/>
        <v>0</v>
      </c>
      <c r="HNZ27" s="409">
        <f t="shared" si="90"/>
        <v>0</v>
      </c>
      <c r="HOA27" s="409">
        <f t="shared" si="90"/>
        <v>0</v>
      </c>
      <c r="HOB27" s="409">
        <f t="shared" si="90"/>
        <v>0</v>
      </c>
      <c r="HOC27" s="409">
        <f t="shared" si="90"/>
        <v>0</v>
      </c>
      <c r="HOD27" s="409">
        <f t="shared" si="90"/>
        <v>0</v>
      </c>
      <c r="HOE27" s="409">
        <f t="shared" si="90"/>
        <v>0</v>
      </c>
      <c r="HOF27" s="409">
        <f t="shared" si="90"/>
        <v>0</v>
      </c>
      <c r="HOG27" s="409">
        <f t="shared" si="90"/>
        <v>0</v>
      </c>
      <c r="HOH27" s="409">
        <f t="shared" si="90"/>
        <v>0</v>
      </c>
      <c r="HOI27" s="409">
        <f t="shared" si="90"/>
        <v>0</v>
      </c>
      <c r="HOJ27" s="409">
        <f t="shared" si="90"/>
        <v>0</v>
      </c>
      <c r="HOK27" s="409">
        <f t="shared" si="90"/>
        <v>0</v>
      </c>
      <c r="HOL27" s="409">
        <f t="shared" si="90"/>
        <v>0</v>
      </c>
      <c r="HOM27" s="409">
        <f t="shared" si="90"/>
        <v>0</v>
      </c>
      <c r="HON27" s="409">
        <f t="shared" si="90"/>
        <v>0</v>
      </c>
      <c r="HOO27" s="409">
        <f t="shared" si="90"/>
        <v>0</v>
      </c>
      <c r="HOP27" s="409">
        <f t="shared" si="90"/>
        <v>0</v>
      </c>
      <c r="HOQ27" s="409">
        <f t="shared" si="90"/>
        <v>0</v>
      </c>
      <c r="HOR27" s="409">
        <f t="shared" si="90"/>
        <v>0</v>
      </c>
      <c r="HOS27" s="409">
        <f t="shared" si="90"/>
        <v>0</v>
      </c>
      <c r="HOT27" s="409">
        <f t="shared" si="90"/>
        <v>0</v>
      </c>
      <c r="HOU27" s="409">
        <f t="shared" si="90"/>
        <v>0</v>
      </c>
      <c r="HOV27" s="409">
        <f t="shared" si="90"/>
        <v>0</v>
      </c>
      <c r="HOW27" s="409">
        <f t="shared" si="90"/>
        <v>0</v>
      </c>
      <c r="HOX27" s="409">
        <f t="shared" si="90"/>
        <v>0</v>
      </c>
      <c r="HOY27" s="409">
        <f t="shared" si="90"/>
        <v>0</v>
      </c>
      <c r="HOZ27" s="409">
        <f t="shared" si="90"/>
        <v>0</v>
      </c>
      <c r="HPA27" s="409">
        <f t="shared" si="90"/>
        <v>0</v>
      </c>
      <c r="HPB27" s="409">
        <f t="shared" si="90"/>
        <v>0</v>
      </c>
      <c r="HPC27" s="409">
        <f t="shared" si="90"/>
        <v>0</v>
      </c>
      <c r="HPD27" s="409">
        <f t="shared" si="90"/>
        <v>0</v>
      </c>
      <c r="HPE27" s="409">
        <f t="shared" ref="HPE27:HRP27" si="91">HPE25/365</f>
        <v>0</v>
      </c>
      <c r="HPF27" s="409">
        <f t="shared" si="91"/>
        <v>0</v>
      </c>
      <c r="HPG27" s="409">
        <f t="shared" si="91"/>
        <v>0</v>
      </c>
      <c r="HPH27" s="409">
        <f t="shared" si="91"/>
        <v>0</v>
      </c>
      <c r="HPI27" s="409">
        <f t="shared" si="91"/>
        <v>0</v>
      </c>
      <c r="HPJ27" s="409">
        <f t="shared" si="91"/>
        <v>0</v>
      </c>
      <c r="HPK27" s="409">
        <f t="shared" si="91"/>
        <v>0</v>
      </c>
      <c r="HPL27" s="409">
        <f t="shared" si="91"/>
        <v>0</v>
      </c>
      <c r="HPM27" s="409">
        <f t="shared" si="91"/>
        <v>0</v>
      </c>
      <c r="HPN27" s="409">
        <f t="shared" si="91"/>
        <v>0</v>
      </c>
      <c r="HPO27" s="409">
        <f t="shared" si="91"/>
        <v>0</v>
      </c>
      <c r="HPP27" s="409">
        <f t="shared" si="91"/>
        <v>0</v>
      </c>
      <c r="HPQ27" s="409">
        <f t="shared" si="91"/>
        <v>0</v>
      </c>
      <c r="HPR27" s="409">
        <f t="shared" si="91"/>
        <v>0</v>
      </c>
      <c r="HPS27" s="409">
        <f t="shared" si="91"/>
        <v>0</v>
      </c>
      <c r="HPT27" s="409">
        <f t="shared" si="91"/>
        <v>0</v>
      </c>
      <c r="HPU27" s="409">
        <f t="shared" si="91"/>
        <v>0</v>
      </c>
      <c r="HPV27" s="409">
        <f t="shared" si="91"/>
        <v>0</v>
      </c>
      <c r="HPW27" s="409">
        <f t="shared" si="91"/>
        <v>0</v>
      </c>
      <c r="HPX27" s="409">
        <f t="shared" si="91"/>
        <v>0</v>
      </c>
      <c r="HPY27" s="409">
        <f t="shared" si="91"/>
        <v>0</v>
      </c>
      <c r="HPZ27" s="409">
        <f t="shared" si="91"/>
        <v>0</v>
      </c>
      <c r="HQA27" s="409">
        <f t="shared" si="91"/>
        <v>0</v>
      </c>
      <c r="HQB27" s="409">
        <f t="shared" si="91"/>
        <v>0</v>
      </c>
      <c r="HQC27" s="409">
        <f t="shared" si="91"/>
        <v>0</v>
      </c>
      <c r="HQD27" s="409">
        <f t="shared" si="91"/>
        <v>0</v>
      </c>
      <c r="HQE27" s="409">
        <f t="shared" si="91"/>
        <v>0</v>
      </c>
      <c r="HQF27" s="409">
        <f t="shared" si="91"/>
        <v>0</v>
      </c>
      <c r="HQG27" s="409">
        <f t="shared" si="91"/>
        <v>0</v>
      </c>
      <c r="HQH27" s="409">
        <f t="shared" si="91"/>
        <v>0</v>
      </c>
      <c r="HQI27" s="409">
        <f t="shared" si="91"/>
        <v>0</v>
      </c>
      <c r="HQJ27" s="409">
        <f t="shared" si="91"/>
        <v>0</v>
      </c>
      <c r="HQK27" s="409">
        <f t="shared" si="91"/>
        <v>0</v>
      </c>
      <c r="HQL27" s="409">
        <f t="shared" si="91"/>
        <v>0</v>
      </c>
      <c r="HQM27" s="409">
        <f t="shared" si="91"/>
        <v>0</v>
      </c>
      <c r="HQN27" s="409">
        <f t="shared" si="91"/>
        <v>0</v>
      </c>
      <c r="HQO27" s="409">
        <f t="shared" si="91"/>
        <v>0</v>
      </c>
      <c r="HQP27" s="409">
        <f t="shared" si="91"/>
        <v>0</v>
      </c>
      <c r="HQQ27" s="409">
        <f t="shared" si="91"/>
        <v>0</v>
      </c>
      <c r="HQR27" s="409">
        <f t="shared" si="91"/>
        <v>0</v>
      </c>
      <c r="HQS27" s="409">
        <f t="shared" si="91"/>
        <v>0</v>
      </c>
      <c r="HQT27" s="409">
        <f t="shared" si="91"/>
        <v>0</v>
      </c>
      <c r="HQU27" s="409">
        <f t="shared" si="91"/>
        <v>0</v>
      </c>
      <c r="HQV27" s="409">
        <f t="shared" si="91"/>
        <v>0</v>
      </c>
      <c r="HQW27" s="409">
        <f t="shared" si="91"/>
        <v>0</v>
      </c>
      <c r="HQX27" s="409">
        <f t="shared" si="91"/>
        <v>0</v>
      </c>
      <c r="HQY27" s="409">
        <f t="shared" si="91"/>
        <v>0</v>
      </c>
      <c r="HQZ27" s="409">
        <f t="shared" si="91"/>
        <v>0</v>
      </c>
      <c r="HRA27" s="409">
        <f t="shared" si="91"/>
        <v>0</v>
      </c>
      <c r="HRB27" s="409">
        <f t="shared" si="91"/>
        <v>0</v>
      </c>
      <c r="HRC27" s="409">
        <f t="shared" si="91"/>
        <v>0</v>
      </c>
      <c r="HRD27" s="409">
        <f t="shared" si="91"/>
        <v>0</v>
      </c>
      <c r="HRE27" s="409">
        <f t="shared" si="91"/>
        <v>0</v>
      </c>
      <c r="HRF27" s="409">
        <f t="shared" si="91"/>
        <v>0</v>
      </c>
      <c r="HRG27" s="409">
        <f t="shared" si="91"/>
        <v>0</v>
      </c>
      <c r="HRH27" s="409">
        <f t="shared" si="91"/>
        <v>0</v>
      </c>
      <c r="HRI27" s="409">
        <f t="shared" si="91"/>
        <v>0</v>
      </c>
      <c r="HRJ27" s="409">
        <f t="shared" si="91"/>
        <v>0</v>
      </c>
      <c r="HRK27" s="409">
        <f t="shared" si="91"/>
        <v>0</v>
      </c>
      <c r="HRL27" s="409">
        <f t="shared" si="91"/>
        <v>0</v>
      </c>
      <c r="HRM27" s="409">
        <f t="shared" si="91"/>
        <v>0</v>
      </c>
      <c r="HRN27" s="409">
        <f t="shared" si="91"/>
        <v>0</v>
      </c>
      <c r="HRO27" s="409">
        <f t="shared" si="91"/>
        <v>0</v>
      </c>
      <c r="HRP27" s="409">
        <f t="shared" si="91"/>
        <v>0</v>
      </c>
      <c r="HRQ27" s="409">
        <f t="shared" ref="HRQ27:HUB27" si="92">HRQ25/365</f>
        <v>0</v>
      </c>
      <c r="HRR27" s="409">
        <f t="shared" si="92"/>
        <v>0</v>
      </c>
      <c r="HRS27" s="409">
        <f t="shared" si="92"/>
        <v>0</v>
      </c>
      <c r="HRT27" s="409">
        <f t="shared" si="92"/>
        <v>0</v>
      </c>
      <c r="HRU27" s="409">
        <f t="shared" si="92"/>
        <v>0</v>
      </c>
      <c r="HRV27" s="409">
        <f t="shared" si="92"/>
        <v>0</v>
      </c>
      <c r="HRW27" s="409">
        <f t="shared" si="92"/>
        <v>0</v>
      </c>
      <c r="HRX27" s="409">
        <f t="shared" si="92"/>
        <v>0</v>
      </c>
      <c r="HRY27" s="409">
        <f t="shared" si="92"/>
        <v>0</v>
      </c>
      <c r="HRZ27" s="409">
        <f t="shared" si="92"/>
        <v>0</v>
      </c>
      <c r="HSA27" s="409">
        <f t="shared" si="92"/>
        <v>0</v>
      </c>
      <c r="HSB27" s="409">
        <f t="shared" si="92"/>
        <v>0</v>
      </c>
      <c r="HSC27" s="409">
        <f t="shared" si="92"/>
        <v>0</v>
      </c>
      <c r="HSD27" s="409">
        <f t="shared" si="92"/>
        <v>0</v>
      </c>
      <c r="HSE27" s="409">
        <f t="shared" si="92"/>
        <v>0</v>
      </c>
      <c r="HSF27" s="409">
        <f t="shared" si="92"/>
        <v>0</v>
      </c>
      <c r="HSG27" s="409">
        <f t="shared" si="92"/>
        <v>0</v>
      </c>
      <c r="HSH27" s="409">
        <f t="shared" si="92"/>
        <v>0</v>
      </c>
      <c r="HSI27" s="409">
        <f t="shared" si="92"/>
        <v>0</v>
      </c>
      <c r="HSJ27" s="409">
        <f t="shared" si="92"/>
        <v>0</v>
      </c>
      <c r="HSK27" s="409">
        <f t="shared" si="92"/>
        <v>0</v>
      </c>
      <c r="HSL27" s="409">
        <f t="shared" si="92"/>
        <v>0</v>
      </c>
      <c r="HSM27" s="409">
        <f t="shared" si="92"/>
        <v>0</v>
      </c>
      <c r="HSN27" s="409">
        <f t="shared" si="92"/>
        <v>0</v>
      </c>
      <c r="HSO27" s="409">
        <f t="shared" si="92"/>
        <v>0</v>
      </c>
      <c r="HSP27" s="409">
        <f t="shared" si="92"/>
        <v>0</v>
      </c>
      <c r="HSQ27" s="409">
        <f t="shared" si="92"/>
        <v>0</v>
      </c>
      <c r="HSR27" s="409">
        <f t="shared" si="92"/>
        <v>0</v>
      </c>
      <c r="HSS27" s="409">
        <f t="shared" si="92"/>
        <v>0</v>
      </c>
      <c r="HST27" s="409">
        <f t="shared" si="92"/>
        <v>0</v>
      </c>
      <c r="HSU27" s="409">
        <f t="shared" si="92"/>
        <v>0</v>
      </c>
      <c r="HSV27" s="409">
        <f t="shared" si="92"/>
        <v>0</v>
      </c>
      <c r="HSW27" s="409">
        <f t="shared" si="92"/>
        <v>0</v>
      </c>
      <c r="HSX27" s="409">
        <f t="shared" si="92"/>
        <v>0</v>
      </c>
      <c r="HSY27" s="409">
        <f t="shared" si="92"/>
        <v>0</v>
      </c>
      <c r="HSZ27" s="409">
        <f t="shared" si="92"/>
        <v>0</v>
      </c>
      <c r="HTA27" s="409">
        <f t="shared" si="92"/>
        <v>0</v>
      </c>
      <c r="HTB27" s="409">
        <f t="shared" si="92"/>
        <v>0</v>
      </c>
      <c r="HTC27" s="409">
        <f t="shared" si="92"/>
        <v>0</v>
      </c>
      <c r="HTD27" s="409">
        <f t="shared" si="92"/>
        <v>0</v>
      </c>
      <c r="HTE27" s="409">
        <f t="shared" si="92"/>
        <v>0</v>
      </c>
      <c r="HTF27" s="409">
        <f t="shared" si="92"/>
        <v>0</v>
      </c>
      <c r="HTG27" s="409">
        <f t="shared" si="92"/>
        <v>0</v>
      </c>
      <c r="HTH27" s="409">
        <f t="shared" si="92"/>
        <v>0</v>
      </c>
      <c r="HTI27" s="409">
        <f t="shared" si="92"/>
        <v>0</v>
      </c>
      <c r="HTJ27" s="409">
        <f t="shared" si="92"/>
        <v>0</v>
      </c>
      <c r="HTK27" s="409">
        <f t="shared" si="92"/>
        <v>0</v>
      </c>
      <c r="HTL27" s="409">
        <f t="shared" si="92"/>
        <v>0</v>
      </c>
      <c r="HTM27" s="409">
        <f t="shared" si="92"/>
        <v>0</v>
      </c>
      <c r="HTN27" s="409">
        <f t="shared" si="92"/>
        <v>0</v>
      </c>
      <c r="HTO27" s="409">
        <f t="shared" si="92"/>
        <v>0</v>
      </c>
      <c r="HTP27" s="409">
        <f t="shared" si="92"/>
        <v>0</v>
      </c>
      <c r="HTQ27" s="409">
        <f t="shared" si="92"/>
        <v>0</v>
      </c>
      <c r="HTR27" s="409">
        <f t="shared" si="92"/>
        <v>0</v>
      </c>
      <c r="HTS27" s="409">
        <f t="shared" si="92"/>
        <v>0</v>
      </c>
      <c r="HTT27" s="409">
        <f t="shared" si="92"/>
        <v>0</v>
      </c>
      <c r="HTU27" s="409">
        <f t="shared" si="92"/>
        <v>0</v>
      </c>
      <c r="HTV27" s="409">
        <f t="shared" si="92"/>
        <v>0</v>
      </c>
      <c r="HTW27" s="409">
        <f t="shared" si="92"/>
        <v>0</v>
      </c>
      <c r="HTX27" s="409">
        <f t="shared" si="92"/>
        <v>0</v>
      </c>
      <c r="HTY27" s="409">
        <f t="shared" si="92"/>
        <v>0</v>
      </c>
      <c r="HTZ27" s="409">
        <f t="shared" si="92"/>
        <v>0</v>
      </c>
      <c r="HUA27" s="409">
        <f t="shared" si="92"/>
        <v>0</v>
      </c>
      <c r="HUB27" s="409">
        <f t="shared" si="92"/>
        <v>0</v>
      </c>
      <c r="HUC27" s="409">
        <f t="shared" ref="HUC27:HWN27" si="93">HUC25/365</f>
        <v>0</v>
      </c>
      <c r="HUD27" s="409">
        <f t="shared" si="93"/>
        <v>0</v>
      </c>
      <c r="HUE27" s="409">
        <f t="shared" si="93"/>
        <v>0</v>
      </c>
      <c r="HUF27" s="409">
        <f t="shared" si="93"/>
        <v>0</v>
      </c>
      <c r="HUG27" s="409">
        <f t="shared" si="93"/>
        <v>0</v>
      </c>
      <c r="HUH27" s="409">
        <f t="shared" si="93"/>
        <v>0</v>
      </c>
      <c r="HUI27" s="409">
        <f t="shared" si="93"/>
        <v>0</v>
      </c>
      <c r="HUJ27" s="409">
        <f t="shared" si="93"/>
        <v>0</v>
      </c>
      <c r="HUK27" s="409">
        <f t="shared" si="93"/>
        <v>0</v>
      </c>
      <c r="HUL27" s="409">
        <f t="shared" si="93"/>
        <v>0</v>
      </c>
      <c r="HUM27" s="409">
        <f t="shared" si="93"/>
        <v>0</v>
      </c>
      <c r="HUN27" s="409">
        <f t="shared" si="93"/>
        <v>0</v>
      </c>
      <c r="HUO27" s="409">
        <f t="shared" si="93"/>
        <v>0</v>
      </c>
      <c r="HUP27" s="409">
        <f t="shared" si="93"/>
        <v>0</v>
      </c>
      <c r="HUQ27" s="409">
        <f t="shared" si="93"/>
        <v>0</v>
      </c>
      <c r="HUR27" s="409">
        <f t="shared" si="93"/>
        <v>0</v>
      </c>
      <c r="HUS27" s="409">
        <f t="shared" si="93"/>
        <v>0</v>
      </c>
      <c r="HUT27" s="409">
        <f t="shared" si="93"/>
        <v>0</v>
      </c>
      <c r="HUU27" s="409">
        <f t="shared" si="93"/>
        <v>0</v>
      </c>
      <c r="HUV27" s="409">
        <f t="shared" si="93"/>
        <v>0</v>
      </c>
      <c r="HUW27" s="409">
        <f t="shared" si="93"/>
        <v>0</v>
      </c>
      <c r="HUX27" s="409">
        <f t="shared" si="93"/>
        <v>0</v>
      </c>
      <c r="HUY27" s="409">
        <f t="shared" si="93"/>
        <v>0</v>
      </c>
      <c r="HUZ27" s="409">
        <f t="shared" si="93"/>
        <v>0</v>
      </c>
      <c r="HVA27" s="409">
        <f t="shared" si="93"/>
        <v>0</v>
      </c>
      <c r="HVB27" s="409">
        <f t="shared" si="93"/>
        <v>0</v>
      </c>
      <c r="HVC27" s="409">
        <f t="shared" si="93"/>
        <v>0</v>
      </c>
      <c r="HVD27" s="409">
        <f t="shared" si="93"/>
        <v>0</v>
      </c>
      <c r="HVE27" s="409">
        <f t="shared" si="93"/>
        <v>0</v>
      </c>
      <c r="HVF27" s="409">
        <f t="shared" si="93"/>
        <v>0</v>
      </c>
      <c r="HVG27" s="409">
        <f t="shared" si="93"/>
        <v>0</v>
      </c>
      <c r="HVH27" s="409">
        <f t="shared" si="93"/>
        <v>0</v>
      </c>
      <c r="HVI27" s="409">
        <f t="shared" si="93"/>
        <v>0</v>
      </c>
      <c r="HVJ27" s="409">
        <f t="shared" si="93"/>
        <v>0</v>
      </c>
      <c r="HVK27" s="409">
        <f t="shared" si="93"/>
        <v>0</v>
      </c>
      <c r="HVL27" s="409">
        <f t="shared" si="93"/>
        <v>0</v>
      </c>
      <c r="HVM27" s="409">
        <f t="shared" si="93"/>
        <v>0</v>
      </c>
      <c r="HVN27" s="409">
        <f t="shared" si="93"/>
        <v>0</v>
      </c>
      <c r="HVO27" s="409">
        <f t="shared" si="93"/>
        <v>0</v>
      </c>
      <c r="HVP27" s="409">
        <f t="shared" si="93"/>
        <v>0</v>
      </c>
      <c r="HVQ27" s="409">
        <f t="shared" si="93"/>
        <v>0</v>
      </c>
      <c r="HVR27" s="409">
        <f t="shared" si="93"/>
        <v>0</v>
      </c>
      <c r="HVS27" s="409">
        <f t="shared" si="93"/>
        <v>0</v>
      </c>
      <c r="HVT27" s="409">
        <f t="shared" si="93"/>
        <v>0</v>
      </c>
      <c r="HVU27" s="409">
        <f t="shared" si="93"/>
        <v>0</v>
      </c>
      <c r="HVV27" s="409">
        <f t="shared" si="93"/>
        <v>0</v>
      </c>
      <c r="HVW27" s="409">
        <f t="shared" si="93"/>
        <v>0</v>
      </c>
      <c r="HVX27" s="409">
        <f t="shared" si="93"/>
        <v>0</v>
      </c>
      <c r="HVY27" s="409">
        <f t="shared" si="93"/>
        <v>0</v>
      </c>
      <c r="HVZ27" s="409">
        <f t="shared" si="93"/>
        <v>0</v>
      </c>
      <c r="HWA27" s="409">
        <f t="shared" si="93"/>
        <v>0</v>
      </c>
      <c r="HWB27" s="409">
        <f t="shared" si="93"/>
        <v>0</v>
      </c>
      <c r="HWC27" s="409">
        <f t="shared" si="93"/>
        <v>0</v>
      </c>
      <c r="HWD27" s="409">
        <f t="shared" si="93"/>
        <v>0</v>
      </c>
      <c r="HWE27" s="409">
        <f t="shared" si="93"/>
        <v>0</v>
      </c>
      <c r="HWF27" s="409">
        <f t="shared" si="93"/>
        <v>0</v>
      </c>
      <c r="HWG27" s="409">
        <f t="shared" si="93"/>
        <v>0</v>
      </c>
      <c r="HWH27" s="409">
        <f t="shared" si="93"/>
        <v>0</v>
      </c>
      <c r="HWI27" s="409">
        <f t="shared" si="93"/>
        <v>0</v>
      </c>
      <c r="HWJ27" s="409">
        <f t="shared" si="93"/>
        <v>0</v>
      </c>
      <c r="HWK27" s="409">
        <f t="shared" si="93"/>
        <v>0</v>
      </c>
      <c r="HWL27" s="409">
        <f t="shared" si="93"/>
        <v>0</v>
      </c>
      <c r="HWM27" s="409">
        <f t="shared" si="93"/>
        <v>0</v>
      </c>
      <c r="HWN27" s="409">
        <f t="shared" si="93"/>
        <v>0</v>
      </c>
      <c r="HWO27" s="409">
        <f t="shared" ref="HWO27:HYZ27" si="94">HWO25/365</f>
        <v>0</v>
      </c>
      <c r="HWP27" s="409">
        <f t="shared" si="94"/>
        <v>0</v>
      </c>
      <c r="HWQ27" s="409">
        <f t="shared" si="94"/>
        <v>0</v>
      </c>
      <c r="HWR27" s="409">
        <f t="shared" si="94"/>
        <v>0</v>
      </c>
      <c r="HWS27" s="409">
        <f t="shared" si="94"/>
        <v>0</v>
      </c>
      <c r="HWT27" s="409">
        <f t="shared" si="94"/>
        <v>0</v>
      </c>
      <c r="HWU27" s="409">
        <f t="shared" si="94"/>
        <v>0</v>
      </c>
      <c r="HWV27" s="409">
        <f t="shared" si="94"/>
        <v>0</v>
      </c>
      <c r="HWW27" s="409">
        <f t="shared" si="94"/>
        <v>0</v>
      </c>
      <c r="HWX27" s="409">
        <f t="shared" si="94"/>
        <v>0</v>
      </c>
      <c r="HWY27" s="409">
        <f t="shared" si="94"/>
        <v>0</v>
      </c>
      <c r="HWZ27" s="409">
        <f t="shared" si="94"/>
        <v>0</v>
      </c>
      <c r="HXA27" s="409">
        <f t="shared" si="94"/>
        <v>0</v>
      </c>
      <c r="HXB27" s="409">
        <f t="shared" si="94"/>
        <v>0</v>
      </c>
      <c r="HXC27" s="409">
        <f t="shared" si="94"/>
        <v>0</v>
      </c>
      <c r="HXD27" s="409">
        <f t="shared" si="94"/>
        <v>0</v>
      </c>
      <c r="HXE27" s="409">
        <f t="shared" si="94"/>
        <v>0</v>
      </c>
      <c r="HXF27" s="409">
        <f t="shared" si="94"/>
        <v>0</v>
      </c>
      <c r="HXG27" s="409">
        <f t="shared" si="94"/>
        <v>0</v>
      </c>
      <c r="HXH27" s="409">
        <f t="shared" si="94"/>
        <v>0</v>
      </c>
      <c r="HXI27" s="409">
        <f t="shared" si="94"/>
        <v>0</v>
      </c>
      <c r="HXJ27" s="409">
        <f t="shared" si="94"/>
        <v>0</v>
      </c>
      <c r="HXK27" s="409">
        <f t="shared" si="94"/>
        <v>0</v>
      </c>
      <c r="HXL27" s="409">
        <f t="shared" si="94"/>
        <v>0</v>
      </c>
      <c r="HXM27" s="409">
        <f t="shared" si="94"/>
        <v>0</v>
      </c>
      <c r="HXN27" s="409">
        <f t="shared" si="94"/>
        <v>0</v>
      </c>
      <c r="HXO27" s="409">
        <f t="shared" si="94"/>
        <v>0</v>
      </c>
      <c r="HXP27" s="409">
        <f t="shared" si="94"/>
        <v>0</v>
      </c>
      <c r="HXQ27" s="409">
        <f t="shared" si="94"/>
        <v>0</v>
      </c>
      <c r="HXR27" s="409">
        <f t="shared" si="94"/>
        <v>0</v>
      </c>
      <c r="HXS27" s="409">
        <f t="shared" si="94"/>
        <v>0</v>
      </c>
      <c r="HXT27" s="409">
        <f t="shared" si="94"/>
        <v>0</v>
      </c>
      <c r="HXU27" s="409">
        <f t="shared" si="94"/>
        <v>0</v>
      </c>
      <c r="HXV27" s="409">
        <f t="shared" si="94"/>
        <v>0</v>
      </c>
      <c r="HXW27" s="409">
        <f t="shared" si="94"/>
        <v>0</v>
      </c>
      <c r="HXX27" s="409">
        <f t="shared" si="94"/>
        <v>0</v>
      </c>
      <c r="HXY27" s="409">
        <f t="shared" si="94"/>
        <v>0</v>
      </c>
      <c r="HXZ27" s="409">
        <f t="shared" si="94"/>
        <v>0</v>
      </c>
      <c r="HYA27" s="409">
        <f t="shared" si="94"/>
        <v>0</v>
      </c>
      <c r="HYB27" s="409">
        <f t="shared" si="94"/>
        <v>0</v>
      </c>
      <c r="HYC27" s="409">
        <f t="shared" si="94"/>
        <v>0</v>
      </c>
      <c r="HYD27" s="409">
        <f t="shared" si="94"/>
        <v>0</v>
      </c>
      <c r="HYE27" s="409">
        <f t="shared" si="94"/>
        <v>0</v>
      </c>
      <c r="HYF27" s="409">
        <f t="shared" si="94"/>
        <v>0</v>
      </c>
      <c r="HYG27" s="409">
        <f t="shared" si="94"/>
        <v>0</v>
      </c>
      <c r="HYH27" s="409">
        <f t="shared" si="94"/>
        <v>0</v>
      </c>
      <c r="HYI27" s="409">
        <f t="shared" si="94"/>
        <v>0</v>
      </c>
      <c r="HYJ27" s="409">
        <f t="shared" si="94"/>
        <v>0</v>
      </c>
      <c r="HYK27" s="409">
        <f t="shared" si="94"/>
        <v>0</v>
      </c>
      <c r="HYL27" s="409">
        <f t="shared" si="94"/>
        <v>0</v>
      </c>
      <c r="HYM27" s="409">
        <f t="shared" si="94"/>
        <v>0</v>
      </c>
      <c r="HYN27" s="409">
        <f t="shared" si="94"/>
        <v>0</v>
      </c>
      <c r="HYO27" s="409">
        <f t="shared" si="94"/>
        <v>0</v>
      </c>
      <c r="HYP27" s="409">
        <f t="shared" si="94"/>
        <v>0</v>
      </c>
      <c r="HYQ27" s="409">
        <f t="shared" si="94"/>
        <v>0</v>
      </c>
      <c r="HYR27" s="409">
        <f t="shared" si="94"/>
        <v>0</v>
      </c>
      <c r="HYS27" s="409">
        <f t="shared" si="94"/>
        <v>0</v>
      </c>
      <c r="HYT27" s="409">
        <f t="shared" si="94"/>
        <v>0</v>
      </c>
      <c r="HYU27" s="409">
        <f t="shared" si="94"/>
        <v>0</v>
      </c>
      <c r="HYV27" s="409">
        <f t="shared" si="94"/>
        <v>0</v>
      </c>
      <c r="HYW27" s="409">
        <f t="shared" si="94"/>
        <v>0</v>
      </c>
      <c r="HYX27" s="409">
        <f t="shared" si="94"/>
        <v>0</v>
      </c>
      <c r="HYY27" s="409">
        <f t="shared" si="94"/>
        <v>0</v>
      </c>
      <c r="HYZ27" s="409">
        <f t="shared" si="94"/>
        <v>0</v>
      </c>
      <c r="HZA27" s="409">
        <f t="shared" ref="HZA27:IBL27" si="95">HZA25/365</f>
        <v>0</v>
      </c>
      <c r="HZB27" s="409">
        <f t="shared" si="95"/>
        <v>0</v>
      </c>
      <c r="HZC27" s="409">
        <f t="shared" si="95"/>
        <v>0</v>
      </c>
      <c r="HZD27" s="409">
        <f t="shared" si="95"/>
        <v>0</v>
      </c>
      <c r="HZE27" s="409">
        <f t="shared" si="95"/>
        <v>0</v>
      </c>
      <c r="HZF27" s="409">
        <f t="shared" si="95"/>
        <v>0</v>
      </c>
      <c r="HZG27" s="409">
        <f t="shared" si="95"/>
        <v>0</v>
      </c>
      <c r="HZH27" s="409">
        <f t="shared" si="95"/>
        <v>0</v>
      </c>
      <c r="HZI27" s="409">
        <f t="shared" si="95"/>
        <v>0</v>
      </c>
      <c r="HZJ27" s="409">
        <f t="shared" si="95"/>
        <v>0</v>
      </c>
      <c r="HZK27" s="409">
        <f t="shared" si="95"/>
        <v>0</v>
      </c>
      <c r="HZL27" s="409">
        <f t="shared" si="95"/>
        <v>0</v>
      </c>
      <c r="HZM27" s="409">
        <f t="shared" si="95"/>
        <v>0</v>
      </c>
      <c r="HZN27" s="409">
        <f t="shared" si="95"/>
        <v>0</v>
      </c>
      <c r="HZO27" s="409">
        <f t="shared" si="95"/>
        <v>0</v>
      </c>
      <c r="HZP27" s="409">
        <f t="shared" si="95"/>
        <v>0</v>
      </c>
      <c r="HZQ27" s="409">
        <f t="shared" si="95"/>
        <v>0</v>
      </c>
      <c r="HZR27" s="409">
        <f t="shared" si="95"/>
        <v>0</v>
      </c>
      <c r="HZS27" s="409">
        <f t="shared" si="95"/>
        <v>0</v>
      </c>
      <c r="HZT27" s="409">
        <f t="shared" si="95"/>
        <v>0</v>
      </c>
      <c r="HZU27" s="409">
        <f t="shared" si="95"/>
        <v>0</v>
      </c>
      <c r="HZV27" s="409">
        <f t="shared" si="95"/>
        <v>0</v>
      </c>
      <c r="HZW27" s="409">
        <f t="shared" si="95"/>
        <v>0</v>
      </c>
      <c r="HZX27" s="409">
        <f t="shared" si="95"/>
        <v>0</v>
      </c>
      <c r="HZY27" s="409">
        <f t="shared" si="95"/>
        <v>0</v>
      </c>
      <c r="HZZ27" s="409">
        <f t="shared" si="95"/>
        <v>0</v>
      </c>
      <c r="IAA27" s="409">
        <f t="shared" si="95"/>
        <v>0</v>
      </c>
      <c r="IAB27" s="409">
        <f t="shared" si="95"/>
        <v>0</v>
      </c>
      <c r="IAC27" s="409">
        <f t="shared" si="95"/>
        <v>0</v>
      </c>
      <c r="IAD27" s="409">
        <f t="shared" si="95"/>
        <v>0</v>
      </c>
      <c r="IAE27" s="409">
        <f t="shared" si="95"/>
        <v>0</v>
      </c>
      <c r="IAF27" s="409">
        <f t="shared" si="95"/>
        <v>0</v>
      </c>
      <c r="IAG27" s="409">
        <f t="shared" si="95"/>
        <v>0</v>
      </c>
      <c r="IAH27" s="409">
        <f t="shared" si="95"/>
        <v>0</v>
      </c>
      <c r="IAI27" s="409">
        <f t="shared" si="95"/>
        <v>0</v>
      </c>
      <c r="IAJ27" s="409">
        <f t="shared" si="95"/>
        <v>0</v>
      </c>
      <c r="IAK27" s="409">
        <f t="shared" si="95"/>
        <v>0</v>
      </c>
      <c r="IAL27" s="409">
        <f t="shared" si="95"/>
        <v>0</v>
      </c>
      <c r="IAM27" s="409">
        <f t="shared" si="95"/>
        <v>0</v>
      </c>
      <c r="IAN27" s="409">
        <f t="shared" si="95"/>
        <v>0</v>
      </c>
      <c r="IAO27" s="409">
        <f t="shared" si="95"/>
        <v>0</v>
      </c>
      <c r="IAP27" s="409">
        <f t="shared" si="95"/>
        <v>0</v>
      </c>
      <c r="IAQ27" s="409">
        <f t="shared" si="95"/>
        <v>0</v>
      </c>
      <c r="IAR27" s="409">
        <f t="shared" si="95"/>
        <v>0</v>
      </c>
      <c r="IAS27" s="409">
        <f t="shared" si="95"/>
        <v>0</v>
      </c>
      <c r="IAT27" s="409">
        <f t="shared" si="95"/>
        <v>0</v>
      </c>
      <c r="IAU27" s="409">
        <f t="shared" si="95"/>
        <v>0</v>
      </c>
      <c r="IAV27" s="409">
        <f t="shared" si="95"/>
        <v>0</v>
      </c>
      <c r="IAW27" s="409">
        <f t="shared" si="95"/>
        <v>0</v>
      </c>
      <c r="IAX27" s="409">
        <f t="shared" si="95"/>
        <v>0</v>
      </c>
      <c r="IAY27" s="409">
        <f t="shared" si="95"/>
        <v>0</v>
      </c>
      <c r="IAZ27" s="409">
        <f t="shared" si="95"/>
        <v>0</v>
      </c>
      <c r="IBA27" s="409">
        <f t="shared" si="95"/>
        <v>0</v>
      </c>
      <c r="IBB27" s="409">
        <f t="shared" si="95"/>
        <v>0</v>
      </c>
      <c r="IBC27" s="409">
        <f t="shared" si="95"/>
        <v>0</v>
      </c>
      <c r="IBD27" s="409">
        <f t="shared" si="95"/>
        <v>0</v>
      </c>
      <c r="IBE27" s="409">
        <f t="shared" si="95"/>
        <v>0</v>
      </c>
      <c r="IBF27" s="409">
        <f t="shared" si="95"/>
        <v>0</v>
      </c>
      <c r="IBG27" s="409">
        <f t="shared" si="95"/>
        <v>0</v>
      </c>
      <c r="IBH27" s="409">
        <f t="shared" si="95"/>
        <v>0</v>
      </c>
      <c r="IBI27" s="409">
        <f t="shared" si="95"/>
        <v>0</v>
      </c>
      <c r="IBJ27" s="409">
        <f t="shared" si="95"/>
        <v>0</v>
      </c>
      <c r="IBK27" s="409">
        <f t="shared" si="95"/>
        <v>0</v>
      </c>
      <c r="IBL27" s="409">
        <f t="shared" si="95"/>
        <v>0</v>
      </c>
      <c r="IBM27" s="409">
        <f t="shared" ref="IBM27:IDX27" si="96">IBM25/365</f>
        <v>0</v>
      </c>
      <c r="IBN27" s="409">
        <f t="shared" si="96"/>
        <v>0</v>
      </c>
      <c r="IBO27" s="409">
        <f t="shared" si="96"/>
        <v>0</v>
      </c>
      <c r="IBP27" s="409">
        <f t="shared" si="96"/>
        <v>0</v>
      </c>
      <c r="IBQ27" s="409">
        <f t="shared" si="96"/>
        <v>0</v>
      </c>
      <c r="IBR27" s="409">
        <f t="shared" si="96"/>
        <v>0</v>
      </c>
      <c r="IBS27" s="409">
        <f t="shared" si="96"/>
        <v>0</v>
      </c>
      <c r="IBT27" s="409">
        <f t="shared" si="96"/>
        <v>0</v>
      </c>
      <c r="IBU27" s="409">
        <f t="shared" si="96"/>
        <v>0</v>
      </c>
      <c r="IBV27" s="409">
        <f t="shared" si="96"/>
        <v>0</v>
      </c>
      <c r="IBW27" s="409">
        <f t="shared" si="96"/>
        <v>0</v>
      </c>
      <c r="IBX27" s="409">
        <f t="shared" si="96"/>
        <v>0</v>
      </c>
      <c r="IBY27" s="409">
        <f t="shared" si="96"/>
        <v>0</v>
      </c>
      <c r="IBZ27" s="409">
        <f t="shared" si="96"/>
        <v>0</v>
      </c>
      <c r="ICA27" s="409">
        <f t="shared" si="96"/>
        <v>0</v>
      </c>
      <c r="ICB27" s="409">
        <f t="shared" si="96"/>
        <v>0</v>
      </c>
      <c r="ICC27" s="409">
        <f t="shared" si="96"/>
        <v>0</v>
      </c>
      <c r="ICD27" s="409">
        <f t="shared" si="96"/>
        <v>0</v>
      </c>
      <c r="ICE27" s="409">
        <f t="shared" si="96"/>
        <v>0</v>
      </c>
      <c r="ICF27" s="409">
        <f t="shared" si="96"/>
        <v>0</v>
      </c>
      <c r="ICG27" s="409">
        <f t="shared" si="96"/>
        <v>0</v>
      </c>
      <c r="ICH27" s="409">
        <f t="shared" si="96"/>
        <v>0</v>
      </c>
      <c r="ICI27" s="409">
        <f t="shared" si="96"/>
        <v>0</v>
      </c>
      <c r="ICJ27" s="409">
        <f t="shared" si="96"/>
        <v>0</v>
      </c>
      <c r="ICK27" s="409">
        <f t="shared" si="96"/>
        <v>0</v>
      </c>
      <c r="ICL27" s="409">
        <f t="shared" si="96"/>
        <v>0</v>
      </c>
      <c r="ICM27" s="409">
        <f t="shared" si="96"/>
        <v>0</v>
      </c>
      <c r="ICN27" s="409">
        <f t="shared" si="96"/>
        <v>0</v>
      </c>
      <c r="ICO27" s="409">
        <f t="shared" si="96"/>
        <v>0</v>
      </c>
      <c r="ICP27" s="409">
        <f t="shared" si="96"/>
        <v>0</v>
      </c>
      <c r="ICQ27" s="409">
        <f t="shared" si="96"/>
        <v>0</v>
      </c>
      <c r="ICR27" s="409">
        <f t="shared" si="96"/>
        <v>0</v>
      </c>
      <c r="ICS27" s="409">
        <f t="shared" si="96"/>
        <v>0</v>
      </c>
      <c r="ICT27" s="409">
        <f t="shared" si="96"/>
        <v>0</v>
      </c>
      <c r="ICU27" s="409">
        <f t="shared" si="96"/>
        <v>0</v>
      </c>
      <c r="ICV27" s="409">
        <f t="shared" si="96"/>
        <v>0</v>
      </c>
      <c r="ICW27" s="409">
        <f t="shared" si="96"/>
        <v>0</v>
      </c>
      <c r="ICX27" s="409">
        <f t="shared" si="96"/>
        <v>0</v>
      </c>
      <c r="ICY27" s="409">
        <f t="shared" si="96"/>
        <v>0</v>
      </c>
      <c r="ICZ27" s="409">
        <f t="shared" si="96"/>
        <v>0</v>
      </c>
      <c r="IDA27" s="409">
        <f t="shared" si="96"/>
        <v>0</v>
      </c>
      <c r="IDB27" s="409">
        <f t="shared" si="96"/>
        <v>0</v>
      </c>
      <c r="IDC27" s="409">
        <f t="shared" si="96"/>
        <v>0</v>
      </c>
      <c r="IDD27" s="409">
        <f t="shared" si="96"/>
        <v>0</v>
      </c>
      <c r="IDE27" s="409">
        <f t="shared" si="96"/>
        <v>0</v>
      </c>
      <c r="IDF27" s="409">
        <f t="shared" si="96"/>
        <v>0</v>
      </c>
      <c r="IDG27" s="409">
        <f t="shared" si="96"/>
        <v>0</v>
      </c>
      <c r="IDH27" s="409">
        <f t="shared" si="96"/>
        <v>0</v>
      </c>
      <c r="IDI27" s="409">
        <f t="shared" si="96"/>
        <v>0</v>
      </c>
      <c r="IDJ27" s="409">
        <f t="shared" si="96"/>
        <v>0</v>
      </c>
      <c r="IDK27" s="409">
        <f t="shared" si="96"/>
        <v>0</v>
      </c>
      <c r="IDL27" s="409">
        <f t="shared" si="96"/>
        <v>0</v>
      </c>
      <c r="IDM27" s="409">
        <f t="shared" si="96"/>
        <v>0</v>
      </c>
      <c r="IDN27" s="409">
        <f t="shared" si="96"/>
        <v>0</v>
      </c>
      <c r="IDO27" s="409">
        <f t="shared" si="96"/>
        <v>0</v>
      </c>
      <c r="IDP27" s="409">
        <f t="shared" si="96"/>
        <v>0</v>
      </c>
      <c r="IDQ27" s="409">
        <f t="shared" si="96"/>
        <v>0</v>
      </c>
      <c r="IDR27" s="409">
        <f t="shared" si="96"/>
        <v>0</v>
      </c>
      <c r="IDS27" s="409">
        <f t="shared" si="96"/>
        <v>0</v>
      </c>
      <c r="IDT27" s="409">
        <f t="shared" si="96"/>
        <v>0</v>
      </c>
      <c r="IDU27" s="409">
        <f t="shared" si="96"/>
        <v>0</v>
      </c>
      <c r="IDV27" s="409">
        <f t="shared" si="96"/>
        <v>0</v>
      </c>
      <c r="IDW27" s="409">
        <f t="shared" si="96"/>
        <v>0</v>
      </c>
      <c r="IDX27" s="409">
        <f t="shared" si="96"/>
        <v>0</v>
      </c>
      <c r="IDY27" s="409">
        <f t="shared" ref="IDY27:IGJ27" si="97">IDY25/365</f>
        <v>0</v>
      </c>
      <c r="IDZ27" s="409">
        <f t="shared" si="97"/>
        <v>0</v>
      </c>
      <c r="IEA27" s="409">
        <f t="shared" si="97"/>
        <v>0</v>
      </c>
      <c r="IEB27" s="409">
        <f t="shared" si="97"/>
        <v>0</v>
      </c>
      <c r="IEC27" s="409">
        <f t="shared" si="97"/>
        <v>0</v>
      </c>
      <c r="IED27" s="409">
        <f t="shared" si="97"/>
        <v>0</v>
      </c>
      <c r="IEE27" s="409">
        <f t="shared" si="97"/>
        <v>0</v>
      </c>
      <c r="IEF27" s="409">
        <f t="shared" si="97"/>
        <v>0</v>
      </c>
      <c r="IEG27" s="409">
        <f t="shared" si="97"/>
        <v>0</v>
      </c>
      <c r="IEH27" s="409">
        <f t="shared" si="97"/>
        <v>0</v>
      </c>
      <c r="IEI27" s="409">
        <f t="shared" si="97"/>
        <v>0</v>
      </c>
      <c r="IEJ27" s="409">
        <f t="shared" si="97"/>
        <v>0</v>
      </c>
      <c r="IEK27" s="409">
        <f t="shared" si="97"/>
        <v>0</v>
      </c>
      <c r="IEL27" s="409">
        <f t="shared" si="97"/>
        <v>0</v>
      </c>
      <c r="IEM27" s="409">
        <f t="shared" si="97"/>
        <v>0</v>
      </c>
      <c r="IEN27" s="409">
        <f t="shared" si="97"/>
        <v>0</v>
      </c>
      <c r="IEO27" s="409">
        <f t="shared" si="97"/>
        <v>0</v>
      </c>
      <c r="IEP27" s="409">
        <f t="shared" si="97"/>
        <v>0</v>
      </c>
      <c r="IEQ27" s="409">
        <f t="shared" si="97"/>
        <v>0</v>
      </c>
      <c r="IER27" s="409">
        <f t="shared" si="97"/>
        <v>0</v>
      </c>
      <c r="IES27" s="409">
        <f t="shared" si="97"/>
        <v>0</v>
      </c>
      <c r="IET27" s="409">
        <f t="shared" si="97"/>
        <v>0</v>
      </c>
      <c r="IEU27" s="409">
        <f t="shared" si="97"/>
        <v>0</v>
      </c>
      <c r="IEV27" s="409">
        <f t="shared" si="97"/>
        <v>0</v>
      </c>
      <c r="IEW27" s="409">
        <f t="shared" si="97"/>
        <v>0</v>
      </c>
      <c r="IEX27" s="409">
        <f t="shared" si="97"/>
        <v>0</v>
      </c>
      <c r="IEY27" s="409">
        <f t="shared" si="97"/>
        <v>0</v>
      </c>
      <c r="IEZ27" s="409">
        <f t="shared" si="97"/>
        <v>0</v>
      </c>
      <c r="IFA27" s="409">
        <f t="shared" si="97"/>
        <v>0</v>
      </c>
      <c r="IFB27" s="409">
        <f t="shared" si="97"/>
        <v>0</v>
      </c>
      <c r="IFC27" s="409">
        <f t="shared" si="97"/>
        <v>0</v>
      </c>
      <c r="IFD27" s="409">
        <f t="shared" si="97"/>
        <v>0</v>
      </c>
      <c r="IFE27" s="409">
        <f t="shared" si="97"/>
        <v>0</v>
      </c>
      <c r="IFF27" s="409">
        <f t="shared" si="97"/>
        <v>0</v>
      </c>
      <c r="IFG27" s="409">
        <f t="shared" si="97"/>
        <v>0</v>
      </c>
      <c r="IFH27" s="409">
        <f t="shared" si="97"/>
        <v>0</v>
      </c>
      <c r="IFI27" s="409">
        <f t="shared" si="97"/>
        <v>0</v>
      </c>
      <c r="IFJ27" s="409">
        <f t="shared" si="97"/>
        <v>0</v>
      </c>
      <c r="IFK27" s="409">
        <f t="shared" si="97"/>
        <v>0</v>
      </c>
      <c r="IFL27" s="409">
        <f t="shared" si="97"/>
        <v>0</v>
      </c>
      <c r="IFM27" s="409">
        <f t="shared" si="97"/>
        <v>0</v>
      </c>
      <c r="IFN27" s="409">
        <f t="shared" si="97"/>
        <v>0</v>
      </c>
      <c r="IFO27" s="409">
        <f t="shared" si="97"/>
        <v>0</v>
      </c>
      <c r="IFP27" s="409">
        <f t="shared" si="97"/>
        <v>0</v>
      </c>
      <c r="IFQ27" s="409">
        <f t="shared" si="97"/>
        <v>0</v>
      </c>
      <c r="IFR27" s="409">
        <f t="shared" si="97"/>
        <v>0</v>
      </c>
      <c r="IFS27" s="409">
        <f t="shared" si="97"/>
        <v>0</v>
      </c>
      <c r="IFT27" s="409">
        <f t="shared" si="97"/>
        <v>0</v>
      </c>
      <c r="IFU27" s="409">
        <f t="shared" si="97"/>
        <v>0</v>
      </c>
      <c r="IFV27" s="409">
        <f t="shared" si="97"/>
        <v>0</v>
      </c>
      <c r="IFW27" s="409">
        <f t="shared" si="97"/>
        <v>0</v>
      </c>
      <c r="IFX27" s="409">
        <f t="shared" si="97"/>
        <v>0</v>
      </c>
      <c r="IFY27" s="409">
        <f t="shared" si="97"/>
        <v>0</v>
      </c>
      <c r="IFZ27" s="409">
        <f t="shared" si="97"/>
        <v>0</v>
      </c>
      <c r="IGA27" s="409">
        <f t="shared" si="97"/>
        <v>0</v>
      </c>
      <c r="IGB27" s="409">
        <f t="shared" si="97"/>
        <v>0</v>
      </c>
      <c r="IGC27" s="409">
        <f t="shared" si="97"/>
        <v>0</v>
      </c>
      <c r="IGD27" s="409">
        <f t="shared" si="97"/>
        <v>0</v>
      </c>
      <c r="IGE27" s="409">
        <f t="shared" si="97"/>
        <v>0</v>
      </c>
      <c r="IGF27" s="409">
        <f t="shared" si="97"/>
        <v>0</v>
      </c>
      <c r="IGG27" s="409">
        <f t="shared" si="97"/>
        <v>0</v>
      </c>
      <c r="IGH27" s="409">
        <f t="shared" si="97"/>
        <v>0</v>
      </c>
      <c r="IGI27" s="409">
        <f t="shared" si="97"/>
        <v>0</v>
      </c>
      <c r="IGJ27" s="409">
        <f t="shared" si="97"/>
        <v>0</v>
      </c>
      <c r="IGK27" s="409">
        <f t="shared" ref="IGK27:IIV27" si="98">IGK25/365</f>
        <v>0</v>
      </c>
      <c r="IGL27" s="409">
        <f t="shared" si="98"/>
        <v>0</v>
      </c>
      <c r="IGM27" s="409">
        <f t="shared" si="98"/>
        <v>0</v>
      </c>
      <c r="IGN27" s="409">
        <f t="shared" si="98"/>
        <v>0</v>
      </c>
      <c r="IGO27" s="409">
        <f t="shared" si="98"/>
        <v>0</v>
      </c>
      <c r="IGP27" s="409">
        <f t="shared" si="98"/>
        <v>0</v>
      </c>
      <c r="IGQ27" s="409">
        <f t="shared" si="98"/>
        <v>0</v>
      </c>
      <c r="IGR27" s="409">
        <f t="shared" si="98"/>
        <v>0</v>
      </c>
      <c r="IGS27" s="409">
        <f t="shared" si="98"/>
        <v>0</v>
      </c>
      <c r="IGT27" s="409">
        <f t="shared" si="98"/>
        <v>0</v>
      </c>
      <c r="IGU27" s="409">
        <f t="shared" si="98"/>
        <v>0</v>
      </c>
      <c r="IGV27" s="409">
        <f t="shared" si="98"/>
        <v>0</v>
      </c>
      <c r="IGW27" s="409">
        <f t="shared" si="98"/>
        <v>0</v>
      </c>
      <c r="IGX27" s="409">
        <f t="shared" si="98"/>
        <v>0</v>
      </c>
      <c r="IGY27" s="409">
        <f t="shared" si="98"/>
        <v>0</v>
      </c>
      <c r="IGZ27" s="409">
        <f t="shared" si="98"/>
        <v>0</v>
      </c>
      <c r="IHA27" s="409">
        <f t="shared" si="98"/>
        <v>0</v>
      </c>
      <c r="IHB27" s="409">
        <f t="shared" si="98"/>
        <v>0</v>
      </c>
      <c r="IHC27" s="409">
        <f t="shared" si="98"/>
        <v>0</v>
      </c>
      <c r="IHD27" s="409">
        <f t="shared" si="98"/>
        <v>0</v>
      </c>
      <c r="IHE27" s="409">
        <f t="shared" si="98"/>
        <v>0</v>
      </c>
      <c r="IHF27" s="409">
        <f t="shared" si="98"/>
        <v>0</v>
      </c>
      <c r="IHG27" s="409">
        <f t="shared" si="98"/>
        <v>0</v>
      </c>
      <c r="IHH27" s="409">
        <f t="shared" si="98"/>
        <v>0</v>
      </c>
      <c r="IHI27" s="409">
        <f t="shared" si="98"/>
        <v>0</v>
      </c>
      <c r="IHJ27" s="409">
        <f t="shared" si="98"/>
        <v>0</v>
      </c>
      <c r="IHK27" s="409">
        <f t="shared" si="98"/>
        <v>0</v>
      </c>
      <c r="IHL27" s="409">
        <f t="shared" si="98"/>
        <v>0</v>
      </c>
      <c r="IHM27" s="409">
        <f t="shared" si="98"/>
        <v>0</v>
      </c>
      <c r="IHN27" s="409">
        <f t="shared" si="98"/>
        <v>0</v>
      </c>
      <c r="IHO27" s="409">
        <f t="shared" si="98"/>
        <v>0</v>
      </c>
      <c r="IHP27" s="409">
        <f t="shared" si="98"/>
        <v>0</v>
      </c>
      <c r="IHQ27" s="409">
        <f t="shared" si="98"/>
        <v>0</v>
      </c>
      <c r="IHR27" s="409">
        <f t="shared" si="98"/>
        <v>0</v>
      </c>
      <c r="IHS27" s="409">
        <f t="shared" si="98"/>
        <v>0</v>
      </c>
      <c r="IHT27" s="409">
        <f t="shared" si="98"/>
        <v>0</v>
      </c>
      <c r="IHU27" s="409">
        <f t="shared" si="98"/>
        <v>0</v>
      </c>
      <c r="IHV27" s="409">
        <f t="shared" si="98"/>
        <v>0</v>
      </c>
      <c r="IHW27" s="409">
        <f t="shared" si="98"/>
        <v>0</v>
      </c>
      <c r="IHX27" s="409">
        <f t="shared" si="98"/>
        <v>0</v>
      </c>
      <c r="IHY27" s="409">
        <f t="shared" si="98"/>
        <v>0</v>
      </c>
      <c r="IHZ27" s="409">
        <f t="shared" si="98"/>
        <v>0</v>
      </c>
      <c r="IIA27" s="409">
        <f t="shared" si="98"/>
        <v>0</v>
      </c>
      <c r="IIB27" s="409">
        <f t="shared" si="98"/>
        <v>0</v>
      </c>
      <c r="IIC27" s="409">
        <f t="shared" si="98"/>
        <v>0</v>
      </c>
      <c r="IID27" s="409">
        <f t="shared" si="98"/>
        <v>0</v>
      </c>
      <c r="IIE27" s="409">
        <f t="shared" si="98"/>
        <v>0</v>
      </c>
      <c r="IIF27" s="409">
        <f t="shared" si="98"/>
        <v>0</v>
      </c>
      <c r="IIG27" s="409">
        <f t="shared" si="98"/>
        <v>0</v>
      </c>
      <c r="IIH27" s="409">
        <f t="shared" si="98"/>
        <v>0</v>
      </c>
      <c r="III27" s="409">
        <f t="shared" si="98"/>
        <v>0</v>
      </c>
      <c r="IIJ27" s="409">
        <f t="shared" si="98"/>
        <v>0</v>
      </c>
      <c r="IIK27" s="409">
        <f t="shared" si="98"/>
        <v>0</v>
      </c>
      <c r="IIL27" s="409">
        <f t="shared" si="98"/>
        <v>0</v>
      </c>
      <c r="IIM27" s="409">
        <f t="shared" si="98"/>
        <v>0</v>
      </c>
      <c r="IIN27" s="409">
        <f t="shared" si="98"/>
        <v>0</v>
      </c>
      <c r="IIO27" s="409">
        <f t="shared" si="98"/>
        <v>0</v>
      </c>
      <c r="IIP27" s="409">
        <f t="shared" si="98"/>
        <v>0</v>
      </c>
      <c r="IIQ27" s="409">
        <f t="shared" si="98"/>
        <v>0</v>
      </c>
      <c r="IIR27" s="409">
        <f t="shared" si="98"/>
        <v>0</v>
      </c>
      <c r="IIS27" s="409">
        <f t="shared" si="98"/>
        <v>0</v>
      </c>
      <c r="IIT27" s="409">
        <f t="shared" si="98"/>
        <v>0</v>
      </c>
      <c r="IIU27" s="409">
        <f t="shared" si="98"/>
        <v>0</v>
      </c>
      <c r="IIV27" s="409">
        <f t="shared" si="98"/>
        <v>0</v>
      </c>
      <c r="IIW27" s="409">
        <f t="shared" ref="IIW27:ILH27" si="99">IIW25/365</f>
        <v>0</v>
      </c>
      <c r="IIX27" s="409">
        <f t="shared" si="99"/>
        <v>0</v>
      </c>
      <c r="IIY27" s="409">
        <f t="shared" si="99"/>
        <v>0</v>
      </c>
      <c r="IIZ27" s="409">
        <f t="shared" si="99"/>
        <v>0</v>
      </c>
      <c r="IJA27" s="409">
        <f t="shared" si="99"/>
        <v>0</v>
      </c>
      <c r="IJB27" s="409">
        <f t="shared" si="99"/>
        <v>0</v>
      </c>
      <c r="IJC27" s="409">
        <f t="shared" si="99"/>
        <v>0</v>
      </c>
      <c r="IJD27" s="409">
        <f t="shared" si="99"/>
        <v>0</v>
      </c>
      <c r="IJE27" s="409">
        <f t="shared" si="99"/>
        <v>0</v>
      </c>
      <c r="IJF27" s="409">
        <f t="shared" si="99"/>
        <v>0</v>
      </c>
      <c r="IJG27" s="409">
        <f t="shared" si="99"/>
        <v>0</v>
      </c>
      <c r="IJH27" s="409">
        <f t="shared" si="99"/>
        <v>0</v>
      </c>
      <c r="IJI27" s="409">
        <f t="shared" si="99"/>
        <v>0</v>
      </c>
      <c r="IJJ27" s="409">
        <f t="shared" si="99"/>
        <v>0</v>
      </c>
      <c r="IJK27" s="409">
        <f t="shared" si="99"/>
        <v>0</v>
      </c>
      <c r="IJL27" s="409">
        <f t="shared" si="99"/>
        <v>0</v>
      </c>
      <c r="IJM27" s="409">
        <f t="shared" si="99"/>
        <v>0</v>
      </c>
      <c r="IJN27" s="409">
        <f t="shared" si="99"/>
        <v>0</v>
      </c>
      <c r="IJO27" s="409">
        <f t="shared" si="99"/>
        <v>0</v>
      </c>
      <c r="IJP27" s="409">
        <f t="shared" si="99"/>
        <v>0</v>
      </c>
      <c r="IJQ27" s="409">
        <f t="shared" si="99"/>
        <v>0</v>
      </c>
      <c r="IJR27" s="409">
        <f t="shared" si="99"/>
        <v>0</v>
      </c>
      <c r="IJS27" s="409">
        <f t="shared" si="99"/>
        <v>0</v>
      </c>
      <c r="IJT27" s="409">
        <f t="shared" si="99"/>
        <v>0</v>
      </c>
      <c r="IJU27" s="409">
        <f t="shared" si="99"/>
        <v>0</v>
      </c>
      <c r="IJV27" s="409">
        <f t="shared" si="99"/>
        <v>0</v>
      </c>
      <c r="IJW27" s="409">
        <f t="shared" si="99"/>
        <v>0</v>
      </c>
      <c r="IJX27" s="409">
        <f t="shared" si="99"/>
        <v>0</v>
      </c>
      <c r="IJY27" s="409">
        <f t="shared" si="99"/>
        <v>0</v>
      </c>
      <c r="IJZ27" s="409">
        <f t="shared" si="99"/>
        <v>0</v>
      </c>
      <c r="IKA27" s="409">
        <f t="shared" si="99"/>
        <v>0</v>
      </c>
      <c r="IKB27" s="409">
        <f t="shared" si="99"/>
        <v>0</v>
      </c>
      <c r="IKC27" s="409">
        <f t="shared" si="99"/>
        <v>0</v>
      </c>
      <c r="IKD27" s="409">
        <f t="shared" si="99"/>
        <v>0</v>
      </c>
      <c r="IKE27" s="409">
        <f t="shared" si="99"/>
        <v>0</v>
      </c>
      <c r="IKF27" s="409">
        <f t="shared" si="99"/>
        <v>0</v>
      </c>
      <c r="IKG27" s="409">
        <f t="shared" si="99"/>
        <v>0</v>
      </c>
      <c r="IKH27" s="409">
        <f t="shared" si="99"/>
        <v>0</v>
      </c>
      <c r="IKI27" s="409">
        <f t="shared" si="99"/>
        <v>0</v>
      </c>
      <c r="IKJ27" s="409">
        <f t="shared" si="99"/>
        <v>0</v>
      </c>
      <c r="IKK27" s="409">
        <f t="shared" si="99"/>
        <v>0</v>
      </c>
      <c r="IKL27" s="409">
        <f t="shared" si="99"/>
        <v>0</v>
      </c>
      <c r="IKM27" s="409">
        <f t="shared" si="99"/>
        <v>0</v>
      </c>
      <c r="IKN27" s="409">
        <f t="shared" si="99"/>
        <v>0</v>
      </c>
      <c r="IKO27" s="409">
        <f t="shared" si="99"/>
        <v>0</v>
      </c>
      <c r="IKP27" s="409">
        <f t="shared" si="99"/>
        <v>0</v>
      </c>
      <c r="IKQ27" s="409">
        <f t="shared" si="99"/>
        <v>0</v>
      </c>
      <c r="IKR27" s="409">
        <f t="shared" si="99"/>
        <v>0</v>
      </c>
      <c r="IKS27" s="409">
        <f t="shared" si="99"/>
        <v>0</v>
      </c>
      <c r="IKT27" s="409">
        <f t="shared" si="99"/>
        <v>0</v>
      </c>
      <c r="IKU27" s="409">
        <f t="shared" si="99"/>
        <v>0</v>
      </c>
      <c r="IKV27" s="409">
        <f t="shared" si="99"/>
        <v>0</v>
      </c>
      <c r="IKW27" s="409">
        <f t="shared" si="99"/>
        <v>0</v>
      </c>
      <c r="IKX27" s="409">
        <f t="shared" si="99"/>
        <v>0</v>
      </c>
      <c r="IKY27" s="409">
        <f t="shared" si="99"/>
        <v>0</v>
      </c>
      <c r="IKZ27" s="409">
        <f t="shared" si="99"/>
        <v>0</v>
      </c>
      <c r="ILA27" s="409">
        <f t="shared" si="99"/>
        <v>0</v>
      </c>
      <c r="ILB27" s="409">
        <f t="shared" si="99"/>
        <v>0</v>
      </c>
      <c r="ILC27" s="409">
        <f t="shared" si="99"/>
        <v>0</v>
      </c>
      <c r="ILD27" s="409">
        <f t="shared" si="99"/>
        <v>0</v>
      </c>
      <c r="ILE27" s="409">
        <f t="shared" si="99"/>
        <v>0</v>
      </c>
      <c r="ILF27" s="409">
        <f t="shared" si="99"/>
        <v>0</v>
      </c>
      <c r="ILG27" s="409">
        <f t="shared" si="99"/>
        <v>0</v>
      </c>
      <c r="ILH27" s="409">
        <f t="shared" si="99"/>
        <v>0</v>
      </c>
      <c r="ILI27" s="409">
        <f t="shared" ref="ILI27:INT27" si="100">ILI25/365</f>
        <v>0</v>
      </c>
      <c r="ILJ27" s="409">
        <f t="shared" si="100"/>
        <v>0</v>
      </c>
      <c r="ILK27" s="409">
        <f t="shared" si="100"/>
        <v>0</v>
      </c>
      <c r="ILL27" s="409">
        <f t="shared" si="100"/>
        <v>0</v>
      </c>
      <c r="ILM27" s="409">
        <f t="shared" si="100"/>
        <v>0</v>
      </c>
      <c r="ILN27" s="409">
        <f t="shared" si="100"/>
        <v>0</v>
      </c>
      <c r="ILO27" s="409">
        <f t="shared" si="100"/>
        <v>0</v>
      </c>
      <c r="ILP27" s="409">
        <f t="shared" si="100"/>
        <v>0</v>
      </c>
      <c r="ILQ27" s="409">
        <f t="shared" si="100"/>
        <v>0</v>
      </c>
      <c r="ILR27" s="409">
        <f t="shared" si="100"/>
        <v>0</v>
      </c>
      <c r="ILS27" s="409">
        <f t="shared" si="100"/>
        <v>0</v>
      </c>
      <c r="ILT27" s="409">
        <f t="shared" si="100"/>
        <v>0</v>
      </c>
      <c r="ILU27" s="409">
        <f t="shared" si="100"/>
        <v>0</v>
      </c>
      <c r="ILV27" s="409">
        <f t="shared" si="100"/>
        <v>0</v>
      </c>
      <c r="ILW27" s="409">
        <f t="shared" si="100"/>
        <v>0</v>
      </c>
      <c r="ILX27" s="409">
        <f t="shared" si="100"/>
        <v>0</v>
      </c>
      <c r="ILY27" s="409">
        <f t="shared" si="100"/>
        <v>0</v>
      </c>
      <c r="ILZ27" s="409">
        <f t="shared" si="100"/>
        <v>0</v>
      </c>
      <c r="IMA27" s="409">
        <f t="shared" si="100"/>
        <v>0</v>
      </c>
      <c r="IMB27" s="409">
        <f t="shared" si="100"/>
        <v>0</v>
      </c>
      <c r="IMC27" s="409">
        <f t="shared" si="100"/>
        <v>0</v>
      </c>
      <c r="IMD27" s="409">
        <f t="shared" si="100"/>
        <v>0</v>
      </c>
      <c r="IME27" s="409">
        <f t="shared" si="100"/>
        <v>0</v>
      </c>
      <c r="IMF27" s="409">
        <f t="shared" si="100"/>
        <v>0</v>
      </c>
      <c r="IMG27" s="409">
        <f t="shared" si="100"/>
        <v>0</v>
      </c>
      <c r="IMH27" s="409">
        <f t="shared" si="100"/>
        <v>0</v>
      </c>
      <c r="IMI27" s="409">
        <f t="shared" si="100"/>
        <v>0</v>
      </c>
      <c r="IMJ27" s="409">
        <f t="shared" si="100"/>
        <v>0</v>
      </c>
      <c r="IMK27" s="409">
        <f t="shared" si="100"/>
        <v>0</v>
      </c>
      <c r="IML27" s="409">
        <f t="shared" si="100"/>
        <v>0</v>
      </c>
      <c r="IMM27" s="409">
        <f t="shared" si="100"/>
        <v>0</v>
      </c>
      <c r="IMN27" s="409">
        <f t="shared" si="100"/>
        <v>0</v>
      </c>
      <c r="IMO27" s="409">
        <f t="shared" si="100"/>
        <v>0</v>
      </c>
      <c r="IMP27" s="409">
        <f t="shared" si="100"/>
        <v>0</v>
      </c>
      <c r="IMQ27" s="409">
        <f t="shared" si="100"/>
        <v>0</v>
      </c>
      <c r="IMR27" s="409">
        <f t="shared" si="100"/>
        <v>0</v>
      </c>
      <c r="IMS27" s="409">
        <f t="shared" si="100"/>
        <v>0</v>
      </c>
      <c r="IMT27" s="409">
        <f t="shared" si="100"/>
        <v>0</v>
      </c>
      <c r="IMU27" s="409">
        <f t="shared" si="100"/>
        <v>0</v>
      </c>
      <c r="IMV27" s="409">
        <f t="shared" si="100"/>
        <v>0</v>
      </c>
      <c r="IMW27" s="409">
        <f t="shared" si="100"/>
        <v>0</v>
      </c>
      <c r="IMX27" s="409">
        <f t="shared" si="100"/>
        <v>0</v>
      </c>
      <c r="IMY27" s="409">
        <f t="shared" si="100"/>
        <v>0</v>
      </c>
      <c r="IMZ27" s="409">
        <f t="shared" si="100"/>
        <v>0</v>
      </c>
      <c r="INA27" s="409">
        <f t="shared" si="100"/>
        <v>0</v>
      </c>
      <c r="INB27" s="409">
        <f t="shared" si="100"/>
        <v>0</v>
      </c>
      <c r="INC27" s="409">
        <f t="shared" si="100"/>
        <v>0</v>
      </c>
      <c r="IND27" s="409">
        <f t="shared" si="100"/>
        <v>0</v>
      </c>
      <c r="INE27" s="409">
        <f t="shared" si="100"/>
        <v>0</v>
      </c>
      <c r="INF27" s="409">
        <f t="shared" si="100"/>
        <v>0</v>
      </c>
      <c r="ING27" s="409">
        <f t="shared" si="100"/>
        <v>0</v>
      </c>
      <c r="INH27" s="409">
        <f t="shared" si="100"/>
        <v>0</v>
      </c>
      <c r="INI27" s="409">
        <f t="shared" si="100"/>
        <v>0</v>
      </c>
      <c r="INJ27" s="409">
        <f t="shared" si="100"/>
        <v>0</v>
      </c>
      <c r="INK27" s="409">
        <f t="shared" si="100"/>
        <v>0</v>
      </c>
      <c r="INL27" s="409">
        <f t="shared" si="100"/>
        <v>0</v>
      </c>
      <c r="INM27" s="409">
        <f t="shared" si="100"/>
        <v>0</v>
      </c>
      <c r="INN27" s="409">
        <f t="shared" si="100"/>
        <v>0</v>
      </c>
      <c r="INO27" s="409">
        <f t="shared" si="100"/>
        <v>0</v>
      </c>
      <c r="INP27" s="409">
        <f t="shared" si="100"/>
        <v>0</v>
      </c>
      <c r="INQ27" s="409">
        <f t="shared" si="100"/>
        <v>0</v>
      </c>
      <c r="INR27" s="409">
        <f t="shared" si="100"/>
        <v>0</v>
      </c>
      <c r="INS27" s="409">
        <f t="shared" si="100"/>
        <v>0</v>
      </c>
      <c r="INT27" s="409">
        <f t="shared" si="100"/>
        <v>0</v>
      </c>
      <c r="INU27" s="409">
        <f t="shared" ref="INU27:IQF27" si="101">INU25/365</f>
        <v>0</v>
      </c>
      <c r="INV27" s="409">
        <f t="shared" si="101"/>
        <v>0</v>
      </c>
      <c r="INW27" s="409">
        <f t="shared" si="101"/>
        <v>0</v>
      </c>
      <c r="INX27" s="409">
        <f t="shared" si="101"/>
        <v>0</v>
      </c>
      <c r="INY27" s="409">
        <f t="shared" si="101"/>
        <v>0</v>
      </c>
      <c r="INZ27" s="409">
        <f t="shared" si="101"/>
        <v>0</v>
      </c>
      <c r="IOA27" s="409">
        <f t="shared" si="101"/>
        <v>0</v>
      </c>
      <c r="IOB27" s="409">
        <f t="shared" si="101"/>
        <v>0</v>
      </c>
      <c r="IOC27" s="409">
        <f t="shared" si="101"/>
        <v>0</v>
      </c>
      <c r="IOD27" s="409">
        <f t="shared" si="101"/>
        <v>0</v>
      </c>
      <c r="IOE27" s="409">
        <f t="shared" si="101"/>
        <v>0</v>
      </c>
      <c r="IOF27" s="409">
        <f t="shared" si="101"/>
        <v>0</v>
      </c>
      <c r="IOG27" s="409">
        <f t="shared" si="101"/>
        <v>0</v>
      </c>
      <c r="IOH27" s="409">
        <f t="shared" si="101"/>
        <v>0</v>
      </c>
      <c r="IOI27" s="409">
        <f t="shared" si="101"/>
        <v>0</v>
      </c>
      <c r="IOJ27" s="409">
        <f t="shared" si="101"/>
        <v>0</v>
      </c>
      <c r="IOK27" s="409">
        <f t="shared" si="101"/>
        <v>0</v>
      </c>
      <c r="IOL27" s="409">
        <f t="shared" si="101"/>
        <v>0</v>
      </c>
      <c r="IOM27" s="409">
        <f t="shared" si="101"/>
        <v>0</v>
      </c>
      <c r="ION27" s="409">
        <f t="shared" si="101"/>
        <v>0</v>
      </c>
      <c r="IOO27" s="409">
        <f t="shared" si="101"/>
        <v>0</v>
      </c>
      <c r="IOP27" s="409">
        <f t="shared" si="101"/>
        <v>0</v>
      </c>
      <c r="IOQ27" s="409">
        <f t="shared" si="101"/>
        <v>0</v>
      </c>
      <c r="IOR27" s="409">
        <f t="shared" si="101"/>
        <v>0</v>
      </c>
      <c r="IOS27" s="409">
        <f t="shared" si="101"/>
        <v>0</v>
      </c>
      <c r="IOT27" s="409">
        <f t="shared" si="101"/>
        <v>0</v>
      </c>
      <c r="IOU27" s="409">
        <f t="shared" si="101"/>
        <v>0</v>
      </c>
      <c r="IOV27" s="409">
        <f t="shared" si="101"/>
        <v>0</v>
      </c>
      <c r="IOW27" s="409">
        <f t="shared" si="101"/>
        <v>0</v>
      </c>
      <c r="IOX27" s="409">
        <f t="shared" si="101"/>
        <v>0</v>
      </c>
      <c r="IOY27" s="409">
        <f t="shared" si="101"/>
        <v>0</v>
      </c>
      <c r="IOZ27" s="409">
        <f t="shared" si="101"/>
        <v>0</v>
      </c>
      <c r="IPA27" s="409">
        <f t="shared" si="101"/>
        <v>0</v>
      </c>
      <c r="IPB27" s="409">
        <f t="shared" si="101"/>
        <v>0</v>
      </c>
      <c r="IPC27" s="409">
        <f t="shared" si="101"/>
        <v>0</v>
      </c>
      <c r="IPD27" s="409">
        <f t="shared" si="101"/>
        <v>0</v>
      </c>
      <c r="IPE27" s="409">
        <f t="shared" si="101"/>
        <v>0</v>
      </c>
      <c r="IPF27" s="409">
        <f t="shared" si="101"/>
        <v>0</v>
      </c>
      <c r="IPG27" s="409">
        <f t="shared" si="101"/>
        <v>0</v>
      </c>
      <c r="IPH27" s="409">
        <f t="shared" si="101"/>
        <v>0</v>
      </c>
      <c r="IPI27" s="409">
        <f t="shared" si="101"/>
        <v>0</v>
      </c>
      <c r="IPJ27" s="409">
        <f t="shared" si="101"/>
        <v>0</v>
      </c>
      <c r="IPK27" s="409">
        <f t="shared" si="101"/>
        <v>0</v>
      </c>
      <c r="IPL27" s="409">
        <f t="shared" si="101"/>
        <v>0</v>
      </c>
      <c r="IPM27" s="409">
        <f t="shared" si="101"/>
        <v>0</v>
      </c>
      <c r="IPN27" s="409">
        <f t="shared" si="101"/>
        <v>0</v>
      </c>
      <c r="IPO27" s="409">
        <f t="shared" si="101"/>
        <v>0</v>
      </c>
      <c r="IPP27" s="409">
        <f t="shared" si="101"/>
        <v>0</v>
      </c>
      <c r="IPQ27" s="409">
        <f t="shared" si="101"/>
        <v>0</v>
      </c>
      <c r="IPR27" s="409">
        <f t="shared" si="101"/>
        <v>0</v>
      </c>
      <c r="IPS27" s="409">
        <f t="shared" si="101"/>
        <v>0</v>
      </c>
      <c r="IPT27" s="409">
        <f t="shared" si="101"/>
        <v>0</v>
      </c>
      <c r="IPU27" s="409">
        <f t="shared" si="101"/>
        <v>0</v>
      </c>
      <c r="IPV27" s="409">
        <f t="shared" si="101"/>
        <v>0</v>
      </c>
      <c r="IPW27" s="409">
        <f t="shared" si="101"/>
        <v>0</v>
      </c>
      <c r="IPX27" s="409">
        <f t="shared" si="101"/>
        <v>0</v>
      </c>
      <c r="IPY27" s="409">
        <f t="shared" si="101"/>
        <v>0</v>
      </c>
      <c r="IPZ27" s="409">
        <f t="shared" si="101"/>
        <v>0</v>
      </c>
      <c r="IQA27" s="409">
        <f t="shared" si="101"/>
        <v>0</v>
      </c>
      <c r="IQB27" s="409">
        <f t="shared" si="101"/>
        <v>0</v>
      </c>
      <c r="IQC27" s="409">
        <f t="shared" si="101"/>
        <v>0</v>
      </c>
      <c r="IQD27" s="409">
        <f t="shared" si="101"/>
        <v>0</v>
      </c>
      <c r="IQE27" s="409">
        <f t="shared" si="101"/>
        <v>0</v>
      </c>
      <c r="IQF27" s="409">
        <f t="shared" si="101"/>
        <v>0</v>
      </c>
      <c r="IQG27" s="409">
        <f t="shared" ref="IQG27:ISR27" si="102">IQG25/365</f>
        <v>0</v>
      </c>
      <c r="IQH27" s="409">
        <f t="shared" si="102"/>
        <v>0</v>
      </c>
      <c r="IQI27" s="409">
        <f t="shared" si="102"/>
        <v>0</v>
      </c>
      <c r="IQJ27" s="409">
        <f t="shared" si="102"/>
        <v>0</v>
      </c>
      <c r="IQK27" s="409">
        <f t="shared" si="102"/>
        <v>0</v>
      </c>
      <c r="IQL27" s="409">
        <f t="shared" si="102"/>
        <v>0</v>
      </c>
      <c r="IQM27" s="409">
        <f t="shared" si="102"/>
        <v>0</v>
      </c>
      <c r="IQN27" s="409">
        <f t="shared" si="102"/>
        <v>0</v>
      </c>
      <c r="IQO27" s="409">
        <f t="shared" si="102"/>
        <v>0</v>
      </c>
      <c r="IQP27" s="409">
        <f t="shared" si="102"/>
        <v>0</v>
      </c>
      <c r="IQQ27" s="409">
        <f t="shared" si="102"/>
        <v>0</v>
      </c>
      <c r="IQR27" s="409">
        <f t="shared" si="102"/>
        <v>0</v>
      </c>
      <c r="IQS27" s="409">
        <f t="shared" si="102"/>
        <v>0</v>
      </c>
      <c r="IQT27" s="409">
        <f t="shared" si="102"/>
        <v>0</v>
      </c>
      <c r="IQU27" s="409">
        <f t="shared" si="102"/>
        <v>0</v>
      </c>
      <c r="IQV27" s="409">
        <f t="shared" si="102"/>
        <v>0</v>
      </c>
      <c r="IQW27" s="409">
        <f t="shared" si="102"/>
        <v>0</v>
      </c>
      <c r="IQX27" s="409">
        <f t="shared" si="102"/>
        <v>0</v>
      </c>
      <c r="IQY27" s="409">
        <f t="shared" si="102"/>
        <v>0</v>
      </c>
      <c r="IQZ27" s="409">
        <f t="shared" si="102"/>
        <v>0</v>
      </c>
      <c r="IRA27" s="409">
        <f t="shared" si="102"/>
        <v>0</v>
      </c>
      <c r="IRB27" s="409">
        <f t="shared" si="102"/>
        <v>0</v>
      </c>
      <c r="IRC27" s="409">
        <f t="shared" si="102"/>
        <v>0</v>
      </c>
      <c r="IRD27" s="409">
        <f t="shared" si="102"/>
        <v>0</v>
      </c>
      <c r="IRE27" s="409">
        <f t="shared" si="102"/>
        <v>0</v>
      </c>
      <c r="IRF27" s="409">
        <f t="shared" si="102"/>
        <v>0</v>
      </c>
      <c r="IRG27" s="409">
        <f t="shared" si="102"/>
        <v>0</v>
      </c>
      <c r="IRH27" s="409">
        <f t="shared" si="102"/>
        <v>0</v>
      </c>
      <c r="IRI27" s="409">
        <f t="shared" si="102"/>
        <v>0</v>
      </c>
      <c r="IRJ27" s="409">
        <f t="shared" si="102"/>
        <v>0</v>
      </c>
      <c r="IRK27" s="409">
        <f t="shared" si="102"/>
        <v>0</v>
      </c>
      <c r="IRL27" s="409">
        <f t="shared" si="102"/>
        <v>0</v>
      </c>
      <c r="IRM27" s="409">
        <f t="shared" si="102"/>
        <v>0</v>
      </c>
      <c r="IRN27" s="409">
        <f t="shared" si="102"/>
        <v>0</v>
      </c>
      <c r="IRO27" s="409">
        <f t="shared" si="102"/>
        <v>0</v>
      </c>
      <c r="IRP27" s="409">
        <f t="shared" si="102"/>
        <v>0</v>
      </c>
      <c r="IRQ27" s="409">
        <f t="shared" si="102"/>
        <v>0</v>
      </c>
      <c r="IRR27" s="409">
        <f t="shared" si="102"/>
        <v>0</v>
      </c>
      <c r="IRS27" s="409">
        <f t="shared" si="102"/>
        <v>0</v>
      </c>
      <c r="IRT27" s="409">
        <f t="shared" si="102"/>
        <v>0</v>
      </c>
      <c r="IRU27" s="409">
        <f t="shared" si="102"/>
        <v>0</v>
      </c>
      <c r="IRV27" s="409">
        <f t="shared" si="102"/>
        <v>0</v>
      </c>
      <c r="IRW27" s="409">
        <f t="shared" si="102"/>
        <v>0</v>
      </c>
      <c r="IRX27" s="409">
        <f t="shared" si="102"/>
        <v>0</v>
      </c>
      <c r="IRY27" s="409">
        <f t="shared" si="102"/>
        <v>0</v>
      </c>
      <c r="IRZ27" s="409">
        <f t="shared" si="102"/>
        <v>0</v>
      </c>
      <c r="ISA27" s="409">
        <f t="shared" si="102"/>
        <v>0</v>
      </c>
      <c r="ISB27" s="409">
        <f t="shared" si="102"/>
        <v>0</v>
      </c>
      <c r="ISC27" s="409">
        <f t="shared" si="102"/>
        <v>0</v>
      </c>
      <c r="ISD27" s="409">
        <f t="shared" si="102"/>
        <v>0</v>
      </c>
      <c r="ISE27" s="409">
        <f t="shared" si="102"/>
        <v>0</v>
      </c>
      <c r="ISF27" s="409">
        <f t="shared" si="102"/>
        <v>0</v>
      </c>
      <c r="ISG27" s="409">
        <f t="shared" si="102"/>
        <v>0</v>
      </c>
      <c r="ISH27" s="409">
        <f t="shared" si="102"/>
        <v>0</v>
      </c>
      <c r="ISI27" s="409">
        <f t="shared" si="102"/>
        <v>0</v>
      </c>
      <c r="ISJ27" s="409">
        <f t="shared" si="102"/>
        <v>0</v>
      </c>
      <c r="ISK27" s="409">
        <f t="shared" si="102"/>
        <v>0</v>
      </c>
      <c r="ISL27" s="409">
        <f t="shared" si="102"/>
        <v>0</v>
      </c>
      <c r="ISM27" s="409">
        <f t="shared" si="102"/>
        <v>0</v>
      </c>
      <c r="ISN27" s="409">
        <f t="shared" si="102"/>
        <v>0</v>
      </c>
      <c r="ISO27" s="409">
        <f t="shared" si="102"/>
        <v>0</v>
      </c>
      <c r="ISP27" s="409">
        <f t="shared" si="102"/>
        <v>0</v>
      </c>
      <c r="ISQ27" s="409">
        <f t="shared" si="102"/>
        <v>0</v>
      </c>
      <c r="ISR27" s="409">
        <f t="shared" si="102"/>
        <v>0</v>
      </c>
      <c r="ISS27" s="409">
        <f t="shared" ref="ISS27:IVD27" si="103">ISS25/365</f>
        <v>0</v>
      </c>
      <c r="IST27" s="409">
        <f t="shared" si="103"/>
        <v>0</v>
      </c>
      <c r="ISU27" s="409">
        <f t="shared" si="103"/>
        <v>0</v>
      </c>
      <c r="ISV27" s="409">
        <f t="shared" si="103"/>
        <v>0</v>
      </c>
      <c r="ISW27" s="409">
        <f t="shared" si="103"/>
        <v>0</v>
      </c>
      <c r="ISX27" s="409">
        <f t="shared" si="103"/>
        <v>0</v>
      </c>
      <c r="ISY27" s="409">
        <f t="shared" si="103"/>
        <v>0</v>
      </c>
      <c r="ISZ27" s="409">
        <f t="shared" si="103"/>
        <v>0</v>
      </c>
      <c r="ITA27" s="409">
        <f t="shared" si="103"/>
        <v>0</v>
      </c>
      <c r="ITB27" s="409">
        <f t="shared" si="103"/>
        <v>0</v>
      </c>
      <c r="ITC27" s="409">
        <f t="shared" si="103"/>
        <v>0</v>
      </c>
      <c r="ITD27" s="409">
        <f t="shared" si="103"/>
        <v>0</v>
      </c>
      <c r="ITE27" s="409">
        <f t="shared" si="103"/>
        <v>0</v>
      </c>
      <c r="ITF27" s="409">
        <f t="shared" si="103"/>
        <v>0</v>
      </c>
      <c r="ITG27" s="409">
        <f t="shared" si="103"/>
        <v>0</v>
      </c>
      <c r="ITH27" s="409">
        <f t="shared" si="103"/>
        <v>0</v>
      </c>
      <c r="ITI27" s="409">
        <f t="shared" si="103"/>
        <v>0</v>
      </c>
      <c r="ITJ27" s="409">
        <f t="shared" si="103"/>
        <v>0</v>
      </c>
      <c r="ITK27" s="409">
        <f t="shared" si="103"/>
        <v>0</v>
      </c>
      <c r="ITL27" s="409">
        <f t="shared" si="103"/>
        <v>0</v>
      </c>
      <c r="ITM27" s="409">
        <f t="shared" si="103"/>
        <v>0</v>
      </c>
      <c r="ITN27" s="409">
        <f t="shared" si="103"/>
        <v>0</v>
      </c>
      <c r="ITO27" s="409">
        <f t="shared" si="103"/>
        <v>0</v>
      </c>
      <c r="ITP27" s="409">
        <f t="shared" si="103"/>
        <v>0</v>
      </c>
      <c r="ITQ27" s="409">
        <f t="shared" si="103"/>
        <v>0</v>
      </c>
      <c r="ITR27" s="409">
        <f t="shared" si="103"/>
        <v>0</v>
      </c>
      <c r="ITS27" s="409">
        <f t="shared" si="103"/>
        <v>0</v>
      </c>
      <c r="ITT27" s="409">
        <f t="shared" si="103"/>
        <v>0</v>
      </c>
      <c r="ITU27" s="409">
        <f t="shared" si="103"/>
        <v>0</v>
      </c>
      <c r="ITV27" s="409">
        <f t="shared" si="103"/>
        <v>0</v>
      </c>
      <c r="ITW27" s="409">
        <f t="shared" si="103"/>
        <v>0</v>
      </c>
      <c r="ITX27" s="409">
        <f t="shared" si="103"/>
        <v>0</v>
      </c>
      <c r="ITY27" s="409">
        <f t="shared" si="103"/>
        <v>0</v>
      </c>
      <c r="ITZ27" s="409">
        <f t="shared" si="103"/>
        <v>0</v>
      </c>
      <c r="IUA27" s="409">
        <f t="shared" si="103"/>
        <v>0</v>
      </c>
      <c r="IUB27" s="409">
        <f t="shared" si="103"/>
        <v>0</v>
      </c>
      <c r="IUC27" s="409">
        <f t="shared" si="103"/>
        <v>0</v>
      </c>
      <c r="IUD27" s="409">
        <f t="shared" si="103"/>
        <v>0</v>
      </c>
      <c r="IUE27" s="409">
        <f t="shared" si="103"/>
        <v>0</v>
      </c>
      <c r="IUF27" s="409">
        <f t="shared" si="103"/>
        <v>0</v>
      </c>
      <c r="IUG27" s="409">
        <f t="shared" si="103"/>
        <v>0</v>
      </c>
      <c r="IUH27" s="409">
        <f t="shared" si="103"/>
        <v>0</v>
      </c>
      <c r="IUI27" s="409">
        <f t="shared" si="103"/>
        <v>0</v>
      </c>
      <c r="IUJ27" s="409">
        <f t="shared" si="103"/>
        <v>0</v>
      </c>
      <c r="IUK27" s="409">
        <f t="shared" si="103"/>
        <v>0</v>
      </c>
      <c r="IUL27" s="409">
        <f t="shared" si="103"/>
        <v>0</v>
      </c>
      <c r="IUM27" s="409">
        <f t="shared" si="103"/>
        <v>0</v>
      </c>
      <c r="IUN27" s="409">
        <f t="shared" si="103"/>
        <v>0</v>
      </c>
      <c r="IUO27" s="409">
        <f t="shared" si="103"/>
        <v>0</v>
      </c>
      <c r="IUP27" s="409">
        <f t="shared" si="103"/>
        <v>0</v>
      </c>
      <c r="IUQ27" s="409">
        <f t="shared" si="103"/>
        <v>0</v>
      </c>
      <c r="IUR27" s="409">
        <f t="shared" si="103"/>
        <v>0</v>
      </c>
      <c r="IUS27" s="409">
        <f t="shared" si="103"/>
        <v>0</v>
      </c>
      <c r="IUT27" s="409">
        <f t="shared" si="103"/>
        <v>0</v>
      </c>
      <c r="IUU27" s="409">
        <f t="shared" si="103"/>
        <v>0</v>
      </c>
      <c r="IUV27" s="409">
        <f t="shared" si="103"/>
        <v>0</v>
      </c>
      <c r="IUW27" s="409">
        <f t="shared" si="103"/>
        <v>0</v>
      </c>
      <c r="IUX27" s="409">
        <f t="shared" si="103"/>
        <v>0</v>
      </c>
      <c r="IUY27" s="409">
        <f t="shared" si="103"/>
        <v>0</v>
      </c>
      <c r="IUZ27" s="409">
        <f t="shared" si="103"/>
        <v>0</v>
      </c>
      <c r="IVA27" s="409">
        <f t="shared" si="103"/>
        <v>0</v>
      </c>
      <c r="IVB27" s="409">
        <f t="shared" si="103"/>
        <v>0</v>
      </c>
      <c r="IVC27" s="409">
        <f t="shared" si="103"/>
        <v>0</v>
      </c>
      <c r="IVD27" s="409">
        <f t="shared" si="103"/>
        <v>0</v>
      </c>
      <c r="IVE27" s="409">
        <f t="shared" ref="IVE27:IXP27" si="104">IVE25/365</f>
        <v>0</v>
      </c>
      <c r="IVF27" s="409">
        <f t="shared" si="104"/>
        <v>0</v>
      </c>
      <c r="IVG27" s="409">
        <f t="shared" si="104"/>
        <v>0</v>
      </c>
      <c r="IVH27" s="409">
        <f t="shared" si="104"/>
        <v>0</v>
      </c>
      <c r="IVI27" s="409">
        <f t="shared" si="104"/>
        <v>0</v>
      </c>
      <c r="IVJ27" s="409">
        <f t="shared" si="104"/>
        <v>0</v>
      </c>
      <c r="IVK27" s="409">
        <f t="shared" si="104"/>
        <v>0</v>
      </c>
      <c r="IVL27" s="409">
        <f t="shared" si="104"/>
        <v>0</v>
      </c>
      <c r="IVM27" s="409">
        <f t="shared" si="104"/>
        <v>0</v>
      </c>
      <c r="IVN27" s="409">
        <f t="shared" si="104"/>
        <v>0</v>
      </c>
      <c r="IVO27" s="409">
        <f t="shared" si="104"/>
        <v>0</v>
      </c>
      <c r="IVP27" s="409">
        <f t="shared" si="104"/>
        <v>0</v>
      </c>
      <c r="IVQ27" s="409">
        <f t="shared" si="104"/>
        <v>0</v>
      </c>
      <c r="IVR27" s="409">
        <f t="shared" si="104"/>
        <v>0</v>
      </c>
      <c r="IVS27" s="409">
        <f t="shared" si="104"/>
        <v>0</v>
      </c>
      <c r="IVT27" s="409">
        <f t="shared" si="104"/>
        <v>0</v>
      </c>
      <c r="IVU27" s="409">
        <f t="shared" si="104"/>
        <v>0</v>
      </c>
      <c r="IVV27" s="409">
        <f t="shared" si="104"/>
        <v>0</v>
      </c>
      <c r="IVW27" s="409">
        <f t="shared" si="104"/>
        <v>0</v>
      </c>
      <c r="IVX27" s="409">
        <f t="shared" si="104"/>
        <v>0</v>
      </c>
      <c r="IVY27" s="409">
        <f t="shared" si="104"/>
        <v>0</v>
      </c>
      <c r="IVZ27" s="409">
        <f t="shared" si="104"/>
        <v>0</v>
      </c>
      <c r="IWA27" s="409">
        <f t="shared" si="104"/>
        <v>0</v>
      </c>
      <c r="IWB27" s="409">
        <f t="shared" si="104"/>
        <v>0</v>
      </c>
      <c r="IWC27" s="409">
        <f t="shared" si="104"/>
        <v>0</v>
      </c>
      <c r="IWD27" s="409">
        <f t="shared" si="104"/>
        <v>0</v>
      </c>
      <c r="IWE27" s="409">
        <f t="shared" si="104"/>
        <v>0</v>
      </c>
      <c r="IWF27" s="409">
        <f t="shared" si="104"/>
        <v>0</v>
      </c>
      <c r="IWG27" s="409">
        <f t="shared" si="104"/>
        <v>0</v>
      </c>
      <c r="IWH27" s="409">
        <f t="shared" si="104"/>
        <v>0</v>
      </c>
      <c r="IWI27" s="409">
        <f t="shared" si="104"/>
        <v>0</v>
      </c>
      <c r="IWJ27" s="409">
        <f t="shared" si="104"/>
        <v>0</v>
      </c>
      <c r="IWK27" s="409">
        <f t="shared" si="104"/>
        <v>0</v>
      </c>
      <c r="IWL27" s="409">
        <f t="shared" si="104"/>
        <v>0</v>
      </c>
      <c r="IWM27" s="409">
        <f t="shared" si="104"/>
        <v>0</v>
      </c>
      <c r="IWN27" s="409">
        <f t="shared" si="104"/>
        <v>0</v>
      </c>
      <c r="IWO27" s="409">
        <f t="shared" si="104"/>
        <v>0</v>
      </c>
      <c r="IWP27" s="409">
        <f t="shared" si="104"/>
        <v>0</v>
      </c>
      <c r="IWQ27" s="409">
        <f t="shared" si="104"/>
        <v>0</v>
      </c>
      <c r="IWR27" s="409">
        <f t="shared" si="104"/>
        <v>0</v>
      </c>
      <c r="IWS27" s="409">
        <f t="shared" si="104"/>
        <v>0</v>
      </c>
      <c r="IWT27" s="409">
        <f t="shared" si="104"/>
        <v>0</v>
      </c>
      <c r="IWU27" s="409">
        <f t="shared" si="104"/>
        <v>0</v>
      </c>
      <c r="IWV27" s="409">
        <f t="shared" si="104"/>
        <v>0</v>
      </c>
      <c r="IWW27" s="409">
        <f t="shared" si="104"/>
        <v>0</v>
      </c>
      <c r="IWX27" s="409">
        <f t="shared" si="104"/>
        <v>0</v>
      </c>
      <c r="IWY27" s="409">
        <f t="shared" si="104"/>
        <v>0</v>
      </c>
      <c r="IWZ27" s="409">
        <f t="shared" si="104"/>
        <v>0</v>
      </c>
      <c r="IXA27" s="409">
        <f t="shared" si="104"/>
        <v>0</v>
      </c>
      <c r="IXB27" s="409">
        <f t="shared" si="104"/>
        <v>0</v>
      </c>
      <c r="IXC27" s="409">
        <f t="shared" si="104"/>
        <v>0</v>
      </c>
      <c r="IXD27" s="409">
        <f t="shared" si="104"/>
        <v>0</v>
      </c>
      <c r="IXE27" s="409">
        <f t="shared" si="104"/>
        <v>0</v>
      </c>
      <c r="IXF27" s="409">
        <f t="shared" si="104"/>
        <v>0</v>
      </c>
      <c r="IXG27" s="409">
        <f t="shared" si="104"/>
        <v>0</v>
      </c>
      <c r="IXH27" s="409">
        <f t="shared" si="104"/>
        <v>0</v>
      </c>
      <c r="IXI27" s="409">
        <f t="shared" si="104"/>
        <v>0</v>
      </c>
      <c r="IXJ27" s="409">
        <f t="shared" si="104"/>
        <v>0</v>
      </c>
      <c r="IXK27" s="409">
        <f t="shared" si="104"/>
        <v>0</v>
      </c>
      <c r="IXL27" s="409">
        <f t="shared" si="104"/>
        <v>0</v>
      </c>
      <c r="IXM27" s="409">
        <f t="shared" si="104"/>
        <v>0</v>
      </c>
      <c r="IXN27" s="409">
        <f t="shared" si="104"/>
        <v>0</v>
      </c>
      <c r="IXO27" s="409">
        <f t="shared" si="104"/>
        <v>0</v>
      </c>
      <c r="IXP27" s="409">
        <f t="shared" si="104"/>
        <v>0</v>
      </c>
      <c r="IXQ27" s="409">
        <f t="shared" ref="IXQ27:JAB27" si="105">IXQ25/365</f>
        <v>0</v>
      </c>
      <c r="IXR27" s="409">
        <f t="shared" si="105"/>
        <v>0</v>
      </c>
      <c r="IXS27" s="409">
        <f t="shared" si="105"/>
        <v>0</v>
      </c>
      <c r="IXT27" s="409">
        <f t="shared" si="105"/>
        <v>0</v>
      </c>
      <c r="IXU27" s="409">
        <f t="shared" si="105"/>
        <v>0</v>
      </c>
      <c r="IXV27" s="409">
        <f t="shared" si="105"/>
        <v>0</v>
      </c>
      <c r="IXW27" s="409">
        <f t="shared" si="105"/>
        <v>0</v>
      </c>
      <c r="IXX27" s="409">
        <f t="shared" si="105"/>
        <v>0</v>
      </c>
      <c r="IXY27" s="409">
        <f t="shared" si="105"/>
        <v>0</v>
      </c>
      <c r="IXZ27" s="409">
        <f t="shared" si="105"/>
        <v>0</v>
      </c>
      <c r="IYA27" s="409">
        <f t="shared" si="105"/>
        <v>0</v>
      </c>
      <c r="IYB27" s="409">
        <f t="shared" si="105"/>
        <v>0</v>
      </c>
      <c r="IYC27" s="409">
        <f t="shared" si="105"/>
        <v>0</v>
      </c>
      <c r="IYD27" s="409">
        <f t="shared" si="105"/>
        <v>0</v>
      </c>
      <c r="IYE27" s="409">
        <f t="shared" si="105"/>
        <v>0</v>
      </c>
      <c r="IYF27" s="409">
        <f t="shared" si="105"/>
        <v>0</v>
      </c>
      <c r="IYG27" s="409">
        <f t="shared" si="105"/>
        <v>0</v>
      </c>
      <c r="IYH27" s="409">
        <f t="shared" si="105"/>
        <v>0</v>
      </c>
      <c r="IYI27" s="409">
        <f t="shared" si="105"/>
        <v>0</v>
      </c>
      <c r="IYJ27" s="409">
        <f t="shared" si="105"/>
        <v>0</v>
      </c>
      <c r="IYK27" s="409">
        <f t="shared" si="105"/>
        <v>0</v>
      </c>
      <c r="IYL27" s="409">
        <f t="shared" si="105"/>
        <v>0</v>
      </c>
      <c r="IYM27" s="409">
        <f t="shared" si="105"/>
        <v>0</v>
      </c>
      <c r="IYN27" s="409">
        <f t="shared" si="105"/>
        <v>0</v>
      </c>
      <c r="IYO27" s="409">
        <f t="shared" si="105"/>
        <v>0</v>
      </c>
      <c r="IYP27" s="409">
        <f t="shared" si="105"/>
        <v>0</v>
      </c>
      <c r="IYQ27" s="409">
        <f t="shared" si="105"/>
        <v>0</v>
      </c>
      <c r="IYR27" s="409">
        <f t="shared" si="105"/>
        <v>0</v>
      </c>
      <c r="IYS27" s="409">
        <f t="shared" si="105"/>
        <v>0</v>
      </c>
      <c r="IYT27" s="409">
        <f t="shared" si="105"/>
        <v>0</v>
      </c>
      <c r="IYU27" s="409">
        <f t="shared" si="105"/>
        <v>0</v>
      </c>
      <c r="IYV27" s="409">
        <f t="shared" si="105"/>
        <v>0</v>
      </c>
      <c r="IYW27" s="409">
        <f t="shared" si="105"/>
        <v>0</v>
      </c>
      <c r="IYX27" s="409">
        <f t="shared" si="105"/>
        <v>0</v>
      </c>
      <c r="IYY27" s="409">
        <f t="shared" si="105"/>
        <v>0</v>
      </c>
      <c r="IYZ27" s="409">
        <f t="shared" si="105"/>
        <v>0</v>
      </c>
      <c r="IZA27" s="409">
        <f t="shared" si="105"/>
        <v>0</v>
      </c>
      <c r="IZB27" s="409">
        <f t="shared" si="105"/>
        <v>0</v>
      </c>
      <c r="IZC27" s="409">
        <f t="shared" si="105"/>
        <v>0</v>
      </c>
      <c r="IZD27" s="409">
        <f t="shared" si="105"/>
        <v>0</v>
      </c>
      <c r="IZE27" s="409">
        <f t="shared" si="105"/>
        <v>0</v>
      </c>
      <c r="IZF27" s="409">
        <f t="shared" si="105"/>
        <v>0</v>
      </c>
      <c r="IZG27" s="409">
        <f t="shared" si="105"/>
        <v>0</v>
      </c>
      <c r="IZH27" s="409">
        <f t="shared" si="105"/>
        <v>0</v>
      </c>
      <c r="IZI27" s="409">
        <f t="shared" si="105"/>
        <v>0</v>
      </c>
      <c r="IZJ27" s="409">
        <f t="shared" si="105"/>
        <v>0</v>
      </c>
      <c r="IZK27" s="409">
        <f t="shared" si="105"/>
        <v>0</v>
      </c>
      <c r="IZL27" s="409">
        <f t="shared" si="105"/>
        <v>0</v>
      </c>
      <c r="IZM27" s="409">
        <f t="shared" si="105"/>
        <v>0</v>
      </c>
      <c r="IZN27" s="409">
        <f t="shared" si="105"/>
        <v>0</v>
      </c>
      <c r="IZO27" s="409">
        <f t="shared" si="105"/>
        <v>0</v>
      </c>
      <c r="IZP27" s="409">
        <f t="shared" si="105"/>
        <v>0</v>
      </c>
      <c r="IZQ27" s="409">
        <f t="shared" si="105"/>
        <v>0</v>
      </c>
      <c r="IZR27" s="409">
        <f t="shared" si="105"/>
        <v>0</v>
      </c>
      <c r="IZS27" s="409">
        <f t="shared" si="105"/>
        <v>0</v>
      </c>
      <c r="IZT27" s="409">
        <f t="shared" si="105"/>
        <v>0</v>
      </c>
      <c r="IZU27" s="409">
        <f t="shared" si="105"/>
        <v>0</v>
      </c>
      <c r="IZV27" s="409">
        <f t="shared" si="105"/>
        <v>0</v>
      </c>
      <c r="IZW27" s="409">
        <f t="shared" si="105"/>
        <v>0</v>
      </c>
      <c r="IZX27" s="409">
        <f t="shared" si="105"/>
        <v>0</v>
      </c>
      <c r="IZY27" s="409">
        <f t="shared" si="105"/>
        <v>0</v>
      </c>
      <c r="IZZ27" s="409">
        <f t="shared" si="105"/>
        <v>0</v>
      </c>
      <c r="JAA27" s="409">
        <f t="shared" si="105"/>
        <v>0</v>
      </c>
      <c r="JAB27" s="409">
        <f t="shared" si="105"/>
        <v>0</v>
      </c>
      <c r="JAC27" s="409">
        <f t="shared" ref="JAC27:JCN27" si="106">JAC25/365</f>
        <v>0</v>
      </c>
      <c r="JAD27" s="409">
        <f t="shared" si="106"/>
        <v>0</v>
      </c>
      <c r="JAE27" s="409">
        <f t="shared" si="106"/>
        <v>0</v>
      </c>
      <c r="JAF27" s="409">
        <f t="shared" si="106"/>
        <v>0</v>
      </c>
      <c r="JAG27" s="409">
        <f t="shared" si="106"/>
        <v>0</v>
      </c>
      <c r="JAH27" s="409">
        <f t="shared" si="106"/>
        <v>0</v>
      </c>
      <c r="JAI27" s="409">
        <f t="shared" si="106"/>
        <v>0</v>
      </c>
      <c r="JAJ27" s="409">
        <f t="shared" si="106"/>
        <v>0</v>
      </c>
      <c r="JAK27" s="409">
        <f t="shared" si="106"/>
        <v>0</v>
      </c>
      <c r="JAL27" s="409">
        <f t="shared" si="106"/>
        <v>0</v>
      </c>
      <c r="JAM27" s="409">
        <f t="shared" si="106"/>
        <v>0</v>
      </c>
      <c r="JAN27" s="409">
        <f t="shared" si="106"/>
        <v>0</v>
      </c>
      <c r="JAO27" s="409">
        <f t="shared" si="106"/>
        <v>0</v>
      </c>
      <c r="JAP27" s="409">
        <f t="shared" si="106"/>
        <v>0</v>
      </c>
      <c r="JAQ27" s="409">
        <f t="shared" si="106"/>
        <v>0</v>
      </c>
      <c r="JAR27" s="409">
        <f t="shared" si="106"/>
        <v>0</v>
      </c>
      <c r="JAS27" s="409">
        <f t="shared" si="106"/>
        <v>0</v>
      </c>
      <c r="JAT27" s="409">
        <f t="shared" si="106"/>
        <v>0</v>
      </c>
      <c r="JAU27" s="409">
        <f t="shared" si="106"/>
        <v>0</v>
      </c>
      <c r="JAV27" s="409">
        <f t="shared" si="106"/>
        <v>0</v>
      </c>
      <c r="JAW27" s="409">
        <f t="shared" si="106"/>
        <v>0</v>
      </c>
      <c r="JAX27" s="409">
        <f t="shared" si="106"/>
        <v>0</v>
      </c>
      <c r="JAY27" s="409">
        <f t="shared" si="106"/>
        <v>0</v>
      </c>
      <c r="JAZ27" s="409">
        <f t="shared" si="106"/>
        <v>0</v>
      </c>
      <c r="JBA27" s="409">
        <f t="shared" si="106"/>
        <v>0</v>
      </c>
      <c r="JBB27" s="409">
        <f t="shared" si="106"/>
        <v>0</v>
      </c>
      <c r="JBC27" s="409">
        <f t="shared" si="106"/>
        <v>0</v>
      </c>
      <c r="JBD27" s="409">
        <f t="shared" si="106"/>
        <v>0</v>
      </c>
      <c r="JBE27" s="409">
        <f t="shared" si="106"/>
        <v>0</v>
      </c>
      <c r="JBF27" s="409">
        <f t="shared" si="106"/>
        <v>0</v>
      </c>
      <c r="JBG27" s="409">
        <f t="shared" si="106"/>
        <v>0</v>
      </c>
      <c r="JBH27" s="409">
        <f t="shared" si="106"/>
        <v>0</v>
      </c>
      <c r="JBI27" s="409">
        <f t="shared" si="106"/>
        <v>0</v>
      </c>
      <c r="JBJ27" s="409">
        <f t="shared" si="106"/>
        <v>0</v>
      </c>
      <c r="JBK27" s="409">
        <f t="shared" si="106"/>
        <v>0</v>
      </c>
      <c r="JBL27" s="409">
        <f t="shared" si="106"/>
        <v>0</v>
      </c>
      <c r="JBM27" s="409">
        <f t="shared" si="106"/>
        <v>0</v>
      </c>
      <c r="JBN27" s="409">
        <f t="shared" si="106"/>
        <v>0</v>
      </c>
      <c r="JBO27" s="409">
        <f t="shared" si="106"/>
        <v>0</v>
      </c>
      <c r="JBP27" s="409">
        <f t="shared" si="106"/>
        <v>0</v>
      </c>
      <c r="JBQ27" s="409">
        <f t="shared" si="106"/>
        <v>0</v>
      </c>
      <c r="JBR27" s="409">
        <f t="shared" si="106"/>
        <v>0</v>
      </c>
      <c r="JBS27" s="409">
        <f t="shared" si="106"/>
        <v>0</v>
      </c>
      <c r="JBT27" s="409">
        <f t="shared" si="106"/>
        <v>0</v>
      </c>
      <c r="JBU27" s="409">
        <f t="shared" si="106"/>
        <v>0</v>
      </c>
      <c r="JBV27" s="409">
        <f t="shared" si="106"/>
        <v>0</v>
      </c>
      <c r="JBW27" s="409">
        <f t="shared" si="106"/>
        <v>0</v>
      </c>
      <c r="JBX27" s="409">
        <f t="shared" si="106"/>
        <v>0</v>
      </c>
      <c r="JBY27" s="409">
        <f t="shared" si="106"/>
        <v>0</v>
      </c>
      <c r="JBZ27" s="409">
        <f t="shared" si="106"/>
        <v>0</v>
      </c>
      <c r="JCA27" s="409">
        <f t="shared" si="106"/>
        <v>0</v>
      </c>
      <c r="JCB27" s="409">
        <f t="shared" si="106"/>
        <v>0</v>
      </c>
      <c r="JCC27" s="409">
        <f t="shared" si="106"/>
        <v>0</v>
      </c>
      <c r="JCD27" s="409">
        <f t="shared" si="106"/>
        <v>0</v>
      </c>
      <c r="JCE27" s="409">
        <f t="shared" si="106"/>
        <v>0</v>
      </c>
      <c r="JCF27" s="409">
        <f t="shared" si="106"/>
        <v>0</v>
      </c>
      <c r="JCG27" s="409">
        <f t="shared" si="106"/>
        <v>0</v>
      </c>
      <c r="JCH27" s="409">
        <f t="shared" si="106"/>
        <v>0</v>
      </c>
      <c r="JCI27" s="409">
        <f t="shared" si="106"/>
        <v>0</v>
      </c>
      <c r="JCJ27" s="409">
        <f t="shared" si="106"/>
        <v>0</v>
      </c>
      <c r="JCK27" s="409">
        <f t="shared" si="106"/>
        <v>0</v>
      </c>
      <c r="JCL27" s="409">
        <f t="shared" si="106"/>
        <v>0</v>
      </c>
      <c r="JCM27" s="409">
        <f t="shared" si="106"/>
        <v>0</v>
      </c>
      <c r="JCN27" s="409">
        <f t="shared" si="106"/>
        <v>0</v>
      </c>
      <c r="JCO27" s="409">
        <f t="shared" ref="JCO27:JEZ27" si="107">JCO25/365</f>
        <v>0</v>
      </c>
      <c r="JCP27" s="409">
        <f t="shared" si="107"/>
        <v>0</v>
      </c>
      <c r="JCQ27" s="409">
        <f t="shared" si="107"/>
        <v>0</v>
      </c>
      <c r="JCR27" s="409">
        <f t="shared" si="107"/>
        <v>0</v>
      </c>
      <c r="JCS27" s="409">
        <f t="shared" si="107"/>
        <v>0</v>
      </c>
      <c r="JCT27" s="409">
        <f t="shared" si="107"/>
        <v>0</v>
      </c>
      <c r="JCU27" s="409">
        <f t="shared" si="107"/>
        <v>0</v>
      </c>
      <c r="JCV27" s="409">
        <f t="shared" si="107"/>
        <v>0</v>
      </c>
      <c r="JCW27" s="409">
        <f t="shared" si="107"/>
        <v>0</v>
      </c>
      <c r="JCX27" s="409">
        <f t="shared" si="107"/>
        <v>0</v>
      </c>
      <c r="JCY27" s="409">
        <f t="shared" si="107"/>
        <v>0</v>
      </c>
      <c r="JCZ27" s="409">
        <f t="shared" si="107"/>
        <v>0</v>
      </c>
      <c r="JDA27" s="409">
        <f t="shared" si="107"/>
        <v>0</v>
      </c>
      <c r="JDB27" s="409">
        <f t="shared" si="107"/>
        <v>0</v>
      </c>
      <c r="JDC27" s="409">
        <f t="shared" si="107"/>
        <v>0</v>
      </c>
      <c r="JDD27" s="409">
        <f t="shared" si="107"/>
        <v>0</v>
      </c>
      <c r="JDE27" s="409">
        <f t="shared" si="107"/>
        <v>0</v>
      </c>
      <c r="JDF27" s="409">
        <f t="shared" si="107"/>
        <v>0</v>
      </c>
      <c r="JDG27" s="409">
        <f t="shared" si="107"/>
        <v>0</v>
      </c>
      <c r="JDH27" s="409">
        <f t="shared" si="107"/>
        <v>0</v>
      </c>
      <c r="JDI27" s="409">
        <f t="shared" si="107"/>
        <v>0</v>
      </c>
      <c r="JDJ27" s="409">
        <f t="shared" si="107"/>
        <v>0</v>
      </c>
      <c r="JDK27" s="409">
        <f t="shared" si="107"/>
        <v>0</v>
      </c>
      <c r="JDL27" s="409">
        <f t="shared" si="107"/>
        <v>0</v>
      </c>
      <c r="JDM27" s="409">
        <f t="shared" si="107"/>
        <v>0</v>
      </c>
      <c r="JDN27" s="409">
        <f t="shared" si="107"/>
        <v>0</v>
      </c>
      <c r="JDO27" s="409">
        <f t="shared" si="107"/>
        <v>0</v>
      </c>
      <c r="JDP27" s="409">
        <f t="shared" si="107"/>
        <v>0</v>
      </c>
      <c r="JDQ27" s="409">
        <f t="shared" si="107"/>
        <v>0</v>
      </c>
      <c r="JDR27" s="409">
        <f t="shared" si="107"/>
        <v>0</v>
      </c>
      <c r="JDS27" s="409">
        <f t="shared" si="107"/>
        <v>0</v>
      </c>
      <c r="JDT27" s="409">
        <f t="shared" si="107"/>
        <v>0</v>
      </c>
      <c r="JDU27" s="409">
        <f t="shared" si="107"/>
        <v>0</v>
      </c>
      <c r="JDV27" s="409">
        <f t="shared" si="107"/>
        <v>0</v>
      </c>
      <c r="JDW27" s="409">
        <f t="shared" si="107"/>
        <v>0</v>
      </c>
      <c r="JDX27" s="409">
        <f t="shared" si="107"/>
        <v>0</v>
      </c>
      <c r="JDY27" s="409">
        <f t="shared" si="107"/>
        <v>0</v>
      </c>
      <c r="JDZ27" s="409">
        <f t="shared" si="107"/>
        <v>0</v>
      </c>
      <c r="JEA27" s="409">
        <f t="shared" si="107"/>
        <v>0</v>
      </c>
      <c r="JEB27" s="409">
        <f t="shared" si="107"/>
        <v>0</v>
      </c>
      <c r="JEC27" s="409">
        <f t="shared" si="107"/>
        <v>0</v>
      </c>
      <c r="JED27" s="409">
        <f t="shared" si="107"/>
        <v>0</v>
      </c>
      <c r="JEE27" s="409">
        <f t="shared" si="107"/>
        <v>0</v>
      </c>
      <c r="JEF27" s="409">
        <f t="shared" si="107"/>
        <v>0</v>
      </c>
      <c r="JEG27" s="409">
        <f t="shared" si="107"/>
        <v>0</v>
      </c>
      <c r="JEH27" s="409">
        <f t="shared" si="107"/>
        <v>0</v>
      </c>
      <c r="JEI27" s="409">
        <f t="shared" si="107"/>
        <v>0</v>
      </c>
      <c r="JEJ27" s="409">
        <f t="shared" si="107"/>
        <v>0</v>
      </c>
      <c r="JEK27" s="409">
        <f t="shared" si="107"/>
        <v>0</v>
      </c>
      <c r="JEL27" s="409">
        <f t="shared" si="107"/>
        <v>0</v>
      </c>
      <c r="JEM27" s="409">
        <f t="shared" si="107"/>
        <v>0</v>
      </c>
      <c r="JEN27" s="409">
        <f t="shared" si="107"/>
        <v>0</v>
      </c>
      <c r="JEO27" s="409">
        <f t="shared" si="107"/>
        <v>0</v>
      </c>
      <c r="JEP27" s="409">
        <f t="shared" si="107"/>
        <v>0</v>
      </c>
      <c r="JEQ27" s="409">
        <f t="shared" si="107"/>
        <v>0</v>
      </c>
      <c r="JER27" s="409">
        <f t="shared" si="107"/>
        <v>0</v>
      </c>
      <c r="JES27" s="409">
        <f t="shared" si="107"/>
        <v>0</v>
      </c>
      <c r="JET27" s="409">
        <f t="shared" si="107"/>
        <v>0</v>
      </c>
      <c r="JEU27" s="409">
        <f t="shared" si="107"/>
        <v>0</v>
      </c>
      <c r="JEV27" s="409">
        <f t="shared" si="107"/>
        <v>0</v>
      </c>
      <c r="JEW27" s="409">
        <f t="shared" si="107"/>
        <v>0</v>
      </c>
      <c r="JEX27" s="409">
        <f t="shared" si="107"/>
        <v>0</v>
      </c>
      <c r="JEY27" s="409">
        <f t="shared" si="107"/>
        <v>0</v>
      </c>
      <c r="JEZ27" s="409">
        <f t="shared" si="107"/>
        <v>0</v>
      </c>
      <c r="JFA27" s="409">
        <f t="shared" ref="JFA27:JHL27" si="108">JFA25/365</f>
        <v>0</v>
      </c>
      <c r="JFB27" s="409">
        <f t="shared" si="108"/>
        <v>0</v>
      </c>
      <c r="JFC27" s="409">
        <f t="shared" si="108"/>
        <v>0</v>
      </c>
      <c r="JFD27" s="409">
        <f t="shared" si="108"/>
        <v>0</v>
      </c>
      <c r="JFE27" s="409">
        <f t="shared" si="108"/>
        <v>0</v>
      </c>
      <c r="JFF27" s="409">
        <f t="shared" si="108"/>
        <v>0</v>
      </c>
      <c r="JFG27" s="409">
        <f t="shared" si="108"/>
        <v>0</v>
      </c>
      <c r="JFH27" s="409">
        <f t="shared" si="108"/>
        <v>0</v>
      </c>
      <c r="JFI27" s="409">
        <f t="shared" si="108"/>
        <v>0</v>
      </c>
      <c r="JFJ27" s="409">
        <f t="shared" si="108"/>
        <v>0</v>
      </c>
      <c r="JFK27" s="409">
        <f t="shared" si="108"/>
        <v>0</v>
      </c>
      <c r="JFL27" s="409">
        <f t="shared" si="108"/>
        <v>0</v>
      </c>
      <c r="JFM27" s="409">
        <f t="shared" si="108"/>
        <v>0</v>
      </c>
      <c r="JFN27" s="409">
        <f t="shared" si="108"/>
        <v>0</v>
      </c>
      <c r="JFO27" s="409">
        <f t="shared" si="108"/>
        <v>0</v>
      </c>
      <c r="JFP27" s="409">
        <f t="shared" si="108"/>
        <v>0</v>
      </c>
      <c r="JFQ27" s="409">
        <f t="shared" si="108"/>
        <v>0</v>
      </c>
      <c r="JFR27" s="409">
        <f t="shared" si="108"/>
        <v>0</v>
      </c>
      <c r="JFS27" s="409">
        <f t="shared" si="108"/>
        <v>0</v>
      </c>
      <c r="JFT27" s="409">
        <f t="shared" si="108"/>
        <v>0</v>
      </c>
      <c r="JFU27" s="409">
        <f t="shared" si="108"/>
        <v>0</v>
      </c>
      <c r="JFV27" s="409">
        <f t="shared" si="108"/>
        <v>0</v>
      </c>
      <c r="JFW27" s="409">
        <f t="shared" si="108"/>
        <v>0</v>
      </c>
      <c r="JFX27" s="409">
        <f t="shared" si="108"/>
        <v>0</v>
      </c>
      <c r="JFY27" s="409">
        <f t="shared" si="108"/>
        <v>0</v>
      </c>
      <c r="JFZ27" s="409">
        <f t="shared" si="108"/>
        <v>0</v>
      </c>
      <c r="JGA27" s="409">
        <f t="shared" si="108"/>
        <v>0</v>
      </c>
      <c r="JGB27" s="409">
        <f t="shared" si="108"/>
        <v>0</v>
      </c>
      <c r="JGC27" s="409">
        <f t="shared" si="108"/>
        <v>0</v>
      </c>
      <c r="JGD27" s="409">
        <f t="shared" si="108"/>
        <v>0</v>
      </c>
      <c r="JGE27" s="409">
        <f t="shared" si="108"/>
        <v>0</v>
      </c>
      <c r="JGF27" s="409">
        <f t="shared" si="108"/>
        <v>0</v>
      </c>
      <c r="JGG27" s="409">
        <f t="shared" si="108"/>
        <v>0</v>
      </c>
      <c r="JGH27" s="409">
        <f t="shared" si="108"/>
        <v>0</v>
      </c>
      <c r="JGI27" s="409">
        <f t="shared" si="108"/>
        <v>0</v>
      </c>
      <c r="JGJ27" s="409">
        <f t="shared" si="108"/>
        <v>0</v>
      </c>
      <c r="JGK27" s="409">
        <f t="shared" si="108"/>
        <v>0</v>
      </c>
      <c r="JGL27" s="409">
        <f t="shared" si="108"/>
        <v>0</v>
      </c>
      <c r="JGM27" s="409">
        <f t="shared" si="108"/>
        <v>0</v>
      </c>
      <c r="JGN27" s="409">
        <f t="shared" si="108"/>
        <v>0</v>
      </c>
      <c r="JGO27" s="409">
        <f t="shared" si="108"/>
        <v>0</v>
      </c>
      <c r="JGP27" s="409">
        <f t="shared" si="108"/>
        <v>0</v>
      </c>
      <c r="JGQ27" s="409">
        <f t="shared" si="108"/>
        <v>0</v>
      </c>
      <c r="JGR27" s="409">
        <f t="shared" si="108"/>
        <v>0</v>
      </c>
      <c r="JGS27" s="409">
        <f t="shared" si="108"/>
        <v>0</v>
      </c>
      <c r="JGT27" s="409">
        <f t="shared" si="108"/>
        <v>0</v>
      </c>
      <c r="JGU27" s="409">
        <f t="shared" si="108"/>
        <v>0</v>
      </c>
      <c r="JGV27" s="409">
        <f t="shared" si="108"/>
        <v>0</v>
      </c>
      <c r="JGW27" s="409">
        <f t="shared" si="108"/>
        <v>0</v>
      </c>
      <c r="JGX27" s="409">
        <f t="shared" si="108"/>
        <v>0</v>
      </c>
      <c r="JGY27" s="409">
        <f t="shared" si="108"/>
        <v>0</v>
      </c>
      <c r="JGZ27" s="409">
        <f t="shared" si="108"/>
        <v>0</v>
      </c>
      <c r="JHA27" s="409">
        <f t="shared" si="108"/>
        <v>0</v>
      </c>
      <c r="JHB27" s="409">
        <f t="shared" si="108"/>
        <v>0</v>
      </c>
      <c r="JHC27" s="409">
        <f t="shared" si="108"/>
        <v>0</v>
      </c>
      <c r="JHD27" s="409">
        <f t="shared" si="108"/>
        <v>0</v>
      </c>
      <c r="JHE27" s="409">
        <f t="shared" si="108"/>
        <v>0</v>
      </c>
      <c r="JHF27" s="409">
        <f t="shared" si="108"/>
        <v>0</v>
      </c>
      <c r="JHG27" s="409">
        <f t="shared" si="108"/>
        <v>0</v>
      </c>
      <c r="JHH27" s="409">
        <f t="shared" si="108"/>
        <v>0</v>
      </c>
      <c r="JHI27" s="409">
        <f t="shared" si="108"/>
        <v>0</v>
      </c>
      <c r="JHJ27" s="409">
        <f t="shared" si="108"/>
        <v>0</v>
      </c>
      <c r="JHK27" s="409">
        <f t="shared" si="108"/>
        <v>0</v>
      </c>
      <c r="JHL27" s="409">
        <f t="shared" si="108"/>
        <v>0</v>
      </c>
      <c r="JHM27" s="409">
        <f t="shared" ref="JHM27:JJX27" si="109">JHM25/365</f>
        <v>0</v>
      </c>
      <c r="JHN27" s="409">
        <f t="shared" si="109"/>
        <v>0</v>
      </c>
      <c r="JHO27" s="409">
        <f t="shared" si="109"/>
        <v>0</v>
      </c>
      <c r="JHP27" s="409">
        <f t="shared" si="109"/>
        <v>0</v>
      </c>
      <c r="JHQ27" s="409">
        <f t="shared" si="109"/>
        <v>0</v>
      </c>
      <c r="JHR27" s="409">
        <f t="shared" si="109"/>
        <v>0</v>
      </c>
      <c r="JHS27" s="409">
        <f t="shared" si="109"/>
        <v>0</v>
      </c>
      <c r="JHT27" s="409">
        <f t="shared" si="109"/>
        <v>0</v>
      </c>
      <c r="JHU27" s="409">
        <f t="shared" si="109"/>
        <v>0</v>
      </c>
      <c r="JHV27" s="409">
        <f t="shared" si="109"/>
        <v>0</v>
      </c>
      <c r="JHW27" s="409">
        <f t="shared" si="109"/>
        <v>0</v>
      </c>
      <c r="JHX27" s="409">
        <f t="shared" si="109"/>
        <v>0</v>
      </c>
      <c r="JHY27" s="409">
        <f t="shared" si="109"/>
        <v>0</v>
      </c>
      <c r="JHZ27" s="409">
        <f t="shared" si="109"/>
        <v>0</v>
      </c>
      <c r="JIA27" s="409">
        <f t="shared" si="109"/>
        <v>0</v>
      </c>
      <c r="JIB27" s="409">
        <f t="shared" si="109"/>
        <v>0</v>
      </c>
      <c r="JIC27" s="409">
        <f t="shared" si="109"/>
        <v>0</v>
      </c>
      <c r="JID27" s="409">
        <f t="shared" si="109"/>
        <v>0</v>
      </c>
      <c r="JIE27" s="409">
        <f t="shared" si="109"/>
        <v>0</v>
      </c>
      <c r="JIF27" s="409">
        <f t="shared" si="109"/>
        <v>0</v>
      </c>
      <c r="JIG27" s="409">
        <f t="shared" si="109"/>
        <v>0</v>
      </c>
      <c r="JIH27" s="409">
        <f t="shared" si="109"/>
        <v>0</v>
      </c>
      <c r="JII27" s="409">
        <f t="shared" si="109"/>
        <v>0</v>
      </c>
      <c r="JIJ27" s="409">
        <f t="shared" si="109"/>
        <v>0</v>
      </c>
      <c r="JIK27" s="409">
        <f t="shared" si="109"/>
        <v>0</v>
      </c>
      <c r="JIL27" s="409">
        <f t="shared" si="109"/>
        <v>0</v>
      </c>
      <c r="JIM27" s="409">
        <f t="shared" si="109"/>
        <v>0</v>
      </c>
      <c r="JIN27" s="409">
        <f t="shared" si="109"/>
        <v>0</v>
      </c>
      <c r="JIO27" s="409">
        <f t="shared" si="109"/>
        <v>0</v>
      </c>
      <c r="JIP27" s="409">
        <f t="shared" si="109"/>
        <v>0</v>
      </c>
      <c r="JIQ27" s="409">
        <f t="shared" si="109"/>
        <v>0</v>
      </c>
      <c r="JIR27" s="409">
        <f t="shared" si="109"/>
        <v>0</v>
      </c>
      <c r="JIS27" s="409">
        <f t="shared" si="109"/>
        <v>0</v>
      </c>
      <c r="JIT27" s="409">
        <f t="shared" si="109"/>
        <v>0</v>
      </c>
      <c r="JIU27" s="409">
        <f t="shared" si="109"/>
        <v>0</v>
      </c>
      <c r="JIV27" s="409">
        <f t="shared" si="109"/>
        <v>0</v>
      </c>
      <c r="JIW27" s="409">
        <f t="shared" si="109"/>
        <v>0</v>
      </c>
      <c r="JIX27" s="409">
        <f t="shared" si="109"/>
        <v>0</v>
      </c>
      <c r="JIY27" s="409">
        <f t="shared" si="109"/>
        <v>0</v>
      </c>
      <c r="JIZ27" s="409">
        <f t="shared" si="109"/>
        <v>0</v>
      </c>
      <c r="JJA27" s="409">
        <f t="shared" si="109"/>
        <v>0</v>
      </c>
      <c r="JJB27" s="409">
        <f t="shared" si="109"/>
        <v>0</v>
      </c>
      <c r="JJC27" s="409">
        <f t="shared" si="109"/>
        <v>0</v>
      </c>
      <c r="JJD27" s="409">
        <f t="shared" si="109"/>
        <v>0</v>
      </c>
      <c r="JJE27" s="409">
        <f t="shared" si="109"/>
        <v>0</v>
      </c>
      <c r="JJF27" s="409">
        <f t="shared" si="109"/>
        <v>0</v>
      </c>
      <c r="JJG27" s="409">
        <f t="shared" si="109"/>
        <v>0</v>
      </c>
      <c r="JJH27" s="409">
        <f t="shared" si="109"/>
        <v>0</v>
      </c>
      <c r="JJI27" s="409">
        <f t="shared" si="109"/>
        <v>0</v>
      </c>
      <c r="JJJ27" s="409">
        <f t="shared" si="109"/>
        <v>0</v>
      </c>
      <c r="JJK27" s="409">
        <f t="shared" si="109"/>
        <v>0</v>
      </c>
      <c r="JJL27" s="409">
        <f t="shared" si="109"/>
        <v>0</v>
      </c>
      <c r="JJM27" s="409">
        <f t="shared" si="109"/>
        <v>0</v>
      </c>
      <c r="JJN27" s="409">
        <f t="shared" si="109"/>
        <v>0</v>
      </c>
      <c r="JJO27" s="409">
        <f t="shared" si="109"/>
        <v>0</v>
      </c>
      <c r="JJP27" s="409">
        <f t="shared" si="109"/>
        <v>0</v>
      </c>
      <c r="JJQ27" s="409">
        <f t="shared" si="109"/>
        <v>0</v>
      </c>
      <c r="JJR27" s="409">
        <f t="shared" si="109"/>
        <v>0</v>
      </c>
      <c r="JJS27" s="409">
        <f t="shared" si="109"/>
        <v>0</v>
      </c>
      <c r="JJT27" s="409">
        <f t="shared" si="109"/>
        <v>0</v>
      </c>
      <c r="JJU27" s="409">
        <f t="shared" si="109"/>
        <v>0</v>
      </c>
      <c r="JJV27" s="409">
        <f t="shared" si="109"/>
        <v>0</v>
      </c>
      <c r="JJW27" s="409">
        <f t="shared" si="109"/>
        <v>0</v>
      </c>
      <c r="JJX27" s="409">
        <f t="shared" si="109"/>
        <v>0</v>
      </c>
      <c r="JJY27" s="409">
        <f t="shared" ref="JJY27:JMJ27" si="110">JJY25/365</f>
        <v>0</v>
      </c>
      <c r="JJZ27" s="409">
        <f t="shared" si="110"/>
        <v>0</v>
      </c>
      <c r="JKA27" s="409">
        <f t="shared" si="110"/>
        <v>0</v>
      </c>
      <c r="JKB27" s="409">
        <f t="shared" si="110"/>
        <v>0</v>
      </c>
      <c r="JKC27" s="409">
        <f t="shared" si="110"/>
        <v>0</v>
      </c>
      <c r="JKD27" s="409">
        <f t="shared" si="110"/>
        <v>0</v>
      </c>
      <c r="JKE27" s="409">
        <f t="shared" si="110"/>
        <v>0</v>
      </c>
      <c r="JKF27" s="409">
        <f t="shared" si="110"/>
        <v>0</v>
      </c>
      <c r="JKG27" s="409">
        <f t="shared" si="110"/>
        <v>0</v>
      </c>
      <c r="JKH27" s="409">
        <f t="shared" si="110"/>
        <v>0</v>
      </c>
      <c r="JKI27" s="409">
        <f t="shared" si="110"/>
        <v>0</v>
      </c>
      <c r="JKJ27" s="409">
        <f t="shared" si="110"/>
        <v>0</v>
      </c>
      <c r="JKK27" s="409">
        <f t="shared" si="110"/>
        <v>0</v>
      </c>
      <c r="JKL27" s="409">
        <f t="shared" si="110"/>
        <v>0</v>
      </c>
      <c r="JKM27" s="409">
        <f t="shared" si="110"/>
        <v>0</v>
      </c>
      <c r="JKN27" s="409">
        <f t="shared" si="110"/>
        <v>0</v>
      </c>
      <c r="JKO27" s="409">
        <f t="shared" si="110"/>
        <v>0</v>
      </c>
      <c r="JKP27" s="409">
        <f t="shared" si="110"/>
        <v>0</v>
      </c>
      <c r="JKQ27" s="409">
        <f t="shared" si="110"/>
        <v>0</v>
      </c>
      <c r="JKR27" s="409">
        <f t="shared" si="110"/>
        <v>0</v>
      </c>
      <c r="JKS27" s="409">
        <f t="shared" si="110"/>
        <v>0</v>
      </c>
      <c r="JKT27" s="409">
        <f t="shared" si="110"/>
        <v>0</v>
      </c>
      <c r="JKU27" s="409">
        <f t="shared" si="110"/>
        <v>0</v>
      </c>
      <c r="JKV27" s="409">
        <f t="shared" si="110"/>
        <v>0</v>
      </c>
      <c r="JKW27" s="409">
        <f t="shared" si="110"/>
        <v>0</v>
      </c>
      <c r="JKX27" s="409">
        <f t="shared" si="110"/>
        <v>0</v>
      </c>
      <c r="JKY27" s="409">
        <f t="shared" si="110"/>
        <v>0</v>
      </c>
      <c r="JKZ27" s="409">
        <f t="shared" si="110"/>
        <v>0</v>
      </c>
      <c r="JLA27" s="409">
        <f t="shared" si="110"/>
        <v>0</v>
      </c>
      <c r="JLB27" s="409">
        <f t="shared" si="110"/>
        <v>0</v>
      </c>
      <c r="JLC27" s="409">
        <f t="shared" si="110"/>
        <v>0</v>
      </c>
      <c r="JLD27" s="409">
        <f t="shared" si="110"/>
        <v>0</v>
      </c>
      <c r="JLE27" s="409">
        <f t="shared" si="110"/>
        <v>0</v>
      </c>
      <c r="JLF27" s="409">
        <f t="shared" si="110"/>
        <v>0</v>
      </c>
      <c r="JLG27" s="409">
        <f t="shared" si="110"/>
        <v>0</v>
      </c>
      <c r="JLH27" s="409">
        <f t="shared" si="110"/>
        <v>0</v>
      </c>
      <c r="JLI27" s="409">
        <f t="shared" si="110"/>
        <v>0</v>
      </c>
      <c r="JLJ27" s="409">
        <f t="shared" si="110"/>
        <v>0</v>
      </c>
      <c r="JLK27" s="409">
        <f t="shared" si="110"/>
        <v>0</v>
      </c>
      <c r="JLL27" s="409">
        <f t="shared" si="110"/>
        <v>0</v>
      </c>
      <c r="JLM27" s="409">
        <f t="shared" si="110"/>
        <v>0</v>
      </c>
      <c r="JLN27" s="409">
        <f t="shared" si="110"/>
        <v>0</v>
      </c>
      <c r="JLO27" s="409">
        <f t="shared" si="110"/>
        <v>0</v>
      </c>
      <c r="JLP27" s="409">
        <f t="shared" si="110"/>
        <v>0</v>
      </c>
      <c r="JLQ27" s="409">
        <f t="shared" si="110"/>
        <v>0</v>
      </c>
      <c r="JLR27" s="409">
        <f t="shared" si="110"/>
        <v>0</v>
      </c>
      <c r="JLS27" s="409">
        <f t="shared" si="110"/>
        <v>0</v>
      </c>
      <c r="JLT27" s="409">
        <f t="shared" si="110"/>
        <v>0</v>
      </c>
      <c r="JLU27" s="409">
        <f t="shared" si="110"/>
        <v>0</v>
      </c>
      <c r="JLV27" s="409">
        <f t="shared" si="110"/>
        <v>0</v>
      </c>
      <c r="JLW27" s="409">
        <f t="shared" si="110"/>
        <v>0</v>
      </c>
      <c r="JLX27" s="409">
        <f t="shared" si="110"/>
        <v>0</v>
      </c>
      <c r="JLY27" s="409">
        <f t="shared" si="110"/>
        <v>0</v>
      </c>
      <c r="JLZ27" s="409">
        <f t="shared" si="110"/>
        <v>0</v>
      </c>
      <c r="JMA27" s="409">
        <f t="shared" si="110"/>
        <v>0</v>
      </c>
      <c r="JMB27" s="409">
        <f t="shared" si="110"/>
        <v>0</v>
      </c>
      <c r="JMC27" s="409">
        <f t="shared" si="110"/>
        <v>0</v>
      </c>
      <c r="JMD27" s="409">
        <f t="shared" si="110"/>
        <v>0</v>
      </c>
      <c r="JME27" s="409">
        <f t="shared" si="110"/>
        <v>0</v>
      </c>
      <c r="JMF27" s="409">
        <f t="shared" si="110"/>
        <v>0</v>
      </c>
      <c r="JMG27" s="409">
        <f t="shared" si="110"/>
        <v>0</v>
      </c>
      <c r="JMH27" s="409">
        <f t="shared" si="110"/>
        <v>0</v>
      </c>
      <c r="JMI27" s="409">
        <f t="shared" si="110"/>
        <v>0</v>
      </c>
      <c r="JMJ27" s="409">
        <f t="shared" si="110"/>
        <v>0</v>
      </c>
      <c r="JMK27" s="409">
        <f t="shared" ref="JMK27:JOV27" si="111">JMK25/365</f>
        <v>0</v>
      </c>
      <c r="JML27" s="409">
        <f t="shared" si="111"/>
        <v>0</v>
      </c>
      <c r="JMM27" s="409">
        <f t="shared" si="111"/>
        <v>0</v>
      </c>
      <c r="JMN27" s="409">
        <f t="shared" si="111"/>
        <v>0</v>
      </c>
      <c r="JMO27" s="409">
        <f t="shared" si="111"/>
        <v>0</v>
      </c>
      <c r="JMP27" s="409">
        <f t="shared" si="111"/>
        <v>0</v>
      </c>
      <c r="JMQ27" s="409">
        <f t="shared" si="111"/>
        <v>0</v>
      </c>
      <c r="JMR27" s="409">
        <f t="shared" si="111"/>
        <v>0</v>
      </c>
      <c r="JMS27" s="409">
        <f t="shared" si="111"/>
        <v>0</v>
      </c>
      <c r="JMT27" s="409">
        <f t="shared" si="111"/>
        <v>0</v>
      </c>
      <c r="JMU27" s="409">
        <f t="shared" si="111"/>
        <v>0</v>
      </c>
      <c r="JMV27" s="409">
        <f t="shared" si="111"/>
        <v>0</v>
      </c>
      <c r="JMW27" s="409">
        <f t="shared" si="111"/>
        <v>0</v>
      </c>
      <c r="JMX27" s="409">
        <f t="shared" si="111"/>
        <v>0</v>
      </c>
      <c r="JMY27" s="409">
        <f t="shared" si="111"/>
        <v>0</v>
      </c>
      <c r="JMZ27" s="409">
        <f t="shared" si="111"/>
        <v>0</v>
      </c>
      <c r="JNA27" s="409">
        <f t="shared" si="111"/>
        <v>0</v>
      </c>
      <c r="JNB27" s="409">
        <f t="shared" si="111"/>
        <v>0</v>
      </c>
      <c r="JNC27" s="409">
        <f t="shared" si="111"/>
        <v>0</v>
      </c>
      <c r="JND27" s="409">
        <f t="shared" si="111"/>
        <v>0</v>
      </c>
      <c r="JNE27" s="409">
        <f t="shared" si="111"/>
        <v>0</v>
      </c>
      <c r="JNF27" s="409">
        <f t="shared" si="111"/>
        <v>0</v>
      </c>
      <c r="JNG27" s="409">
        <f t="shared" si="111"/>
        <v>0</v>
      </c>
      <c r="JNH27" s="409">
        <f t="shared" si="111"/>
        <v>0</v>
      </c>
      <c r="JNI27" s="409">
        <f t="shared" si="111"/>
        <v>0</v>
      </c>
      <c r="JNJ27" s="409">
        <f t="shared" si="111"/>
        <v>0</v>
      </c>
      <c r="JNK27" s="409">
        <f t="shared" si="111"/>
        <v>0</v>
      </c>
      <c r="JNL27" s="409">
        <f t="shared" si="111"/>
        <v>0</v>
      </c>
      <c r="JNM27" s="409">
        <f t="shared" si="111"/>
        <v>0</v>
      </c>
      <c r="JNN27" s="409">
        <f t="shared" si="111"/>
        <v>0</v>
      </c>
      <c r="JNO27" s="409">
        <f t="shared" si="111"/>
        <v>0</v>
      </c>
      <c r="JNP27" s="409">
        <f t="shared" si="111"/>
        <v>0</v>
      </c>
      <c r="JNQ27" s="409">
        <f t="shared" si="111"/>
        <v>0</v>
      </c>
      <c r="JNR27" s="409">
        <f t="shared" si="111"/>
        <v>0</v>
      </c>
      <c r="JNS27" s="409">
        <f t="shared" si="111"/>
        <v>0</v>
      </c>
      <c r="JNT27" s="409">
        <f t="shared" si="111"/>
        <v>0</v>
      </c>
      <c r="JNU27" s="409">
        <f t="shared" si="111"/>
        <v>0</v>
      </c>
      <c r="JNV27" s="409">
        <f t="shared" si="111"/>
        <v>0</v>
      </c>
      <c r="JNW27" s="409">
        <f t="shared" si="111"/>
        <v>0</v>
      </c>
      <c r="JNX27" s="409">
        <f t="shared" si="111"/>
        <v>0</v>
      </c>
      <c r="JNY27" s="409">
        <f t="shared" si="111"/>
        <v>0</v>
      </c>
      <c r="JNZ27" s="409">
        <f t="shared" si="111"/>
        <v>0</v>
      </c>
      <c r="JOA27" s="409">
        <f t="shared" si="111"/>
        <v>0</v>
      </c>
      <c r="JOB27" s="409">
        <f t="shared" si="111"/>
        <v>0</v>
      </c>
      <c r="JOC27" s="409">
        <f t="shared" si="111"/>
        <v>0</v>
      </c>
      <c r="JOD27" s="409">
        <f t="shared" si="111"/>
        <v>0</v>
      </c>
      <c r="JOE27" s="409">
        <f t="shared" si="111"/>
        <v>0</v>
      </c>
      <c r="JOF27" s="409">
        <f t="shared" si="111"/>
        <v>0</v>
      </c>
      <c r="JOG27" s="409">
        <f t="shared" si="111"/>
        <v>0</v>
      </c>
      <c r="JOH27" s="409">
        <f t="shared" si="111"/>
        <v>0</v>
      </c>
      <c r="JOI27" s="409">
        <f t="shared" si="111"/>
        <v>0</v>
      </c>
      <c r="JOJ27" s="409">
        <f t="shared" si="111"/>
        <v>0</v>
      </c>
      <c r="JOK27" s="409">
        <f t="shared" si="111"/>
        <v>0</v>
      </c>
      <c r="JOL27" s="409">
        <f t="shared" si="111"/>
        <v>0</v>
      </c>
      <c r="JOM27" s="409">
        <f t="shared" si="111"/>
        <v>0</v>
      </c>
      <c r="JON27" s="409">
        <f t="shared" si="111"/>
        <v>0</v>
      </c>
      <c r="JOO27" s="409">
        <f t="shared" si="111"/>
        <v>0</v>
      </c>
      <c r="JOP27" s="409">
        <f t="shared" si="111"/>
        <v>0</v>
      </c>
      <c r="JOQ27" s="409">
        <f t="shared" si="111"/>
        <v>0</v>
      </c>
      <c r="JOR27" s="409">
        <f t="shared" si="111"/>
        <v>0</v>
      </c>
      <c r="JOS27" s="409">
        <f t="shared" si="111"/>
        <v>0</v>
      </c>
      <c r="JOT27" s="409">
        <f t="shared" si="111"/>
        <v>0</v>
      </c>
      <c r="JOU27" s="409">
        <f t="shared" si="111"/>
        <v>0</v>
      </c>
      <c r="JOV27" s="409">
        <f t="shared" si="111"/>
        <v>0</v>
      </c>
      <c r="JOW27" s="409">
        <f t="shared" ref="JOW27:JRH27" si="112">JOW25/365</f>
        <v>0</v>
      </c>
      <c r="JOX27" s="409">
        <f t="shared" si="112"/>
        <v>0</v>
      </c>
      <c r="JOY27" s="409">
        <f t="shared" si="112"/>
        <v>0</v>
      </c>
      <c r="JOZ27" s="409">
        <f t="shared" si="112"/>
        <v>0</v>
      </c>
      <c r="JPA27" s="409">
        <f t="shared" si="112"/>
        <v>0</v>
      </c>
      <c r="JPB27" s="409">
        <f t="shared" si="112"/>
        <v>0</v>
      </c>
      <c r="JPC27" s="409">
        <f t="shared" si="112"/>
        <v>0</v>
      </c>
      <c r="JPD27" s="409">
        <f t="shared" si="112"/>
        <v>0</v>
      </c>
      <c r="JPE27" s="409">
        <f t="shared" si="112"/>
        <v>0</v>
      </c>
      <c r="JPF27" s="409">
        <f t="shared" si="112"/>
        <v>0</v>
      </c>
      <c r="JPG27" s="409">
        <f t="shared" si="112"/>
        <v>0</v>
      </c>
      <c r="JPH27" s="409">
        <f t="shared" si="112"/>
        <v>0</v>
      </c>
      <c r="JPI27" s="409">
        <f t="shared" si="112"/>
        <v>0</v>
      </c>
      <c r="JPJ27" s="409">
        <f t="shared" si="112"/>
        <v>0</v>
      </c>
      <c r="JPK27" s="409">
        <f t="shared" si="112"/>
        <v>0</v>
      </c>
      <c r="JPL27" s="409">
        <f t="shared" si="112"/>
        <v>0</v>
      </c>
      <c r="JPM27" s="409">
        <f t="shared" si="112"/>
        <v>0</v>
      </c>
      <c r="JPN27" s="409">
        <f t="shared" si="112"/>
        <v>0</v>
      </c>
      <c r="JPO27" s="409">
        <f t="shared" si="112"/>
        <v>0</v>
      </c>
      <c r="JPP27" s="409">
        <f t="shared" si="112"/>
        <v>0</v>
      </c>
      <c r="JPQ27" s="409">
        <f t="shared" si="112"/>
        <v>0</v>
      </c>
      <c r="JPR27" s="409">
        <f t="shared" si="112"/>
        <v>0</v>
      </c>
      <c r="JPS27" s="409">
        <f t="shared" si="112"/>
        <v>0</v>
      </c>
      <c r="JPT27" s="409">
        <f t="shared" si="112"/>
        <v>0</v>
      </c>
      <c r="JPU27" s="409">
        <f t="shared" si="112"/>
        <v>0</v>
      </c>
      <c r="JPV27" s="409">
        <f t="shared" si="112"/>
        <v>0</v>
      </c>
      <c r="JPW27" s="409">
        <f t="shared" si="112"/>
        <v>0</v>
      </c>
      <c r="JPX27" s="409">
        <f t="shared" si="112"/>
        <v>0</v>
      </c>
      <c r="JPY27" s="409">
        <f t="shared" si="112"/>
        <v>0</v>
      </c>
      <c r="JPZ27" s="409">
        <f t="shared" si="112"/>
        <v>0</v>
      </c>
      <c r="JQA27" s="409">
        <f t="shared" si="112"/>
        <v>0</v>
      </c>
      <c r="JQB27" s="409">
        <f t="shared" si="112"/>
        <v>0</v>
      </c>
      <c r="JQC27" s="409">
        <f t="shared" si="112"/>
        <v>0</v>
      </c>
      <c r="JQD27" s="409">
        <f t="shared" si="112"/>
        <v>0</v>
      </c>
      <c r="JQE27" s="409">
        <f t="shared" si="112"/>
        <v>0</v>
      </c>
      <c r="JQF27" s="409">
        <f t="shared" si="112"/>
        <v>0</v>
      </c>
      <c r="JQG27" s="409">
        <f t="shared" si="112"/>
        <v>0</v>
      </c>
      <c r="JQH27" s="409">
        <f t="shared" si="112"/>
        <v>0</v>
      </c>
      <c r="JQI27" s="409">
        <f t="shared" si="112"/>
        <v>0</v>
      </c>
      <c r="JQJ27" s="409">
        <f t="shared" si="112"/>
        <v>0</v>
      </c>
      <c r="JQK27" s="409">
        <f t="shared" si="112"/>
        <v>0</v>
      </c>
      <c r="JQL27" s="409">
        <f t="shared" si="112"/>
        <v>0</v>
      </c>
      <c r="JQM27" s="409">
        <f t="shared" si="112"/>
        <v>0</v>
      </c>
      <c r="JQN27" s="409">
        <f t="shared" si="112"/>
        <v>0</v>
      </c>
      <c r="JQO27" s="409">
        <f t="shared" si="112"/>
        <v>0</v>
      </c>
      <c r="JQP27" s="409">
        <f t="shared" si="112"/>
        <v>0</v>
      </c>
      <c r="JQQ27" s="409">
        <f t="shared" si="112"/>
        <v>0</v>
      </c>
      <c r="JQR27" s="409">
        <f t="shared" si="112"/>
        <v>0</v>
      </c>
      <c r="JQS27" s="409">
        <f t="shared" si="112"/>
        <v>0</v>
      </c>
      <c r="JQT27" s="409">
        <f t="shared" si="112"/>
        <v>0</v>
      </c>
      <c r="JQU27" s="409">
        <f t="shared" si="112"/>
        <v>0</v>
      </c>
      <c r="JQV27" s="409">
        <f t="shared" si="112"/>
        <v>0</v>
      </c>
      <c r="JQW27" s="409">
        <f t="shared" si="112"/>
        <v>0</v>
      </c>
      <c r="JQX27" s="409">
        <f t="shared" si="112"/>
        <v>0</v>
      </c>
      <c r="JQY27" s="409">
        <f t="shared" si="112"/>
        <v>0</v>
      </c>
      <c r="JQZ27" s="409">
        <f t="shared" si="112"/>
        <v>0</v>
      </c>
      <c r="JRA27" s="409">
        <f t="shared" si="112"/>
        <v>0</v>
      </c>
      <c r="JRB27" s="409">
        <f t="shared" si="112"/>
        <v>0</v>
      </c>
      <c r="JRC27" s="409">
        <f t="shared" si="112"/>
        <v>0</v>
      </c>
      <c r="JRD27" s="409">
        <f t="shared" si="112"/>
        <v>0</v>
      </c>
      <c r="JRE27" s="409">
        <f t="shared" si="112"/>
        <v>0</v>
      </c>
      <c r="JRF27" s="409">
        <f t="shared" si="112"/>
        <v>0</v>
      </c>
      <c r="JRG27" s="409">
        <f t="shared" si="112"/>
        <v>0</v>
      </c>
      <c r="JRH27" s="409">
        <f t="shared" si="112"/>
        <v>0</v>
      </c>
      <c r="JRI27" s="409">
        <f t="shared" ref="JRI27:JTT27" si="113">JRI25/365</f>
        <v>0</v>
      </c>
      <c r="JRJ27" s="409">
        <f t="shared" si="113"/>
        <v>0</v>
      </c>
      <c r="JRK27" s="409">
        <f t="shared" si="113"/>
        <v>0</v>
      </c>
      <c r="JRL27" s="409">
        <f t="shared" si="113"/>
        <v>0</v>
      </c>
      <c r="JRM27" s="409">
        <f t="shared" si="113"/>
        <v>0</v>
      </c>
      <c r="JRN27" s="409">
        <f t="shared" si="113"/>
        <v>0</v>
      </c>
      <c r="JRO27" s="409">
        <f t="shared" si="113"/>
        <v>0</v>
      </c>
      <c r="JRP27" s="409">
        <f t="shared" si="113"/>
        <v>0</v>
      </c>
      <c r="JRQ27" s="409">
        <f t="shared" si="113"/>
        <v>0</v>
      </c>
      <c r="JRR27" s="409">
        <f t="shared" si="113"/>
        <v>0</v>
      </c>
      <c r="JRS27" s="409">
        <f t="shared" si="113"/>
        <v>0</v>
      </c>
      <c r="JRT27" s="409">
        <f t="shared" si="113"/>
        <v>0</v>
      </c>
      <c r="JRU27" s="409">
        <f t="shared" si="113"/>
        <v>0</v>
      </c>
      <c r="JRV27" s="409">
        <f t="shared" si="113"/>
        <v>0</v>
      </c>
      <c r="JRW27" s="409">
        <f t="shared" si="113"/>
        <v>0</v>
      </c>
      <c r="JRX27" s="409">
        <f t="shared" si="113"/>
        <v>0</v>
      </c>
      <c r="JRY27" s="409">
        <f t="shared" si="113"/>
        <v>0</v>
      </c>
      <c r="JRZ27" s="409">
        <f t="shared" si="113"/>
        <v>0</v>
      </c>
      <c r="JSA27" s="409">
        <f t="shared" si="113"/>
        <v>0</v>
      </c>
      <c r="JSB27" s="409">
        <f t="shared" si="113"/>
        <v>0</v>
      </c>
      <c r="JSC27" s="409">
        <f t="shared" si="113"/>
        <v>0</v>
      </c>
      <c r="JSD27" s="409">
        <f t="shared" si="113"/>
        <v>0</v>
      </c>
      <c r="JSE27" s="409">
        <f t="shared" si="113"/>
        <v>0</v>
      </c>
      <c r="JSF27" s="409">
        <f t="shared" si="113"/>
        <v>0</v>
      </c>
      <c r="JSG27" s="409">
        <f t="shared" si="113"/>
        <v>0</v>
      </c>
      <c r="JSH27" s="409">
        <f t="shared" si="113"/>
        <v>0</v>
      </c>
      <c r="JSI27" s="409">
        <f t="shared" si="113"/>
        <v>0</v>
      </c>
      <c r="JSJ27" s="409">
        <f t="shared" si="113"/>
        <v>0</v>
      </c>
      <c r="JSK27" s="409">
        <f t="shared" si="113"/>
        <v>0</v>
      </c>
      <c r="JSL27" s="409">
        <f t="shared" si="113"/>
        <v>0</v>
      </c>
      <c r="JSM27" s="409">
        <f t="shared" si="113"/>
        <v>0</v>
      </c>
      <c r="JSN27" s="409">
        <f t="shared" si="113"/>
        <v>0</v>
      </c>
      <c r="JSO27" s="409">
        <f t="shared" si="113"/>
        <v>0</v>
      </c>
      <c r="JSP27" s="409">
        <f t="shared" si="113"/>
        <v>0</v>
      </c>
      <c r="JSQ27" s="409">
        <f t="shared" si="113"/>
        <v>0</v>
      </c>
      <c r="JSR27" s="409">
        <f t="shared" si="113"/>
        <v>0</v>
      </c>
      <c r="JSS27" s="409">
        <f t="shared" si="113"/>
        <v>0</v>
      </c>
      <c r="JST27" s="409">
        <f t="shared" si="113"/>
        <v>0</v>
      </c>
      <c r="JSU27" s="409">
        <f t="shared" si="113"/>
        <v>0</v>
      </c>
      <c r="JSV27" s="409">
        <f t="shared" si="113"/>
        <v>0</v>
      </c>
      <c r="JSW27" s="409">
        <f t="shared" si="113"/>
        <v>0</v>
      </c>
      <c r="JSX27" s="409">
        <f t="shared" si="113"/>
        <v>0</v>
      </c>
      <c r="JSY27" s="409">
        <f t="shared" si="113"/>
        <v>0</v>
      </c>
      <c r="JSZ27" s="409">
        <f t="shared" si="113"/>
        <v>0</v>
      </c>
      <c r="JTA27" s="409">
        <f t="shared" si="113"/>
        <v>0</v>
      </c>
      <c r="JTB27" s="409">
        <f t="shared" si="113"/>
        <v>0</v>
      </c>
      <c r="JTC27" s="409">
        <f t="shared" si="113"/>
        <v>0</v>
      </c>
      <c r="JTD27" s="409">
        <f t="shared" si="113"/>
        <v>0</v>
      </c>
      <c r="JTE27" s="409">
        <f t="shared" si="113"/>
        <v>0</v>
      </c>
      <c r="JTF27" s="409">
        <f t="shared" si="113"/>
        <v>0</v>
      </c>
      <c r="JTG27" s="409">
        <f t="shared" si="113"/>
        <v>0</v>
      </c>
      <c r="JTH27" s="409">
        <f t="shared" si="113"/>
        <v>0</v>
      </c>
      <c r="JTI27" s="409">
        <f t="shared" si="113"/>
        <v>0</v>
      </c>
      <c r="JTJ27" s="409">
        <f t="shared" si="113"/>
        <v>0</v>
      </c>
      <c r="JTK27" s="409">
        <f t="shared" si="113"/>
        <v>0</v>
      </c>
      <c r="JTL27" s="409">
        <f t="shared" si="113"/>
        <v>0</v>
      </c>
      <c r="JTM27" s="409">
        <f t="shared" si="113"/>
        <v>0</v>
      </c>
      <c r="JTN27" s="409">
        <f t="shared" si="113"/>
        <v>0</v>
      </c>
      <c r="JTO27" s="409">
        <f t="shared" si="113"/>
        <v>0</v>
      </c>
      <c r="JTP27" s="409">
        <f t="shared" si="113"/>
        <v>0</v>
      </c>
      <c r="JTQ27" s="409">
        <f t="shared" si="113"/>
        <v>0</v>
      </c>
      <c r="JTR27" s="409">
        <f t="shared" si="113"/>
        <v>0</v>
      </c>
      <c r="JTS27" s="409">
        <f t="shared" si="113"/>
        <v>0</v>
      </c>
      <c r="JTT27" s="409">
        <f t="shared" si="113"/>
        <v>0</v>
      </c>
      <c r="JTU27" s="409">
        <f t="shared" ref="JTU27:JWF27" si="114">JTU25/365</f>
        <v>0</v>
      </c>
      <c r="JTV27" s="409">
        <f t="shared" si="114"/>
        <v>0</v>
      </c>
      <c r="JTW27" s="409">
        <f t="shared" si="114"/>
        <v>0</v>
      </c>
      <c r="JTX27" s="409">
        <f t="shared" si="114"/>
        <v>0</v>
      </c>
      <c r="JTY27" s="409">
        <f t="shared" si="114"/>
        <v>0</v>
      </c>
      <c r="JTZ27" s="409">
        <f t="shared" si="114"/>
        <v>0</v>
      </c>
      <c r="JUA27" s="409">
        <f t="shared" si="114"/>
        <v>0</v>
      </c>
      <c r="JUB27" s="409">
        <f t="shared" si="114"/>
        <v>0</v>
      </c>
      <c r="JUC27" s="409">
        <f t="shared" si="114"/>
        <v>0</v>
      </c>
      <c r="JUD27" s="409">
        <f t="shared" si="114"/>
        <v>0</v>
      </c>
      <c r="JUE27" s="409">
        <f t="shared" si="114"/>
        <v>0</v>
      </c>
      <c r="JUF27" s="409">
        <f t="shared" si="114"/>
        <v>0</v>
      </c>
      <c r="JUG27" s="409">
        <f t="shared" si="114"/>
        <v>0</v>
      </c>
      <c r="JUH27" s="409">
        <f t="shared" si="114"/>
        <v>0</v>
      </c>
      <c r="JUI27" s="409">
        <f t="shared" si="114"/>
        <v>0</v>
      </c>
      <c r="JUJ27" s="409">
        <f t="shared" si="114"/>
        <v>0</v>
      </c>
      <c r="JUK27" s="409">
        <f t="shared" si="114"/>
        <v>0</v>
      </c>
      <c r="JUL27" s="409">
        <f t="shared" si="114"/>
        <v>0</v>
      </c>
      <c r="JUM27" s="409">
        <f t="shared" si="114"/>
        <v>0</v>
      </c>
      <c r="JUN27" s="409">
        <f t="shared" si="114"/>
        <v>0</v>
      </c>
      <c r="JUO27" s="409">
        <f t="shared" si="114"/>
        <v>0</v>
      </c>
      <c r="JUP27" s="409">
        <f t="shared" si="114"/>
        <v>0</v>
      </c>
      <c r="JUQ27" s="409">
        <f t="shared" si="114"/>
        <v>0</v>
      </c>
      <c r="JUR27" s="409">
        <f t="shared" si="114"/>
        <v>0</v>
      </c>
      <c r="JUS27" s="409">
        <f t="shared" si="114"/>
        <v>0</v>
      </c>
      <c r="JUT27" s="409">
        <f t="shared" si="114"/>
        <v>0</v>
      </c>
      <c r="JUU27" s="409">
        <f t="shared" si="114"/>
        <v>0</v>
      </c>
      <c r="JUV27" s="409">
        <f t="shared" si="114"/>
        <v>0</v>
      </c>
      <c r="JUW27" s="409">
        <f t="shared" si="114"/>
        <v>0</v>
      </c>
      <c r="JUX27" s="409">
        <f t="shared" si="114"/>
        <v>0</v>
      </c>
      <c r="JUY27" s="409">
        <f t="shared" si="114"/>
        <v>0</v>
      </c>
      <c r="JUZ27" s="409">
        <f t="shared" si="114"/>
        <v>0</v>
      </c>
      <c r="JVA27" s="409">
        <f t="shared" si="114"/>
        <v>0</v>
      </c>
      <c r="JVB27" s="409">
        <f t="shared" si="114"/>
        <v>0</v>
      </c>
      <c r="JVC27" s="409">
        <f t="shared" si="114"/>
        <v>0</v>
      </c>
      <c r="JVD27" s="409">
        <f t="shared" si="114"/>
        <v>0</v>
      </c>
      <c r="JVE27" s="409">
        <f t="shared" si="114"/>
        <v>0</v>
      </c>
      <c r="JVF27" s="409">
        <f t="shared" si="114"/>
        <v>0</v>
      </c>
      <c r="JVG27" s="409">
        <f t="shared" si="114"/>
        <v>0</v>
      </c>
      <c r="JVH27" s="409">
        <f t="shared" si="114"/>
        <v>0</v>
      </c>
      <c r="JVI27" s="409">
        <f t="shared" si="114"/>
        <v>0</v>
      </c>
      <c r="JVJ27" s="409">
        <f t="shared" si="114"/>
        <v>0</v>
      </c>
      <c r="JVK27" s="409">
        <f t="shared" si="114"/>
        <v>0</v>
      </c>
      <c r="JVL27" s="409">
        <f t="shared" si="114"/>
        <v>0</v>
      </c>
      <c r="JVM27" s="409">
        <f t="shared" si="114"/>
        <v>0</v>
      </c>
      <c r="JVN27" s="409">
        <f t="shared" si="114"/>
        <v>0</v>
      </c>
      <c r="JVO27" s="409">
        <f t="shared" si="114"/>
        <v>0</v>
      </c>
      <c r="JVP27" s="409">
        <f t="shared" si="114"/>
        <v>0</v>
      </c>
      <c r="JVQ27" s="409">
        <f t="shared" si="114"/>
        <v>0</v>
      </c>
      <c r="JVR27" s="409">
        <f t="shared" si="114"/>
        <v>0</v>
      </c>
      <c r="JVS27" s="409">
        <f t="shared" si="114"/>
        <v>0</v>
      </c>
      <c r="JVT27" s="409">
        <f t="shared" si="114"/>
        <v>0</v>
      </c>
      <c r="JVU27" s="409">
        <f t="shared" si="114"/>
        <v>0</v>
      </c>
      <c r="JVV27" s="409">
        <f t="shared" si="114"/>
        <v>0</v>
      </c>
      <c r="JVW27" s="409">
        <f t="shared" si="114"/>
        <v>0</v>
      </c>
      <c r="JVX27" s="409">
        <f t="shared" si="114"/>
        <v>0</v>
      </c>
      <c r="JVY27" s="409">
        <f t="shared" si="114"/>
        <v>0</v>
      </c>
      <c r="JVZ27" s="409">
        <f t="shared" si="114"/>
        <v>0</v>
      </c>
      <c r="JWA27" s="409">
        <f t="shared" si="114"/>
        <v>0</v>
      </c>
      <c r="JWB27" s="409">
        <f t="shared" si="114"/>
        <v>0</v>
      </c>
      <c r="JWC27" s="409">
        <f t="shared" si="114"/>
        <v>0</v>
      </c>
      <c r="JWD27" s="409">
        <f t="shared" si="114"/>
        <v>0</v>
      </c>
      <c r="JWE27" s="409">
        <f t="shared" si="114"/>
        <v>0</v>
      </c>
      <c r="JWF27" s="409">
        <f t="shared" si="114"/>
        <v>0</v>
      </c>
      <c r="JWG27" s="409">
        <f t="shared" ref="JWG27:JYR27" si="115">JWG25/365</f>
        <v>0</v>
      </c>
      <c r="JWH27" s="409">
        <f t="shared" si="115"/>
        <v>0</v>
      </c>
      <c r="JWI27" s="409">
        <f t="shared" si="115"/>
        <v>0</v>
      </c>
      <c r="JWJ27" s="409">
        <f t="shared" si="115"/>
        <v>0</v>
      </c>
      <c r="JWK27" s="409">
        <f t="shared" si="115"/>
        <v>0</v>
      </c>
      <c r="JWL27" s="409">
        <f t="shared" si="115"/>
        <v>0</v>
      </c>
      <c r="JWM27" s="409">
        <f t="shared" si="115"/>
        <v>0</v>
      </c>
      <c r="JWN27" s="409">
        <f t="shared" si="115"/>
        <v>0</v>
      </c>
      <c r="JWO27" s="409">
        <f t="shared" si="115"/>
        <v>0</v>
      </c>
      <c r="JWP27" s="409">
        <f t="shared" si="115"/>
        <v>0</v>
      </c>
      <c r="JWQ27" s="409">
        <f t="shared" si="115"/>
        <v>0</v>
      </c>
      <c r="JWR27" s="409">
        <f t="shared" si="115"/>
        <v>0</v>
      </c>
      <c r="JWS27" s="409">
        <f t="shared" si="115"/>
        <v>0</v>
      </c>
      <c r="JWT27" s="409">
        <f t="shared" si="115"/>
        <v>0</v>
      </c>
      <c r="JWU27" s="409">
        <f t="shared" si="115"/>
        <v>0</v>
      </c>
      <c r="JWV27" s="409">
        <f t="shared" si="115"/>
        <v>0</v>
      </c>
      <c r="JWW27" s="409">
        <f t="shared" si="115"/>
        <v>0</v>
      </c>
      <c r="JWX27" s="409">
        <f t="shared" si="115"/>
        <v>0</v>
      </c>
      <c r="JWY27" s="409">
        <f t="shared" si="115"/>
        <v>0</v>
      </c>
      <c r="JWZ27" s="409">
        <f t="shared" si="115"/>
        <v>0</v>
      </c>
      <c r="JXA27" s="409">
        <f t="shared" si="115"/>
        <v>0</v>
      </c>
      <c r="JXB27" s="409">
        <f t="shared" si="115"/>
        <v>0</v>
      </c>
      <c r="JXC27" s="409">
        <f t="shared" si="115"/>
        <v>0</v>
      </c>
      <c r="JXD27" s="409">
        <f t="shared" si="115"/>
        <v>0</v>
      </c>
      <c r="JXE27" s="409">
        <f t="shared" si="115"/>
        <v>0</v>
      </c>
      <c r="JXF27" s="409">
        <f t="shared" si="115"/>
        <v>0</v>
      </c>
      <c r="JXG27" s="409">
        <f t="shared" si="115"/>
        <v>0</v>
      </c>
      <c r="JXH27" s="409">
        <f t="shared" si="115"/>
        <v>0</v>
      </c>
      <c r="JXI27" s="409">
        <f t="shared" si="115"/>
        <v>0</v>
      </c>
      <c r="JXJ27" s="409">
        <f t="shared" si="115"/>
        <v>0</v>
      </c>
      <c r="JXK27" s="409">
        <f t="shared" si="115"/>
        <v>0</v>
      </c>
      <c r="JXL27" s="409">
        <f t="shared" si="115"/>
        <v>0</v>
      </c>
      <c r="JXM27" s="409">
        <f t="shared" si="115"/>
        <v>0</v>
      </c>
      <c r="JXN27" s="409">
        <f t="shared" si="115"/>
        <v>0</v>
      </c>
      <c r="JXO27" s="409">
        <f t="shared" si="115"/>
        <v>0</v>
      </c>
      <c r="JXP27" s="409">
        <f t="shared" si="115"/>
        <v>0</v>
      </c>
      <c r="JXQ27" s="409">
        <f t="shared" si="115"/>
        <v>0</v>
      </c>
      <c r="JXR27" s="409">
        <f t="shared" si="115"/>
        <v>0</v>
      </c>
      <c r="JXS27" s="409">
        <f t="shared" si="115"/>
        <v>0</v>
      </c>
      <c r="JXT27" s="409">
        <f t="shared" si="115"/>
        <v>0</v>
      </c>
      <c r="JXU27" s="409">
        <f t="shared" si="115"/>
        <v>0</v>
      </c>
      <c r="JXV27" s="409">
        <f t="shared" si="115"/>
        <v>0</v>
      </c>
      <c r="JXW27" s="409">
        <f t="shared" si="115"/>
        <v>0</v>
      </c>
      <c r="JXX27" s="409">
        <f t="shared" si="115"/>
        <v>0</v>
      </c>
      <c r="JXY27" s="409">
        <f t="shared" si="115"/>
        <v>0</v>
      </c>
      <c r="JXZ27" s="409">
        <f t="shared" si="115"/>
        <v>0</v>
      </c>
      <c r="JYA27" s="409">
        <f t="shared" si="115"/>
        <v>0</v>
      </c>
      <c r="JYB27" s="409">
        <f t="shared" si="115"/>
        <v>0</v>
      </c>
      <c r="JYC27" s="409">
        <f t="shared" si="115"/>
        <v>0</v>
      </c>
      <c r="JYD27" s="409">
        <f t="shared" si="115"/>
        <v>0</v>
      </c>
      <c r="JYE27" s="409">
        <f t="shared" si="115"/>
        <v>0</v>
      </c>
      <c r="JYF27" s="409">
        <f t="shared" si="115"/>
        <v>0</v>
      </c>
      <c r="JYG27" s="409">
        <f t="shared" si="115"/>
        <v>0</v>
      </c>
      <c r="JYH27" s="409">
        <f t="shared" si="115"/>
        <v>0</v>
      </c>
      <c r="JYI27" s="409">
        <f t="shared" si="115"/>
        <v>0</v>
      </c>
      <c r="JYJ27" s="409">
        <f t="shared" si="115"/>
        <v>0</v>
      </c>
      <c r="JYK27" s="409">
        <f t="shared" si="115"/>
        <v>0</v>
      </c>
      <c r="JYL27" s="409">
        <f t="shared" si="115"/>
        <v>0</v>
      </c>
      <c r="JYM27" s="409">
        <f t="shared" si="115"/>
        <v>0</v>
      </c>
      <c r="JYN27" s="409">
        <f t="shared" si="115"/>
        <v>0</v>
      </c>
      <c r="JYO27" s="409">
        <f t="shared" si="115"/>
        <v>0</v>
      </c>
      <c r="JYP27" s="409">
        <f t="shared" si="115"/>
        <v>0</v>
      </c>
      <c r="JYQ27" s="409">
        <f t="shared" si="115"/>
        <v>0</v>
      </c>
      <c r="JYR27" s="409">
        <f t="shared" si="115"/>
        <v>0</v>
      </c>
      <c r="JYS27" s="409">
        <f t="shared" ref="JYS27:KBD27" si="116">JYS25/365</f>
        <v>0</v>
      </c>
      <c r="JYT27" s="409">
        <f t="shared" si="116"/>
        <v>0</v>
      </c>
      <c r="JYU27" s="409">
        <f t="shared" si="116"/>
        <v>0</v>
      </c>
      <c r="JYV27" s="409">
        <f t="shared" si="116"/>
        <v>0</v>
      </c>
      <c r="JYW27" s="409">
        <f t="shared" si="116"/>
        <v>0</v>
      </c>
      <c r="JYX27" s="409">
        <f t="shared" si="116"/>
        <v>0</v>
      </c>
      <c r="JYY27" s="409">
        <f t="shared" si="116"/>
        <v>0</v>
      </c>
      <c r="JYZ27" s="409">
        <f t="shared" si="116"/>
        <v>0</v>
      </c>
      <c r="JZA27" s="409">
        <f t="shared" si="116"/>
        <v>0</v>
      </c>
      <c r="JZB27" s="409">
        <f t="shared" si="116"/>
        <v>0</v>
      </c>
      <c r="JZC27" s="409">
        <f t="shared" si="116"/>
        <v>0</v>
      </c>
      <c r="JZD27" s="409">
        <f t="shared" si="116"/>
        <v>0</v>
      </c>
      <c r="JZE27" s="409">
        <f t="shared" si="116"/>
        <v>0</v>
      </c>
      <c r="JZF27" s="409">
        <f t="shared" si="116"/>
        <v>0</v>
      </c>
      <c r="JZG27" s="409">
        <f t="shared" si="116"/>
        <v>0</v>
      </c>
      <c r="JZH27" s="409">
        <f t="shared" si="116"/>
        <v>0</v>
      </c>
      <c r="JZI27" s="409">
        <f t="shared" si="116"/>
        <v>0</v>
      </c>
      <c r="JZJ27" s="409">
        <f t="shared" si="116"/>
        <v>0</v>
      </c>
      <c r="JZK27" s="409">
        <f t="shared" si="116"/>
        <v>0</v>
      </c>
      <c r="JZL27" s="409">
        <f t="shared" si="116"/>
        <v>0</v>
      </c>
      <c r="JZM27" s="409">
        <f t="shared" si="116"/>
        <v>0</v>
      </c>
      <c r="JZN27" s="409">
        <f t="shared" si="116"/>
        <v>0</v>
      </c>
      <c r="JZO27" s="409">
        <f t="shared" si="116"/>
        <v>0</v>
      </c>
      <c r="JZP27" s="409">
        <f t="shared" si="116"/>
        <v>0</v>
      </c>
      <c r="JZQ27" s="409">
        <f t="shared" si="116"/>
        <v>0</v>
      </c>
      <c r="JZR27" s="409">
        <f t="shared" si="116"/>
        <v>0</v>
      </c>
      <c r="JZS27" s="409">
        <f t="shared" si="116"/>
        <v>0</v>
      </c>
      <c r="JZT27" s="409">
        <f t="shared" si="116"/>
        <v>0</v>
      </c>
      <c r="JZU27" s="409">
        <f t="shared" si="116"/>
        <v>0</v>
      </c>
      <c r="JZV27" s="409">
        <f t="shared" si="116"/>
        <v>0</v>
      </c>
      <c r="JZW27" s="409">
        <f t="shared" si="116"/>
        <v>0</v>
      </c>
      <c r="JZX27" s="409">
        <f t="shared" si="116"/>
        <v>0</v>
      </c>
      <c r="JZY27" s="409">
        <f t="shared" si="116"/>
        <v>0</v>
      </c>
      <c r="JZZ27" s="409">
        <f t="shared" si="116"/>
        <v>0</v>
      </c>
      <c r="KAA27" s="409">
        <f t="shared" si="116"/>
        <v>0</v>
      </c>
      <c r="KAB27" s="409">
        <f t="shared" si="116"/>
        <v>0</v>
      </c>
      <c r="KAC27" s="409">
        <f t="shared" si="116"/>
        <v>0</v>
      </c>
      <c r="KAD27" s="409">
        <f t="shared" si="116"/>
        <v>0</v>
      </c>
      <c r="KAE27" s="409">
        <f t="shared" si="116"/>
        <v>0</v>
      </c>
      <c r="KAF27" s="409">
        <f t="shared" si="116"/>
        <v>0</v>
      </c>
      <c r="KAG27" s="409">
        <f t="shared" si="116"/>
        <v>0</v>
      </c>
      <c r="KAH27" s="409">
        <f t="shared" si="116"/>
        <v>0</v>
      </c>
      <c r="KAI27" s="409">
        <f t="shared" si="116"/>
        <v>0</v>
      </c>
      <c r="KAJ27" s="409">
        <f t="shared" si="116"/>
        <v>0</v>
      </c>
      <c r="KAK27" s="409">
        <f t="shared" si="116"/>
        <v>0</v>
      </c>
      <c r="KAL27" s="409">
        <f t="shared" si="116"/>
        <v>0</v>
      </c>
      <c r="KAM27" s="409">
        <f t="shared" si="116"/>
        <v>0</v>
      </c>
      <c r="KAN27" s="409">
        <f t="shared" si="116"/>
        <v>0</v>
      </c>
      <c r="KAO27" s="409">
        <f t="shared" si="116"/>
        <v>0</v>
      </c>
      <c r="KAP27" s="409">
        <f t="shared" si="116"/>
        <v>0</v>
      </c>
      <c r="KAQ27" s="409">
        <f t="shared" si="116"/>
        <v>0</v>
      </c>
      <c r="KAR27" s="409">
        <f t="shared" si="116"/>
        <v>0</v>
      </c>
      <c r="KAS27" s="409">
        <f t="shared" si="116"/>
        <v>0</v>
      </c>
      <c r="KAT27" s="409">
        <f t="shared" si="116"/>
        <v>0</v>
      </c>
      <c r="KAU27" s="409">
        <f t="shared" si="116"/>
        <v>0</v>
      </c>
      <c r="KAV27" s="409">
        <f t="shared" si="116"/>
        <v>0</v>
      </c>
      <c r="KAW27" s="409">
        <f t="shared" si="116"/>
        <v>0</v>
      </c>
      <c r="KAX27" s="409">
        <f t="shared" si="116"/>
        <v>0</v>
      </c>
      <c r="KAY27" s="409">
        <f t="shared" si="116"/>
        <v>0</v>
      </c>
      <c r="KAZ27" s="409">
        <f t="shared" si="116"/>
        <v>0</v>
      </c>
      <c r="KBA27" s="409">
        <f t="shared" si="116"/>
        <v>0</v>
      </c>
      <c r="KBB27" s="409">
        <f t="shared" si="116"/>
        <v>0</v>
      </c>
      <c r="KBC27" s="409">
        <f t="shared" si="116"/>
        <v>0</v>
      </c>
      <c r="KBD27" s="409">
        <f t="shared" si="116"/>
        <v>0</v>
      </c>
      <c r="KBE27" s="409">
        <f t="shared" ref="KBE27:KDP27" si="117">KBE25/365</f>
        <v>0</v>
      </c>
      <c r="KBF27" s="409">
        <f t="shared" si="117"/>
        <v>0</v>
      </c>
      <c r="KBG27" s="409">
        <f t="shared" si="117"/>
        <v>0</v>
      </c>
      <c r="KBH27" s="409">
        <f t="shared" si="117"/>
        <v>0</v>
      </c>
      <c r="KBI27" s="409">
        <f t="shared" si="117"/>
        <v>0</v>
      </c>
      <c r="KBJ27" s="409">
        <f t="shared" si="117"/>
        <v>0</v>
      </c>
      <c r="KBK27" s="409">
        <f t="shared" si="117"/>
        <v>0</v>
      </c>
      <c r="KBL27" s="409">
        <f t="shared" si="117"/>
        <v>0</v>
      </c>
      <c r="KBM27" s="409">
        <f t="shared" si="117"/>
        <v>0</v>
      </c>
      <c r="KBN27" s="409">
        <f t="shared" si="117"/>
        <v>0</v>
      </c>
      <c r="KBO27" s="409">
        <f t="shared" si="117"/>
        <v>0</v>
      </c>
      <c r="KBP27" s="409">
        <f t="shared" si="117"/>
        <v>0</v>
      </c>
      <c r="KBQ27" s="409">
        <f t="shared" si="117"/>
        <v>0</v>
      </c>
      <c r="KBR27" s="409">
        <f t="shared" si="117"/>
        <v>0</v>
      </c>
      <c r="KBS27" s="409">
        <f t="shared" si="117"/>
        <v>0</v>
      </c>
      <c r="KBT27" s="409">
        <f t="shared" si="117"/>
        <v>0</v>
      </c>
      <c r="KBU27" s="409">
        <f t="shared" si="117"/>
        <v>0</v>
      </c>
      <c r="KBV27" s="409">
        <f t="shared" si="117"/>
        <v>0</v>
      </c>
      <c r="KBW27" s="409">
        <f t="shared" si="117"/>
        <v>0</v>
      </c>
      <c r="KBX27" s="409">
        <f t="shared" si="117"/>
        <v>0</v>
      </c>
      <c r="KBY27" s="409">
        <f t="shared" si="117"/>
        <v>0</v>
      </c>
      <c r="KBZ27" s="409">
        <f t="shared" si="117"/>
        <v>0</v>
      </c>
      <c r="KCA27" s="409">
        <f t="shared" si="117"/>
        <v>0</v>
      </c>
      <c r="KCB27" s="409">
        <f t="shared" si="117"/>
        <v>0</v>
      </c>
      <c r="KCC27" s="409">
        <f t="shared" si="117"/>
        <v>0</v>
      </c>
      <c r="KCD27" s="409">
        <f t="shared" si="117"/>
        <v>0</v>
      </c>
      <c r="KCE27" s="409">
        <f t="shared" si="117"/>
        <v>0</v>
      </c>
      <c r="KCF27" s="409">
        <f t="shared" si="117"/>
        <v>0</v>
      </c>
      <c r="KCG27" s="409">
        <f t="shared" si="117"/>
        <v>0</v>
      </c>
      <c r="KCH27" s="409">
        <f t="shared" si="117"/>
        <v>0</v>
      </c>
      <c r="KCI27" s="409">
        <f t="shared" si="117"/>
        <v>0</v>
      </c>
      <c r="KCJ27" s="409">
        <f t="shared" si="117"/>
        <v>0</v>
      </c>
      <c r="KCK27" s="409">
        <f t="shared" si="117"/>
        <v>0</v>
      </c>
      <c r="KCL27" s="409">
        <f t="shared" si="117"/>
        <v>0</v>
      </c>
      <c r="KCM27" s="409">
        <f t="shared" si="117"/>
        <v>0</v>
      </c>
      <c r="KCN27" s="409">
        <f t="shared" si="117"/>
        <v>0</v>
      </c>
      <c r="KCO27" s="409">
        <f t="shared" si="117"/>
        <v>0</v>
      </c>
      <c r="KCP27" s="409">
        <f t="shared" si="117"/>
        <v>0</v>
      </c>
      <c r="KCQ27" s="409">
        <f t="shared" si="117"/>
        <v>0</v>
      </c>
      <c r="KCR27" s="409">
        <f t="shared" si="117"/>
        <v>0</v>
      </c>
      <c r="KCS27" s="409">
        <f t="shared" si="117"/>
        <v>0</v>
      </c>
      <c r="KCT27" s="409">
        <f t="shared" si="117"/>
        <v>0</v>
      </c>
      <c r="KCU27" s="409">
        <f t="shared" si="117"/>
        <v>0</v>
      </c>
      <c r="KCV27" s="409">
        <f t="shared" si="117"/>
        <v>0</v>
      </c>
      <c r="KCW27" s="409">
        <f t="shared" si="117"/>
        <v>0</v>
      </c>
      <c r="KCX27" s="409">
        <f t="shared" si="117"/>
        <v>0</v>
      </c>
      <c r="KCY27" s="409">
        <f t="shared" si="117"/>
        <v>0</v>
      </c>
      <c r="KCZ27" s="409">
        <f t="shared" si="117"/>
        <v>0</v>
      </c>
      <c r="KDA27" s="409">
        <f t="shared" si="117"/>
        <v>0</v>
      </c>
      <c r="KDB27" s="409">
        <f t="shared" si="117"/>
        <v>0</v>
      </c>
      <c r="KDC27" s="409">
        <f t="shared" si="117"/>
        <v>0</v>
      </c>
      <c r="KDD27" s="409">
        <f t="shared" si="117"/>
        <v>0</v>
      </c>
      <c r="KDE27" s="409">
        <f t="shared" si="117"/>
        <v>0</v>
      </c>
      <c r="KDF27" s="409">
        <f t="shared" si="117"/>
        <v>0</v>
      </c>
      <c r="KDG27" s="409">
        <f t="shared" si="117"/>
        <v>0</v>
      </c>
      <c r="KDH27" s="409">
        <f t="shared" si="117"/>
        <v>0</v>
      </c>
      <c r="KDI27" s="409">
        <f t="shared" si="117"/>
        <v>0</v>
      </c>
      <c r="KDJ27" s="409">
        <f t="shared" si="117"/>
        <v>0</v>
      </c>
      <c r="KDK27" s="409">
        <f t="shared" si="117"/>
        <v>0</v>
      </c>
      <c r="KDL27" s="409">
        <f t="shared" si="117"/>
        <v>0</v>
      </c>
      <c r="KDM27" s="409">
        <f t="shared" si="117"/>
        <v>0</v>
      </c>
      <c r="KDN27" s="409">
        <f t="shared" si="117"/>
        <v>0</v>
      </c>
      <c r="KDO27" s="409">
        <f t="shared" si="117"/>
        <v>0</v>
      </c>
      <c r="KDP27" s="409">
        <f t="shared" si="117"/>
        <v>0</v>
      </c>
      <c r="KDQ27" s="409">
        <f t="shared" ref="KDQ27:KGB27" si="118">KDQ25/365</f>
        <v>0</v>
      </c>
      <c r="KDR27" s="409">
        <f t="shared" si="118"/>
        <v>0</v>
      </c>
      <c r="KDS27" s="409">
        <f t="shared" si="118"/>
        <v>0</v>
      </c>
      <c r="KDT27" s="409">
        <f t="shared" si="118"/>
        <v>0</v>
      </c>
      <c r="KDU27" s="409">
        <f t="shared" si="118"/>
        <v>0</v>
      </c>
      <c r="KDV27" s="409">
        <f t="shared" si="118"/>
        <v>0</v>
      </c>
      <c r="KDW27" s="409">
        <f t="shared" si="118"/>
        <v>0</v>
      </c>
      <c r="KDX27" s="409">
        <f t="shared" si="118"/>
        <v>0</v>
      </c>
      <c r="KDY27" s="409">
        <f t="shared" si="118"/>
        <v>0</v>
      </c>
      <c r="KDZ27" s="409">
        <f t="shared" si="118"/>
        <v>0</v>
      </c>
      <c r="KEA27" s="409">
        <f t="shared" si="118"/>
        <v>0</v>
      </c>
      <c r="KEB27" s="409">
        <f t="shared" si="118"/>
        <v>0</v>
      </c>
      <c r="KEC27" s="409">
        <f t="shared" si="118"/>
        <v>0</v>
      </c>
      <c r="KED27" s="409">
        <f t="shared" si="118"/>
        <v>0</v>
      </c>
      <c r="KEE27" s="409">
        <f t="shared" si="118"/>
        <v>0</v>
      </c>
      <c r="KEF27" s="409">
        <f t="shared" si="118"/>
        <v>0</v>
      </c>
      <c r="KEG27" s="409">
        <f t="shared" si="118"/>
        <v>0</v>
      </c>
      <c r="KEH27" s="409">
        <f t="shared" si="118"/>
        <v>0</v>
      </c>
      <c r="KEI27" s="409">
        <f t="shared" si="118"/>
        <v>0</v>
      </c>
      <c r="KEJ27" s="409">
        <f t="shared" si="118"/>
        <v>0</v>
      </c>
      <c r="KEK27" s="409">
        <f t="shared" si="118"/>
        <v>0</v>
      </c>
      <c r="KEL27" s="409">
        <f t="shared" si="118"/>
        <v>0</v>
      </c>
      <c r="KEM27" s="409">
        <f t="shared" si="118"/>
        <v>0</v>
      </c>
      <c r="KEN27" s="409">
        <f t="shared" si="118"/>
        <v>0</v>
      </c>
      <c r="KEO27" s="409">
        <f t="shared" si="118"/>
        <v>0</v>
      </c>
      <c r="KEP27" s="409">
        <f t="shared" si="118"/>
        <v>0</v>
      </c>
      <c r="KEQ27" s="409">
        <f t="shared" si="118"/>
        <v>0</v>
      </c>
      <c r="KER27" s="409">
        <f t="shared" si="118"/>
        <v>0</v>
      </c>
      <c r="KES27" s="409">
        <f t="shared" si="118"/>
        <v>0</v>
      </c>
      <c r="KET27" s="409">
        <f t="shared" si="118"/>
        <v>0</v>
      </c>
      <c r="KEU27" s="409">
        <f t="shared" si="118"/>
        <v>0</v>
      </c>
      <c r="KEV27" s="409">
        <f t="shared" si="118"/>
        <v>0</v>
      </c>
      <c r="KEW27" s="409">
        <f t="shared" si="118"/>
        <v>0</v>
      </c>
      <c r="KEX27" s="409">
        <f t="shared" si="118"/>
        <v>0</v>
      </c>
      <c r="KEY27" s="409">
        <f t="shared" si="118"/>
        <v>0</v>
      </c>
      <c r="KEZ27" s="409">
        <f t="shared" si="118"/>
        <v>0</v>
      </c>
      <c r="KFA27" s="409">
        <f t="shared" si="118"/>
        <v>0</v>
      </c>
      <c r="KFB27" s="409">
        <f t="shared" si="118"/>
        <v>0</v>
      </c>
      <c r="KFC27" s="409">
        <f t="shared" si="118"/>
        <v>0</v>
      </c>
      <c r="KFD27" s="409">
        <f t="shared" si="118"/>
        <v>0</v>
      </c>
      <c r="KFE27" s="409">
        <f t="shared" si="118"/>
        <v>0</v>
      </c>
      <c r="KFF27" s="409">
        <f t="shared" si="118"/>
        <v>0</v>
      </c>
      <c r="KFG27" s="409">
        <f t="shared" si="118"/>
        <v>0</v>
      </c>
      <c r="KFH27" s="409">
        <f t="shared" si="118"/>
        <v>0</v>
      </c>
      <c r="KFI27" s="409">
        <f t="shared" si="118"/>
        <v>0</v>
      </c>
      <c r="KFJ27" s="409">
        <f t="shared" si="118"/>
        <v>0</v>
      </c>
      <c r="KFK27" s="409">
        <f t="shared" si="118"/>
        <v>0</v>
      </c>
      <c r="KFL27" s="409">
        <f t="shared" si="118"/>
        <v>0</v>
      </c>
      <c r="KFM27" s="409">
        <f t="shared" si="118"/>
        <v>0</v>
      </c>
      <c r="KFN27" s="409">
        <f t="shared" si="118"/>
        <v>0</v>
      </c>
      <c r="KFO27" s="409">
        <f t="shared" si="118"/>
        <v>0</v>
      </c>
      <c r="KFP27" s="409">
        <f t="shared" si="118"/>
        <v>0</v>
      </c>
      <c r="KFQ27" s="409">
        <f t="shared" si="118"/>
        <v>0</v>
      </c>
      <c r="KFR27" s="409">
        <f t="shared" si="118"/>
        <v>0</v>
      </c>
      <c r="KFS27" s="409">
        <f t="shared" si="118"/>
        <v>0</v>
      </c>
      <c r="KFT27" s="409">
        <f t="shared" si="118"/>
        <v>0</v>
      </c>
      <c r="KFU27" s="409">
        <f t="shared" si="118"/>
        <v>0</v>
      </c>
      <c r="KFV27" s="409">
        <f t="shared" si="118"/>
        <v>0</v>
      </c>
      <c r="KFW27" s="409">
        <f t="shared" si="118"/>
        <v>0</v>
      </c>
      <c r="KFX27" s="409">
        <f t="shared" si="118"/>
        <v>0</v>
      </c>
      <c r="KFY27" s="409">
        <f t="shared" si="118"/>
        <v>0</v>
      </c>
      <c r="KFZ27" s="409">
        <f t="shared" si="118"/>
        <v>0</v>
      </c>
      <c r="KGA27" s="409">
        <f t="shared" si="118"/>
        <v>0</v>
      </c>
      <c r="KGB27" s="409">
        <f t="shared" si="118"/>
        <v>0</v>
      </c>
      <c r="KGC27" s="409">
        <f t="shared" ref="KGC27:KIN27" si="119">KGC25/365</f>
        <v>0</v>
      </c>
      <c r="KGD27" s="409">
        <f t="shared" si="119"/>
        <v>0</v>
      </c>
      <c r="KGE27" s="409">
        <f t="shared" si="119"/>
        <v>0</v>
      </c>
      <c r="KGF27" s="409">
        <f t="shared" si="119"/>
        <v>0</v>
      </c>
      <c r="KGG27" s="409">
        <f t="shared" si="119"/>
        <v>0</v>
      </c>
      <c r="KGH27" s="409">
        <f t="shared" si="119"/>
        <v>0</v>
      </c>
      <c r="KGI27" s="409">
        <f t="shared" si="119"/>
        <v>0</v>
      </c>
      <c r="KGJ27" s="409">
        <f t="shared" si="119"/>
        <v>0</v>
      </c>
      <c r="KGK27" s="409">
        <f t="shared" si="119"/>
        <v>0</v>
      </c>
      <c r="KGL27" s="409">
        <f t="shared" si="119"/>
        <v>0</v>
      </c>
      <c r="KGM27" s="409">
        <f t="shared" si="119"/>
        <v>0</v>
      </c>
      <c r="KGN27" s="409">
        <f t="shared" si="119"/>
        <v>0</v>
      </c>
      <c r="KGO27" s="409">
        <f t="shared" si="119"/>
        <v>0</v>
      </c>
      <c r="KGP27" s="409">
        <f t="shared" si="119"/>
        <v>0</v>
      </c>
      <c r="KGQ27" s="409">
        <f t="shared" si="119"/>
        <v>0</v>
      </c>
      <c r="KGR27" s="409">
        <f t="shared" si="119"/>
        <v>0</v>
      </c>
      <c r="KGS27" s="409">
        <f t="shared" si="119"/>
        <v>0</v>
      </c>
      <c r="KGT27" s="409">
        <f t="shared" si="119"/>
        <v>0</v>
      </c>
      <c r="KGU27" s="409">
        <f t="shared" si="119"/>
        <v>0</v>
      </c>
      <c r="KGV27" s="409">
        <f t="shared" si="119"/>
        <v>0</v>
      </c>
      <c r="KGW27" s="409">
        <f t="shared" si="119"/>
        <v>0</v>
      </c>
      <c r="KGX27" s="409">
        <f t="shared" si="119"/>
        <v>0</v>
      </c>
      <c r="KGY27" s="409">
        <f t="shared" si="119"/>
        <v>0</v>
      </c>
      <c r="KGZ27" s="409">
        <f t="shared" si="119"/>
        <v>0</v>
      </c>
      <c r="KHA27" s="409">
        <f t="shared" si="119"/>
        <v>0</v>
      </c>
      <c r="KHB27" s="409">
        <f t="shared" si="119"/>
        <v>0</v>
      </c>
      <c r="KHC27" s="409">
        <f t="shared" si="119"/>
        <v>0</v>
      </c>
      <c r="KHD27" s="409">
        <f t="shared" si="119"/>
        <v>0</v>
      </c>
      <c r="KHE27" s="409">
        <f t="shared" si="119"/>
        <v>0</v>
      </c>
      <c r="KHF27" s="409">
        <f t="shared" si="119"/>
        <v>0</v>
      </c>
      <c r="KHG27" s="409">
        <f t="shared" si="119"/>
        <v>0</v>
      </c>
      <c r="KHH27" s="409">
        <f t="shared" si="119"/>
        <v>0</v>
      </c>
      <c r="KHI27" s="409">
        <f t="shared" si="119"/>
        <v>0</v>
      </c>
      <c r="KHJ27" s="409">
        <f t="shared" si="119"/>
        <v>0</v>
      </c>
      <c r="KHK27" s="409">
        <f t="shared" si="119"/>
        <v>0</v>
      </c>
      <c r="KHL27" s="409">
        <f t="shared" si="119"/>
        <v>0</v>
      </c>
      <c r="KHM27" s="409">
        <f t="shared" si="119"/>
        <v>0</v>
      </c>
      <c r="KHN27" s="409">
        <f t="shared" si="119"/>
        <v>0</v>
      </c>
      <c r="KHO27" s="409">
        <f t="shared" si="119"/>
        <v>0</v>
      </c>
      <c r="KHP27" s="409">
        <f t="shared" si="119"/>
        <v>0</v>
      </c>
      <c r="KHQ27" s="409">
        <f t="shared" si="119"/>
        <v>0</v>
      </c>
      <c r="KHR27" s="409">
        <f t="shared" si="119"/>
        <v>0</v>
      </c>
      <c r="KHS27" s="409">
        <f t="shared" si="119"/>
        <v>0</v>
      </c>
      <c r="KHT27" s="409">
        <f t="shared" si="119"/>
        <v>0</v>
      </c>
      <c r="KHU27" s="409">
        <f t="shared" si="119"/>
        <v>0</v>
      </c>
      <c r="KHV27" s="409">
        <f t="shared" si="119"/>
        <v>0</v>
      </c>
      <c r="KHW27" s="409">
        <f t="shared" si="119"/>
        <v>0</v>
      </c>
      <c r="KHX27" s="409">
        <f t="shared" si="119"/>
        <v>0</v>
      </c>
      <c r="KHY27" s="409">
        <f t="shared" si="119"/>
        <v>0</v>
      </c>
      <c r="KHZ27" s="409">
        <f t="shared" si="119"/>
        <v>0</v>
      </c>
      <c r="KIA27" s="409">
        <f t="shared" si="119"/>
        <v>0</v>
      </c>
      <c r="KIB27" s="409">
        <f t="shared" si="119"/>
        <v>0</v>
      </c>
      <c r="KIC27" s="409">
        <f t="shared" si="119"/>
        <v>0</v>
      </c>
      <c r="KID27" s="409">
        <f t="shared" si="119"/>
        <v>0</v>
      </c>
      <c r="KIE27" s="409">
        <f t="shared" si="119"/>
        <v>0</v>
      </c>
      <c r="KIF27" s="409">
        <f t="shared" si="119"/>
        <v>0</v>
      </c>
      <c r="KIG27" s="409">
        <f t="shared" si="119"/>
        <v>0</v>
      </c>
      <c r="KIH27" s="409">
        <f t="shared" si="119"/>
        <v>0</v>
      </c>
      <c r="KII27" s="409">
        <f t="shared" si="119"/>
        <v>0</v>
      </c>
      <c r="KIJ27" s="409">
        <f t="shared" si="119"/>
        <v>0</v>
      </c>
      <c r="KIK27" s="409">
        <f t="shared" si="119"/>
        <v>0</v>
      </c>
      <c r="KIL27" s="409">
        <f t="shared" si="119"/>
        <v>0</v>
      </c>
      <c r="KIM27" s="409">
        <f t="shared" si="119"/>
        <v>0</v>
      </c>
      <c r="KIN27" s="409">
        <f t="shared" si="119"/>
        <v>0</v>
      </c>
      <c r="KIO27" s="409">
        <f t="shared" ref="KIO27:KKZ27" si="120">KIO25/365</f>
        <v>0</v>
      </c>
      <c r="KIP27" s="409">
        <f t="shared" si="120"/>
        <v>0</v>
      </c>
      <c r="KIQ27" s="409">
        <f t="shared" si="120"/>
        <v>0</v>
      </c>
      <c r="KIR27" s="409">
        <f t="shared" si="120"/>
        <v>0</v>
      </c>
      <c r="KIS27" s="409">
        <f t="shared" si="120"/>
        <v>0</v>
      </c>
      <c r="KIT27" s="409">
        <f t="shared" si="120"/>
        <v>0</v>
      </c>
      <c r="KIU27" s="409">
        <f t="shared" si="120"/>
        <v>0</v>
      </c>
      <c r="KIV27" s="409">
        <f t="shared" si="120"/>
        <v>0</v>
      </c>
      <c r="KIW27" s="409">
        <f t="shared" si="120"/>
        <v>0</v>
      </c>
      <c r="KIX27" s="409">
        <f t="shared" si="120"/>
        <v>0</v>
      </c>
      <c r="KIY27" s="409">
        <f t="shared" si="120"/>
        <v>0</v>
      </c>
      <c r="KIZ27" s="409">
        <f t="shared" si="120"/>
        <v>0</v>
      </c>
      <c r="KJA27" s="409">
        <f t="shared" si="120"/>
        <v>0</v>
      </c>
      <c r="KJB27" s="409">
        <f t="shared" si="120"/>
        <v>0</v>
      </c>
      <c r="KJC27" s="409">
        <f t="shared" si="120"/>
        <v>0</v>
      </c>
      <c r="KJD27" s="409">
        <f t="shared" si="120"/>
        <v>0</v>
      </c>
      <c r="KJE27" s="409">
        <f t="shared" si="120"/>
        <v>0</v>
      </c>
      <c r="KJF27" s="409">
        <f t="shared" si="120"/>
        <v>0</v>
      </c>
      <c r="KJG27" s="409">
        <f t="shared" si="120"/>
        <v>0</v>
      </c>
      <c r="KJH27" s="409">
        <f t="shared" si="120"/>
        <v>0</v>
      </c>
      <c r="KJI27" s="409">
        <f t="shared" si="120"/>
        <v>0</v>
      </c>
      <c r="KJJ27" s="409">
        <f t="shared" si="120"/>
        <v>0</v>
      </c>
      <c r="KJK27" s="409">
        <f t="shared" si="120"/>
        <v>0</v>
      </c>
      <c r="KJL27" s="409">
        <f t="shared" si="120"/>
        <v>0</v>
      </c>
      <c r="KJM27" s="409">
        <f t="shared" si="120"/>
        <v>0</v>
      </c>
      <c r="KJN27" s="409">
        <f t="shared" si="120"/>
        <v>0</v>
      </c>
      <c r="KJO27" s="409">
        <f t="shared" si="120"/>
        <v>0</v>
      </c>
      <c r="KJP27" s="409">
        <f t="shared" si="120"/>
        <v>0</v>
      </c>
      <c r="KJQ27" s="409">
        <f t="shared" si="120"/>
        <v>0</v>
      </c>
      <c r="KJR27" s="409">
        <f t="shared" si="120"/>
        <v>0</v>
      </c>
      <c r="KJS27" s="409">
        <f t="shared" si="120"/>
        <v>0</v>
      </c>
      <c r="KJT27" s="409">
        <f t="shared" si="120"/>
        <v>0</v>
      </c>
      <c r="KJU27" s="409">
        <f t="shared" si="120"/>
        <v>0</v>
      </c>
      <c r="KJV27" s="409">
        <f t="shared" si="120"/>
        <v>0</v>
      </c>
      <c r="KJW27" s="409">
        <f t="shared" si="120"/>
        <v>0</v>
      </c>
      <c r="KJX27" s="409">
        <f t="shared" si="120"/>
        <v>0</v>
      </c>
      <c r="KJY27" s="409">
        <f t="shared" si="120"/>
        <v>0</v>
      </c>
      <c r="KJZ27" s="409">
        <f t="shared" si="120"/>
        <v>0</v>
      </c>
      <c r="KKA27" s="409">
        <f t="shared" si="120"/>
        <v>0</v>
      </c>
      <c r="KKB27" s="409">
        <f t="shared" si="120"/>
        <v>0</v>
      </c>
      <c r="KKC27" s="409">
        <f t="shared" si="120"/>
        <v>0</v>
      </c>
      <c r="KKD27" s="409">
        <f t="shared" si="120"/>
        <v>0</v>
      </c>
      <c r="KKE27" s="409">
        <f t="shared" si="120"/>
        <v>0</v>
      </c>
      <c r="KKF27" s="409">
        <f t="shared" si="120"/>
        <v>0</v>
      </c>
      <c r="KKG27" s="409">
        <f t="shared" si="120"/>
        <v>0</v>
      </c>
      <c r="KKH27" s="409">
        <f t="shared" si="120"/>
        <v>0</v>
      </c>
      <c r="KKI27" s="409">
        <f t="shared" si="120"/>
        <v>0</v>
      </c>
      <c r="KKJ27" s="409">
        <f t="shared" si="120"/>
        <v>0</v>
      </c>
      <c r="KKK27" s="409">
        <f t="shared" si="120"/>
        <v>0</v>
      </c>
      <c r="KKL27" s="409">
        <f t="shared" si="120"/>
        <v>0</v>
      </c>
      <c r="KKM27" s="409">
        <f t="shared" si="120"/>
        <v>0</v>
      </c>
      <c r="KKN27" s="409">
        <f t="shared" si="120"/>
        <v>0</v>
      </c>
      <c r="KKO27" s="409">
        <f t="shared" si="120"/>
        <v>0</v>
      </c>
      <c r="KKP27" s="409">
        <f t="shared" si="120"/>
        <v>0</v>
      </c>
      <c r="KKQ27" s="409">
        <f t="shared" si="120"/>
        <v>0</v>
      </c>
      <c r="KKR27" s="409">
        <f t="shared" si="120"/>
        <v>0</v>
      </c>
      <c r="KKS27" s="409">
        <f t="shared" si="120"/>
        <v>0</v>
      </c>
      <c r="KKT27" s="409">
        <f t="shared" si="120"/>
        <v>0</v>
      </c>
      <c r="KKU27" s="409">
        <f t="shared" si="120"/>
        <v>0</v>
      </c>
      <c r="KKV27" s="409">
        <f t="shared" si="120"/>
        <v>0</v>
      </c>
      <c r="KKW27" s="409">
        <f t="shared" si="120"/>
        <v>0</v>
      </c>
      <c r="KKX27" s="409">
        <f t="shared" si="120"/>
        <v>0</v>
      </c>
      <c r="KKY27" s="409">
        <f t="shared" si="120"/>
        <v>0</v>
      </c>
      <c r="KKZ27" s="409">
        <f t="shared" si="120"/>
        <v>0</v>
      </c>
      <c r="KLA27" s="409">
        <f t="shared" ref="KLA27:KNL27" si="121">KLA25/365</f>
        <v>0</v>
      </c>
      <c r="KLB27" s="409">
        <f t="shared" si="121"/>
        <v>0</v>
      </c>
      <c r="KLC27" s="409">
        <f t="shared" si="121"/>
        <v>0</v>
      </c>
      <c r="KLD27" s="409">
        <f t="shared" si="121"/>
        <v>0</v>
      </c>
      <c r="KLE27" s="409">
        <f t="shared" si="121"/>
        <v>0</v>
      </c>
      <c r="KLF27" s="409">
        <f t="shared" si="121"/>
        <v>0</v>
      </c>
      <c r="KLG27" s="409">
        <f t="shared" si="121"/>
        <v>0</v>
      </c>
      <c r="KLH27" s="409">
        <f t="shared" si="121"/>
        <v>0</v>
      </c>
      <c r="KLI27" s="409">
        <f t="shared" si="121"/>
        <v>0</v>
      </c>
      <c r="KLJ27" s="409">
        <f t="shared" si="121"/>
        <v>0</v>
      </c>
      <c r="KLK27" s="409">
        <f t="shared" si="121"/>
        <v>0</v>
      </c>
      <c r="KLL27" s="409">
        <f t="shared" si="121"/>
        <v>0</v>
      </c>
      <c r="KLM27" s="409">
        <f t="shared" si="121"/>
        <v>0</v>
      </c>
      <c r="KLN27" s="409">
        <f t="shared" si="121"/>
        <v>0</v>
      </c>
      <c r="KLO27" s="409">
        <f t="shared" si="121"/>
        <v>0</v>
      </c>
      <c r="KLP27" s="409">
        <f t="shared" si="121"/>
        <v>0</v>
      </c>
      <c r="KLQ27" s="409">
        <f t="shared" si="121"/>
        <v>0</v>
      </c>
      <c r="KLR27" s="409">
        <f t="shared" si="121"/>
        <v>0</v>
      </c>
      <c r="KLS27" s="409">
        <f t="shared" si="121"/>
        <v>0</v>
      </c>
      <c r="KLT27" s="409">
        <f t="shared" si="121"/>
        <v>0</v>
      </c>
      <c r="KLU27" s="409">
        <f t="shared" si="121"/>
        <v>0</v>
      </c>
      <c r="KLV27" s="409">
        <f t="shared" si="121"/>
        <v>0</v>
      </c>
      <c r="KLW27" s="409">
        <f t="shared" si="121"/>
        <v>0</v>
      </c>
      <c r="KLX27" s="409">
        <f t="shared" si="121"/>
        <v>0</v>
      </c>
      <c r="KLY27" s="409">
        <f t="shared" si="121"/>
        <v>0</v>
      </c>
      <c r="KLZ27" s="409">
        <f t="shared" si="121"/>
        <v>0</v>
      </c>
      <c r="KMA27" s="409">
        <f t="shared" si="121"/>
        <v>0</v>
      </c>
      <c r="KMB27" s="409">
        <f t="shared" si="121"/>
        <v>0</v>
      </c>
      <c r="KMC27" s="409">
        <f t="shared" si="121"/>
        <v>0</v>
      </c>
      <c r="KMD27" s="409">
        <f t="shared" si="121"/>
        <v>0</v>
      </c>
      <c r="KME27" s="409">
        <f t="shared" si="121"/>
        <v>0</v>
      </c>
      <c r="KMF27" s="409">
        <f t="shared" si="121"/>
        <v>0</v>
      </c>
      <c r="KMG27" s="409">
        <f t="shared" si="121"/>
        <v>0</v>
      </c>
      <c r="KMH27" s="409">
        <f t="shared" si="121"/>
        <v>0</v>
      </c>
      <c r="KMI27" s="409">
        <f t="shared" si="121"/>
        <v>0</v>
      </c>
      <c r="KMJ27" s="409">
        <f t="shared" si="121"/>
        <v>0</v>
      </c>
      <c r="KMK27" s="409">
        <f t="shared" si="121"/>
        <v>0</v>
      </c>
      <c r="KML27" s="409">
        <f t="shared" si="121"/>
        <v>0</v>
      </c>
      <c r="KMM27" s="409">
        <f t="shared" si="121"/>
        <v>0</v>
      </c>
      <c r="KMN27" s="409">
        <f t="shared" si="121"/>
        <v>0</v>
      </c>
      <c r="KMO27" s="409">
        <f t="shared" si="121"/>
        <v>0</v>
      </c>
      <c r="KMP27" s="409">
        <f t="shared" si="121"/>
        <v>0</v>
      </c>
      <c r="KMQ27" s="409">
        <f t="shared" si="121"/>
        <v>0</v>
      </c>
      <c r="KMR27" s="409">
        <f t="shared" si="121"/>
        <v>0</v>
      </c>
      <c r="KMS27" s="409">
        <f t="shared" si="121"/>
        <v>0</v>
      </c>
      <c r="KMT27" s="409">
        <f t="shared" si="121"/>
        <v>0</v>
      </c>
      <c r="KMU27" s="409">
        <f t="shared" si="121"/>
        <v>0</v>
      </c>
      <c r="KMV27" s="409">
        <f t="shared" si="121"/>
        <v>0</v>
      </c>
      <c r="KMW27" s="409">
        <f t="shared" si="121"/>
        <v>0</v>
      </c>
      <c r="KMX27" s="409">
        <f t="shared" si="121"/>
        <v>0</v>
      </c>
      <c r="KMY27" s="409">
        <f t="shared" si="121"/>
        <v>0</v>
      </c>
      <c r="KMZ27" s="409">
        <f t="shared" si="121"/>
        <v>0</v>
      </c>
      <c r="KNA27" s="409">
        <f t="shared" si="121"/>
        <v>0</v>
      </c>
      <c r="KNB27" s="409">
        <f t="shared" si="121"/>
        <v>0</v>
      </c>
      <c r="KNC27" s="409">
        <f t="shared" si="121"/>
        <v>0</v>
      </c>
      <c r="KND27" s="409">
        <f t="shared" si="121"/>
        <v>0</v>
      </c>
      <c r="KNE27" s="409">
        <f t="shared" si="121"/>
        <v>0</v>
      </c>
      <c r="KNF27" s="409">
        <f t="shared" si="121"/>
        <v>0</v>
      </c>
      <c r="KNG27" s="409">
        <f t="shared" si="121"/>
        <v>0</v>
      </c>
      <c r="KNH27" s="409">
        <f t="shared" si="121"/>
        <v>0</v>
      </c>
      <c r="KNI27" s="409">
        <f t="shared" si="121"/>
        <v>0</v>
      </c>
      <c r="KNJ27" s="409">
        <f t="shared" si="121"/>
        <v>0</v>
      </c>
      <c r="KNK27" s="409">
        <f t="shared" si="121"/>
        <v>0</v>
      </c>
      <c r="KNL27" s="409">
        <f t="shared" si="121"/>
        <v>0</v>
      </c>
      <c r="KNM27" s="409">
        <f t="shared" ref="KNM27:KPX27" si="122">KNM25/365</f>
        <v>0</v>
      </c>
      <c r="KNN27" s="409">
        <f t="shared" si="122"/>
        <v>0</v>
      </c>
      <c r="KNO27" s="409">
        <f t="shared" si="122"/>
        <v>0</v>
      </c>
      <c r="KNP27" s="409">
        <f t="shared" si="122"/>
        <v>0</v>
      </c>
      <c r="KNQ27" s="409">
        <f t="shared" si="122"/>
        <v>0</v>
      </c>
      <c r="KNR27" s="409">
        <f t="shared" si="122"/>
        <v>0</v>
      </c>
      <c r="KNS27" s="409">
        <f t="shared" si="122"/>
        <v>0</v>
      </c>
      <c r="KNT27" s="409">
        <f t="shared" si="122"/>
        <v>0</v>
      </c>
      <c r="KNU27" s="409">
        <f t="shared" si="122"/>
        <v>0</v>
      </c>
      <c r="KNV27" s="409">
        <f t="shared" si="122"/>
        <v>0</v>
      </c>
      <c r="KNW27" s="409">
        <f t="shared" si="122"/>
        <v>0</v>
      </c>
      <c r="KNX27" s="409">
        <f t="shared" si="122"/>
        <v>0</v>
      </c>
      <c r="KNY27" s="409">
        <f t="shared" si="122"/>
        <v>0</v>
      </c>
      <c r="KNZ27" s="409">
        <f t="shared" si="122"/>
        <v>0</v>
      </c>
      <c r="KOA27" s="409">
        <f t="shared" si="122"/>
        <v>0</v>
      </c>
      <c r="KOB27" s="409">
        <f t="shared" si="122"/>
        <v>0</v>
      </c>
      <c r="KOC27" s="409">
        <f t="shared" si="122"/>
        <v>0</v>
      </c>
      <c r="KOD27" s="409">
        <f t="shared" si="122"/>
        <v>0</v>
      </c>
      <c r="KOE27" s="409">
        <f t="shared" si="122"/>
        <v>0</v>
      </c>
      <c r="KOF27" s="409">
        <f t="shared" si="122"/>
        <v>0</v>
      </c>
      <c r="KOG27" s="409">
        <f t="shared" si="122"/>
        <v>0</v>
      </c>
      <c r="KOH27" s="409">
        <f t="shared" si="122"/>
        <v>0</v>
      </c>
      <c r="KOI27" s="409">
        <f t="shared" si="122"/>
        <v>0</v>
      </c>
      <c r="KOJ27" s="409">
        <f t="shared" si="122"/>
        <v>0</v>
      </c>
      <c r="KOK27" s="409">
        <f t="shared" si="122"/>
        <v>0</v>
      </c>
      <c r="KOL27" s="409">
        <f t="shared" si="122"/>
        <v>0</v>
      </c>
      <c r="KOM27" s="409">
        <f t="shared" si="122"/>
        <v>0</v>
      </c>
      <c r="KON27" s="409">
        <f t="shared" si="122"/>
        <v>0</v>
      </c>
      <c r="KOO27" s="409">
        <f t="shared" si="122"/>
        <v>0</v>
      </c>
      <c r="KOP27" s="409">
        <f t="shared" si="122"/>
        <v>0</v>
      </c>
      <c r="KOQ27" s="409">
        <f t="shared" si="122"/>
        <v>0</v>
      </c>
      <c r="KOR27" s="409">
        <f t="shared" si="122"/>
        <v>0</v>
      </c>
      <c r="KOS27" s="409">
        <f t="shared" si="122"/>
        <v>0</v>
      </c>
      <c r="KOT27" s="409">
        <f t="shared" si="122"/>
        <v>0</v>
      </c>
      <c r="KOU27" s="409">
        <f t="shared" si="122"/>
        <v>0</v>
      </c>
      <c r="KOV27" s="409">
        <f t="shared" si="122"/>
        <v>0</v>
      </c>
      <c r="KOW27" s="409">
        <f t="shared" si="122"/>
        <v>0</v>
      </c>
      <c r="KOX27" s="409">
        <f t="shared" si="122"/>
        <v>0</v>
      </c>
      <c r="KOY27" s="409">
        <f t="shared" si="122"/>
        <v>0</v>
      </c>
      <c r="KOZ27" s="409">
        <f t="shared" si="122"/>
        <v>0</v>
      </c>
      <c r="KPA27" s="409">
        <f t="shared" si="122"/>
        <v>0</v>
      </c>
      <c r="KPB27" s="409">
        <f t="shared" si="122"/>
        <v>0</v>
      </c>
      <c r="KPC27" s="409">
        <f t="shared" si="122"/>
        <v>0</v>
      </c>
      <c r="KPD27" s="409">
        <f t="shared" si="122"/>
        <v>0</v>
      </c>
      <c r="KPE27" s="409">
        <f t="shared" si="122"/>
        <v>0</v>
      </c>
      <c r="KPF27" s="409">
        <f t="shared" si="122"/>
        <v>0</v>
      </c>
      <c r="KPG27" s="409">
        <f t="shared" si="122"/>
        <v>0</v>
      </c>
      <c r="KPH27" s="409">
        <f t="shared" si="122"/>
        <v>0</v>
      </c>
      <c r="KPI27" s="409">
        <f t="shared" si="122"/>
        <v>0</v>
      </c>
      <c r="KPJ27" s="409">
        <f t="shared" si="122"/>
        <v>0</v>
      </c>
      <c r="KPK27" s="409">
        <f t="shared" si="122"/>
        <v>0</v>
      </c>
      <c r="KPL27" s="409">
        <f t="shared" si="122"/>
        <v>0</v>
      </c>
      <c r="KPM27" s="409">
        <f t="shared" si="122"/>
        <v>0</v>
      </c>
      <c r="KPN27" s="409">
        <f t="shared" si="122"/>
        <v>0</v>
      </c>
      <c r="KPO27" s="409">
        <f t="shared" si="122"/>
        <v>0</v>
      </c>
      <c r="KPP27" s="409">
        <f t="shared" si="122"/>
        <v>0</v>
      </c>
      <c r="KPQ27" s="409">
        <f t="shared" si="122"/>
        <v>0</v>
      </c>
      <c r="KPR27" s="409">
        <f t="shared" si="122"/>
        <v>0</v>
      </c>
      <c r="KPS27" s="409">
        <f t="shared" si="122"/>
        <v>0</v>
      </c>
      <c r="KPT27" s="409">
        <f t="shared" si="122"/>
        <v>0</v>
      </c>
      <c r="KPU27" s="409">
        <f t="shared" si="122"/>
        <v>0</v>
      </c>
      <c r="KPV27" s="409">
        <f t="shared" si="122"/>
        <v>0</v>
      </c>
      <c r="KPW27" s="409">
        <f t="shared" si="122"/>
        <v>0</v>
      </c>
      <c r="KPX27" s="409">
        <f t="shared" si="122"/>
        <v>0</v>
      </c>
      <c r="KPY27" s="409">
        <f t="shared" ref="KPY27:KSJ27" si="123">KPY25/365</f>
        <v>0</v>
      </c>
      <c r="KPZ27" s="409">
        <f t="shared" si="123"/>
        <v>0</v>
      </c>
      <c r="KQA27" s="409">
        <f t="shared" si="123"/>
        <v>0</v>
      </c>
      <c r="KQB27" s="409">
        <f t="shared" si="123"/>
        <v>0</v>
      </c>
      <c r="KQC27" s="409">
        <f t="shared" si="123"/>
        <v>0</v>
      </c>
      <c r="KQD27" s="409">
        <f t="shared" si="123"/>
        <v>0</v>
      </c>
      <c r="KQE27" s="409">
        <f t="shared" si="123"/>
        <v>0</v>
      </c>
      <c r="KQF27" s="409">
        <f t="shared" si="123"/>
        <v>0</v>
      </c>
      <c r="KQG27" s="409">
        <f t="shared" si="123"/>
        <v>0</v>
      </c>
      <c r="KQH27" s="409">
        <f t="shared" si="123"/>
        <v>0</v>
      </c>
      <c r="KQI27" s="409">
        <f t="shared" si="123"/>
        <v>0</v>
      </c>
      <c r="KQJ27" s="409">
        <f t="shared" si="123"/>
        <v>0</v>
      </c>
      <c r="KQK27" s="409">
        <f t="shared" si="123"/>
        <v>0</v>
      </c>
      <c r="KQL27" s="409">
        <f t="shared" si="123"/>
        <v>0</v>
      </c>
      <c r="KQM27" s="409">
        <f t="shared" si="123"/>
        <v>0</v>
      </c>
      <c r="KQN27" s="409">
        <f t="shared" si="123"/>
        <v>0</v>
      </c>
      <c r="KQO27" s="409">
        <f t="shared" si="123"/>
        <v>0</v>
      </c>
      <c r="KQP27" s="409">
        <f t="shared" si="123"/>
        <v>0</v>
      </c>
      <c r="KQQ27" s="409">
        <f t="shared" si="123"/>
        <v>0</v>
      </c>
      <c r="KQR27" s="409">
        <f t="shared" si="123"/>
        <v>0</v>
      </c>
      <c r="KQS27" s="409">
        <f t="shared" si="123"/>
        <v>0</v>
      </c>
      <c r="KQT27" s="409">
        <f t="shared" si="123"/>
        <v>0</v>
      </c>
      <c r="KQU27" s="409">
        <f t="shared" si="123"/>
        <v>0</v>
      </c>
      <c r="KQV27" s="409">
        <f t="shared" si="123"/>
        <v>0</v>
      </c>
      <c r="KQW27" s="409">
        <f t="shared" si="123"/>
        <v>0</v>
      </c>
      <c r="KQX27" s="409">
        <f t="shared" si="123"/>
        <v>0</v>
      </c>
      <c r="KQY27" s="409">
        <f t="shared" si="123"/>
        <v>0</v>
      </c>
      <c r="KQZ27" s="409">
        <f t="shared" si="123"/>
        <v>0</v>
      </c>
      <c r="KRA27" s="409">
        <f t="shared" si="123"/>
        <v>0</v>
      </c>
      <c r="KRB27" s="409">
        <f t="shared" si="123"/>
        <v>0</v>
      </c>
      <c r="KRC27" s="409">
        <f t="shared" si="123"/>
        <v>0</v>
      </c>
      <c r="KRD27" s="409">
        <f t="shared" si="123"/>
        <v>0</v>
      </c>
      <c r="KRE27" s="409">
        <f t="shared" si="123"/>
        <v>0</v>
      </c>
      <c r="KRF27" s="409">
        <f t="shared" si="123"/>
        <v>0</v>
      </c>
      <c r="KRG27" s="409">
        <f t="shared" si="123"/>
        <v>0</v>
      </c>
      <c r="KRH27" s="409">
        <f t="shared" si="123"/>
        <v>0</v>
      </c>
      <c r="KRI27" s="409">
        <f t="shared" si="123"/>
        <v>0</v>
      </c>
      <c r="KRJ27" s="409">
        <f t="shared" si="123"/>
        <v>0</v>
      </c>
      <c r="KRK27" s="409">
        <f t="shared" si="123"/>
        <v>0</v>
      </c>
      <c r="KRL27" s="409">
        <f t="shared" si="123"/>
        <v>0</v>
      </c>
      <c r="KRM27" s="409">
        <f t="shared" si="123"/>
        <v>0</v>
      </c>
      <c r="KRN27" s="409">
        <f t="shared" si="123"/>
        <v>0</v>
      </c>
      <c r="KRO27" s="409">
        <f t="shared" si="123"/>
        <v>0</v>
      </c>
      <c r="KRP27" s="409">
        <f t="shared" si="123"/>
        <v>0</v>
      </c>
      <c r="KRQ27" s="409">
        <f t="shared" si="123"/>
        <v>0</v>
      </c>
      <c r="KRR27" s="409">
        <f t="shared" si="123"/>
        <v>0</v>
      </c>
      <c r="KRS27" s="409">
        <f t="shared" si="123"/>
        <v>0</v>
      </c>
      <c r="KRT27" s="409">
        <f t="shared" si="123"/>
        <v>0</v>
      </c>
      <c r="KRU27" s="409">
        <f t="shared" si="123"/>
        <v>0</v>
      </c>
      <c r="KRV27" s="409">
        <f t="shared" si="123"/>
        <v>0</v>
      </c>
      <c r="KRW27" s="409">
        <f t="shared" si="123"/>
        <v>0</v>
      </c>
      <c r="KRX27" s="409">
        <f t="shared" si="123"/>
        <v>0</v>
      </c>
      <c r="KRY27" s="409">
        <f t="shared" si="123"/>
        <v>0</v>
      </c>
      <c r="KRZ27" s="409">
        <f t="shared" si="123"/>
        <v>0</v>
      </c>
      <c r="KSA27" s="409">
        <f t="shared" si="123"/>
        <v>0</v>
      </c>
      <c r="KSB27" s="409">
        <f t="shared" si="123"/>
        <v>0</v>
      </c>
      <c r="KSC27" s="409">
        <f t="shared" si="123"/>
        <v>0</v>
      </c>
      <c r="KSD27" s="409">
        <f t="shared" si="123"/>
        <v>0</v>
      </c>
      <c r="KSE27" s="409">
        <f t="shared" si="123"/>
        <v>0</v>
      </c>
      <c r="KSF27" s="409">
        <f t="shared" si="123"/>
        <v>0</v>
      </c>
      <c r="KSG27" s="409">
        <f t="shared" si="123"/>
        <v>0</v>
      </c>
      <c r="KSH27" s="409">
        <f t="shared" si="123"/>
        <v>0</v>
      </c>
      <c r="KSI27" s="409">
        <f t="shared" si="123"/>
        <v>0</v>
      </c>
      <c r="KSJ27" s="409">
        <f t="shared" si="123"/>
        <v>0</v>
      </c>
      <c r="KSK27" s="409">
        <f t="shared" ref="KSK27:KUV27" si="124">KSK25/365</f>
        <v>0</v>
      </c>
      <c r="KSL27" s="409">
        <f t="shared" si="124"/>
        <v>0</v>
      </c>
      <c r="KSM27" s="409">
        <f t="shared" si="124"/>
        <v>0</v>
      </c>
      <c r="KSN27" s="409">
        <f t="shared" si="124"/>
        <v>0</v>
      </c>
      <c r="KSO27" s="409">
        <f t="shared" si="124"/>
        <v>0</v>
      </c>
      <c r="KSP27" s="409">
        <f t="shared" si="124"/>
        <v>0</v>
      </c>
      <c r="KSQ27" s="409">
        <f t="shared" si="124"/>
        <v>0</v>
      </c>
      <c r="KSR27" s="409">
        <f t="shared" si="124"/>
        <v>0</v>
      </c>
      <c r="KSS27" s="409">
        <f t="shared" si="124"/>
        <v>0</v>
      </c>
      <c r="KST27" s="409">
        <f t="shared" si="124"/>
        <v>0</v>
      </c>
      <c r="KSU27" s="409">
        <f t="shared" si="124"/>
        <v>0</v>
      </c>
      <c r="KSV27" s="409">
        <f t="shared" si="124"/>
        <v>0</v>
      </c>
      <c r="KSW27" s="409">
        <f t="shared" si="124"/>
        <v>0</v>
      </c>
      <c r="KSX27" s="409">
        <f t="shared" si="124"/>
        <v>0</v>
      </c>
      <c r="KSY27" s="409">
        <f t="shared" si="124"/>
        <v>0</v>
      </c>
      <c r="KSZ27" s="409">
        <f t="shared" si="124"/>
        <v>0</v>
      </c>
      <c r="KTA27" s="409">
        <f t="shared" si="124"/>
        <v>0</v>
      </c>
      <c r="KTB27" s="409">
        <f t="shared" si="124"/>
        <v>0</v>
      </c>
      <c r="KTC27" s="409">
        <f t="shared" si="124"/>
        <v>0</v>
      </c>
      <c r="KTD27" s="409">
        <f t="shared" si="124"/>
        <v>0</v>
      </c>
      <c r="KTE27" s="409">
        <f t="shared" si="124"/>
        <v>0</v>
      </c>
      <c r="KTF27" s="409">
        <f t="shared" si="124"/>
        <v>0</v>
      </c>
      <c r="KTG27" s="409">
        <f t="shared" si="124"/>
        <v>0</v>
      </c>
      <c r="KTH27" s="409">
        <f t="shared" si="124"/>
        <v>0</v>
      </c>
      <c r="KTI27" s="409">
        <f t="shared" si="124"/>
        <v>0</v>
      </c>
      <c r="KTJ27" s="409">
        <f t="shared" si="124"/>
        <v>0</v>
      </c>
      <c r="KTK27" s="409">
        <f t="shared" si="124"/>
        <v>0</v>
      </c>
      <c r="KTL27" s="409">
        <f t="shared" si="124"/>
        <v>0</v>
      </c>
      <c r="KTM27" s="409">
        <f t="shared" si="124"/>
        <v>0</v>
      </c>
      <c r="KTN27" s="409">
        <f t="shared" si="124"/>
        <v>0</v>
      </c>
      <c r="KTO27" s="409">
        <f t="shared" si="124"/>
        <v>0</v>
      </c>
      <c r="KTP27" s="409">
        <f t="shared" si="124"/>
        <v>0</v>
      </c>
      <c r="KTQ27" s="409">
        <f t="shared" si="124"/>
        <v>0</v>
      </c>
      <c r="KTR27" s="409">
        <f t="shared" si="124"/>
        <v>0</v>
      </c>
      <c r="KTS27" s="409">
        <f t="shared" si="124"/>
        <v>0</v>
      </c>
      <c r="KTT27" s="409">
        <f t="shared" si="124"/>
        <v>0</v>
      </c>
      <c r="KTU27" s="409">
        <f t="shared" si="124"/>
        <v>0</v>
      </c>
      <c r="KTV27" s="409">
        <f t="shared" si="124"/>
        <v>0</v>
      </c>
      <c r="KTW27" s="409">
        <f t="shared" si="124"/>
        <v>0</v>
      </c>
      <c r="KTX27" s="409">
        <f t="shared" si="124"/>
        <v>0</v>
      </c>
      <c r="KTY27" s="409">
        <f t="shared" si="124"/>
        <v>0</v>
      </c>
      <c r="KTZ27" s="409">
        <f t="shared" si="124"/>
        <v>0</v>
      </c>
      <c r="KUA27" s="409">
        <f t="shared" si="124"/>
        <v>0</v>
      </c>
      <c r="KUB27" s="409">
        <f t="shared" si="124"/>
        <v>0</v>
      </c>
      <c r="KUC27" s="409">
        <f t="shared" si="124"/>
        <v>0</v>
      </c>
      <c r="KUD27" s="409">
        <f t="shared" si="124"/>
        <v>0</v>
      </c>
      <c r="KUE27" s="409">
        <f t="shared" si="124"/>
        <v>0</v>
      </c>
      <c r="KUF27" s="409">
        <f t="shared" si="124"/>
        <v>0</v>
      </c>
      <c r="KUG27" s="409">
        <f t="shared" si="124"/>
        <v>0</v>
      </c>
      <c r="KUH27" s="409">
        <f t="shared" si="124"/>
        <v>0</v>
      </c>
      <c r="KUI27" s="409">
        <f t="shared" si="124"/>
        <v>0</v>
      </c>
      <c r="KUJ27" s="409">
        <f t="shared" si="124"/>
        <v>0</v>
      </c>
      <c r="KUK27" s="409">
        <f t="shared" si="124"/>
        <v>0</v>
      </c>
      <c r="KUL27" s="409">
        <f t="shared" si="124"/>
        <v>0</v>
      </c>
      <c r="KUM27" s="409">
        <f t="shared" si="124"/>
        <v>0</v>
      </c>
      <c r="KUN27" s="409">
        <f t="shared" si="124"/>
        <v>0</v>
      </c>
      <c r="KUO27" s="409">
        <f t="shared" si="124"/>
        <v>0</v>
      </c>
      <c r="KUP27" s="409">
        <f t="shared" si="124"/>
        <v>0</v>
      </c>
      <c r="KUQ27" s="409">
        <f t="shared" si="124"/>
        <v>0</v>
      </c>
      <c r="KUR27" s="409">
        <f t="shared" si="124"/>
        <v>0</v>
      </c>
      <c r="KUS27" s="409">
        <f t="shared" si="124"/>
        <v>0</v>
      </c>
      <c r="KUT27" s="409">
        <f t="shared" si="124"/>
        <v>0</v>
      </c>
      <c r="KUU27" s="409">
        <f t="shared" si="124"/>
        <v>0</v>
      </c>
      <c r="KUV27" s="409">
        <f t="shared" si="124"/>
        <v>0</v>
      </c>
      <c r="KUW27" s="409">
        <f t="shared" ref="KUW27:KXH27" si="125">KUW25/365</f>
        <v>0</v>
      </c>
      <c r="KUX27" s="409">
        <f t="shared" si="125"/>
        <v>0</v>
      </c>
      <c r="KUY27" s="409">
        <f t="shared" si="125"/>
        <v>0</v>
      </c>
      <c r="KUZ27" s="409">
        <f t="shared" si="125"/>
        <v>0</v>
      </c>
      <c r="KVA27" s="409">
        <f t="shared" si="125"/>
        <v>0</v>
      </c>
      <c r="KVB27" s="409">
        <f t="shared" si="125"/>
        <v>0</v>
      </c>
      <c r="KVC27" s="409">
        <f t="shared" si="125"/>
        <v>0</v>
      </c>
      <c r="KVD27" s="409">
        <f t="shared" si="125"/>
        <v>0</v>
      </c>
      <c r="KVE27" s="409">
        <f t="shared" si="125"/>
        <v>0</v>
      </c>
      <c r="KVF27" s="409">
        <f t="shared" si="125"/>
        <v>0</v>
      </c>
      <c r="KVG27" s="409">
        <f t="shared" si="125"/>
        <v>0</v>
      </c>
      <c r="KVH27" s="409">
        <f t="shared" si="125"/>
        <v>0</v>
      </c>
      <c r="KVI27" s="409">
        <f t="shared" si="125"/>
        <v>0</v>
      </c>
      <c r="KVJ27" s="409">
        <f t="shared" si="125"/>
        <v>0</v>
      </c>
      <c r="KVK27" s="409">
        <f t="shared" si="125"/>
        <v>0</v>
      </c>
      <c r="KVL27" s="409">
        <f t="shared" si="125"/>
        <v>0</v>
      </c>
      <c r="KVM27" s="409">
        <f t="shared" si="125"/>
        <v>0</v>
      </c>
      <c r="KVN27" s="409">
        <f t="shared" si="125"/>
        <v>0</v>
      </c>
      <c r="KVO27" s="409">
        <f t="shared" si="125"/>
        <v>0</v>
      </c>
      <c r="KVP27" s="409">
        <f t="shared" si="125"/>
        <v>0</v>
      </c>
      <c r="KVQ27" s="409">
        <f t="shared" si="125"/>
        <v>0</v>
      </c>
      <c r="KVR27" s="409">
        <f t="shared" si="125"/>
        <v>0</v>
      </c>
      <c r="KVS27" s="409">
        <f t="shared" si="125"/>
        <v>0</v>
      </c>
      <c r="KVT27" s="409">
        <f t="shared" si="125"/>
        <v>0</v>
      </c>
      <c r="KVU27" s="409">
        <f t="shared" si="125"/>
        <v>0</v>
      </c>
      <c r="KVV27" s="409">
        <f t="shared" si="125"/>
        <v>0</v>
      </c>
      <c r="KVW27" s="409">
        <f t="shared" si="125"/>
        <v>0</v>
      </c>
      <c r="KVX27" s="409">
        <f t="shared" si="125"/>
        <v>0</v>
      </c>
      <c r="KVY27" s="409">
        <f t="shared" si="125"/>
        <v>0</v>
      </c>
      <c r="KVZ27" s="409">
        <f t="shared" si="125"/>
        <v>0</v>
      </c>
      <c r="KWA27" s="409">
        <f t="shared" si="125"/>
        <v>0</v>
      </c>
      <c r="KWB27" s="409">
        <f t="shared" si="125"/>
        <v>0</v>
      </c>
      <c r="KWC27" s="409">
        <f t="shared" si="125"/>
        <v>0</v>
      </c>
      <c r="KWD27" s="409">
        <f t="shared" si="125"/>
        <v>0</v>
      </c>
      <c r="KWE27" s="409">
        <f t="shared" si="125"/>
        <v>0</v>
      </c>
      <c r="KWF27" s="409">
        <f t="shared" si="125"/>
        <v>0</v>
      </c>
      <c r="KWG27" s="409">
        <f t="shared" si="125"/>
        <v>0</v>
      </c>
      <c r="KWH27" s="409">
        <f t="shared" si="125"/>
        <v>0</v>
      </c>
      <c r="KWI27" s="409">
        <f t="shared" si="125"/>
        <v>0</v>
      </c>
      <c r="KWJ27" s="409">
        <f t="shared" si="125"/>
        <v>0</v>
      </c>
      <c r="KWK27" s="409">
        <f t="shared" si="125"/>
        <v>0</v>
      </c>
      <c r="KWL27" s="409">
        <f t="shared" si="125"/>
        <v>0</v>
      </c>
      <c r="KWM27" s="409">
        <f t="shared" si="125"/>
        <v>0</v>
      </c>
      <c r="KWN27" s="409">
        <f t="shared" si="125"/>
        <v>0</v>
      </c>
      <c r="KWO27" s="409">
        <f t="shared" si="125"/>
        <v>0</v>
      </c>
      <c r="KWP27" s="409">
        <f t="shared" si="125"/>
        <v>0</v>
      </c>
      <c r="KWQ27" s="409">
        <f t="shared" si="125"/>
        <v>0</v>
      </c>
      <c r="KWR27" s="409">
        <f t="shared" si="125"/>
        <v>0</v>
      </c>
      <c r="KWS27" s="409">
        <f t="shared" si="125"/>
        <v>0</v>
      </c>
      <c r="KWT27" s="409">
        <f t="shared" si="125"/>
        <v>0</v>
      </c>
      <c r="KWU27" s="409">
        <f t="shared" si="125"/>
        <v>0</v>
      </c>
      <c r="KWV27" s="409">
        <f t="shared" si="125"/>
        <v>0</v>
      </c>
      <c r="KWW27" s="409">
        <f t="shared" si="125"/>
        <v>0</v>
      </c>
      <c r="KWX27" s="409">
        <f t="shared" si="125"/>
        <v>0</v>
      </c>
      <c r="KWY27" s="409">
        <f t="shared" si="125"/>
        <v>0</v>
      </c>
      <c r="KWZ27" s="409">
        <f t="shared" si="125"/>
        <v>0</v>
      </c>
      <c r="KXA27" s="409">
        <f t="shared" si="125"/>
        <v>0</v>
      </c>
      <c r="KXB27" s="409">
        <f t="shared" si="125"/>
        <v>0</v>
      </c>
      <c r="KXC27" s="409">
        <f t="shared" si="125"/>
        <v>0</v>
      </c>
      <c r="KXD27" s="409">
        <f t="shared" si="125"/>
        <v>0</v>
      </c>
      <c r="KXE27" s="409">
        <f t="shared" si="125"/>
        <v>0</v>
      </c>
      <c r="KXF27" s="409">
        <f t="shared" si="125"/>
        <v>0</v>
      </c>
      <c r="KXG27" s="409">
        <f t="shared" si="125"/>
        <v>0</v>
      </c>
      <c r="KXH27" s="409">
        <f t="shared" si="125"/>
        <v>0</v>
      </c>
      <c r="KXI27" s="409">
        <f t="shared" ref="KXI27:KZT27" si="126">KXI25/365</f>
        <v>0</v>
      </c>
      <c r="KXJ27" s="409">
        <f t="shared" si="126"/>
        <v>0</v>
      </c>
      <c r="KXK27" s="409">
        <f t="shared" si="126"/>
        <v>0</v>
      </c>
      <c r="KXL27" s="409">
        <f t="shared" si="126"/>
        <v>0</v>
      </c>
      <c r="KXM27" s="409">
        <f t="shared" si="126"/>
        <v>0</v>
      </c>
      <c r="KXN27" s="409">
        <f t="shared" si="126"/>
        <v>0</v>
      </c>
      <c r="KXO27" s="409">
        <f t="shared" si="126"/>
        <v>0</v>
      </c>
      <c r="KXP27" s="409">
        <f t="shared" si="126"/>
        <v>0</v>
      </c>
      <c r="KXQ27" s="409">
        <f t="shared" si="126"/>
        <v>0</v>
      </c>
      <c r="KXR27" s="409">
        <f t="shared" si="126"/>
        <v>0</v>
      </c>
      <c r="KXS27" s="409">
        <f t="shared" si="126"/>
        <v>0</v>
      </c>
      <c r="KXT27" s="409">
        <f t="shared" si="126"/>
        <v>0</v>
      </c>
      <c r="KXU27" s="409">
        <f t="shared" si="126"/>
        <v>0</v>
      </c>
      <c r="KXV27" s="409">
        <f t="shared" si="126"/>
        <v>0</v>
      </c>
      <c r="KXW27" s="409">
        <f t="shared" si="126"/>
        <v>0</v>
      </c>
      <c r="KXX27" s="409">
        <f t="shared" si="126"/>
        <v>0</v>
      </c>
      <c r="KXY27" s="409">
        <f t="shared" si="126"/>
        <v>0</v>
      </c>
      <c r="KXZ27" s="409">
        <f t="shared" si="126"/>
        <v>0</v>
      </c>
      <c r="KYA27" s="409">
        <f t="shared" si="126"/>
        <v>0</v>
      </c>
      <c r="KYB27" s="409">
        <f t="shared" si="126"/>
        <v>0</v>
      </c>
      <c r="KYC27" s="409">
        <f t="shared" si="126"/>
        <v>0</v>
      </c>
      <c r="KYD27" s="409">
        <f t="shared" si="126"/>
        <v>0</v>
      </c>
      <c r="KYE27" s="409">
        <f t="shared" si="126"/>
        <v>0</v>
      </c>
      <c r="KYF27" s="409">
        <f t="shared" si="126"/>
        <v>0</v>
      </c>
      <c r="KYG27" s="409">
        <f t="shared" si="126"/>
        <v>0</v>
      </c>
      <c r="KYH27" s="409">
        <f t="shared" si="126"/>
        <v>0</v>
      </c>
      <c r="KYI27" s="409">
        <f t="shared" si="126"/>
        <v>0</v>
      </c>
      <c r="KYJ27" s="409">
        <f t="shared" si="126"/>
        <v>0</v>
      </c>
      <c r="KYK27" s="409">
        <f t="shared" si="126"/>
        <v>0</v>
      </c>
      <c r="KYL27" s="409">
        <f t="shared" si="126"/>
        <v>0</v>
      </c>
      <c r="KYM27" s="409">
        <f t="shared" si="126"/>
        <v>0</v>
      </c>
      <c r="KYN27" s="409">
        <f t="shared" si="126"/>
        <v>0</v>
      </c>
      <c r="KYO27" s="409">
        <f t="shared" si="126"/>
        <v>0</v>
      </c>
      <c r="KYP27" s="409">
        <f t="shared" si="126"/>
        <v>0</v>
      </c>
      <c r="KYQ27" s="409">
        <f t="shared" si="126"/>
        <v>0</v>
      </c>
      <c r="KYR27" s="409">
        <f t="shared" si="126"/>
        <v>0</v>
      </c>
      <c r="KYS27" s="409">
        <f t="shared" si="126"/>
        <v>0</v>
      </c>
      <c r="KYT27" s="409">
        <f t="shared" si="126"/>
        <v>0</v>
      </c>
      <c r="KYU27" s="409">
        <f t="shared" si="126"/>
        <v>0</v>
      </c>
      <c r="KYV27" s="409">
        <f t="shared" si="126"/>
        <v>0</v>
      </c>
      <c r="KYW27" s="409">
        <f t="shared" si="126"/>
        <v>0</v>
      </c>
      <c r="KYX27" s="409">
        <f t="shared" si="126"/>
        <v>0</v>
      </c>
      <c r="KYY27" s="409">
        <f t="shared" si="126"/>
        <v>0</v>
      </c>
      <c r="KYZ27" s="409">
        <f t="shared" si="126"/>
        <v>0</v>
      </c>
      <c r="KZA27" s="409">
        <f t="shared" si="126"/>
        <v>0</v>
      </c>
      <c r="KZB27" s="409">
        <f t="shared" si="126"/>
        <v>0</v>
      </c>
      <c r="KZC27" s="409">
        <f t="shared" si="126"/>
        <v>0</v>
      </c>
      <c r="KZD27" s="409">
        <f t="shared" si="126"/>
        <v>0</v>
      </c>
      <c r="KZE27" s="409">
        <f t="shared" si="126"/>
        <v>0</v>
      </c>
      <c r="KZF27" s="409">
        <f t="shared" si="126"/>
        <v>0</v>
      </c>
      <c r="KZG27" s="409">
        <f t="shared" si="126"/>
        <v>0</v>
      </c>
      <c r="KZH27" s="409">
        <f t="shared" si="126"/>
        <v>0</v>
      </c>
      <c r="KZI27" s="409">
        <f t="shared" si="126"/>
        <v>0</v>
      </c>
      <c r="KZJ27" s="409">
        <f t="shared" si="126"/>
        <v>0</v>
      </c>
      <c r="KZK27" s="409">
        <f t="shared" si="126"/>
        <v>0</v>
      </c>
      <c r="KZL27" s="409">
        <f t="shared" si="126"/>
        <v>0</v>
      </c>
      <c r="KZM27" s="409">
        <f t="shared" si="126"/>
        <v>0</v>
      </c>
      <c r="KZN27" s="409">
        <f t="shared" si="126"/>
        <v>0</v>
      </c>
      <c r="KZO27" s="409">
        <f t="shared" si="126"/>
        <v>0</v>
      </c>
      <c r="KZP27" s="409">
        <f t="shared" si="126"/>
        <v>0</v>
      </c>
      <c r="KZQ27" s="409">
        <f t="shared" si="126"/>
        <v>0</v>
      </c>
      <c r="KZR27" s="409">
        <f t="shared" si="126"/>
        <v>0</v>
      </c>
      <c r="KZS27" s="409">
        <f t="shared" si="126"/>
        <v>0</v>
      </c>
      <c r="KZT27" s="409">
        <f t="shared" si="126"/>
        <v>0</v>
      </c>
      <c r="KZU27" s="409">
        <f t="shared" ref="KZU27:LCF27" si="127">KZU25/365</f>
        <v>0</v>
      </c>
      <c r="KZV27" s="409">
        <f t="shared" si="127"/>
        <v>0</v>
      </c>
      <c r="KZW27" s="409">
        <f t="shared" si="127"/>
        <v>0</v>
      </c>
      <c r="KZX27" s="409">
        <f t="shared" si="127"/>
        <v>0</v>
      </c>
      <c r="KZY27" s="409">
        <f t="shared" si="127"/>
        <v>0</v>
      </c>
      <c r="KZZ27" s="409">
        <f t="shared" si="127"/>
        <v>0</v>
      </c>
      <c r="LAA27" s="409">
        <f t="shared" si="127"/>
        <v>0</v>
      </c>
      <c r="LAB27" s="409">
        <f t="shared" si="127"/>
        <v>0</v>
      </c>
      <c r="LAC27" s="409">
        <f t="shared" si="127"/>
        <v>0</v>
      </c>
      <c r="LAD27" s="409">
        <f t="shared" si="127"/>
        <v>0</v>
      </c>
      <c r="LAE27" s="409">
        <f t="shared" si="127"/>
        <v>0</v>
      </c>
      <c r="LAF27" s="409">
        <f t="shared" si="127"/>
        <v>0</v>
      </c>
      <c r="LAG27" s="409">
        <f t="shared" si="127"/>
        <v>0</v>
      </c>
      <c r="LAH27" s="409">
        <f t="shared" si="127"/>
        <v>0</v>
      </c>
      <c r="LAI27" s="409">
        <f t="shared" si="127"/>
        <v>0</v>
      </c>
      <c r="LAJ27" s="409">
        <f t="shared" si="127"/>
        <v>0</v>
      </c>
      <c r="LAK27" s="409">
        <f t="shared" si="127"/>
        <v>0</v>
      </c>
      <c r="LAL27" s="409">
        <f t="shared" si="127"/>
        <v>0</v>
      </c>
      <c r="LAM27" s="409">
        <f t="shared" si="127"/>
        <v>0</v>
      </c>
      <c r="LAN27" s="409">
        <f t="shared" si="127"/>
        <v>0</v>
      </c>
      <c r="LAO27" s="409">
        <f t="shared" si="127"/>
        <v>0</v>
      </c>
      <c r="LAP27" s="409">
        <f t="shared" si="127"/>
        <v>0</v>
      </c>
      <c r="LAQ27" s="409">
        <f t="shared" si="127"/>
        <v>0</v>
      </c>
      <c r="LAR27" s="409">
        <f t="shared" si="127"/>
        <v>0</v>
      </c>
      <c r="LAS27" s="409">
        <f t="shared" si="127"/>
        <v>0</v>
      </c>
      <c r="LAT27" s="409">
        <f t="shared" si="127"/>
        <v>0</v>
      </c>
      <c r="LAU27" s="409">
        <f t="shared" si="127"/>
        <v>0</v>
      </c>
      <c r="LAV27" s="409">
        <f t="shared" si="127"/>
        <v>0</v>
      </c>
      <c r="LAW27" s="409">
        <f t="shared" si="127"/>
        <v>0</v>
      </c>
      <c r="LAX27" s="409">
        <f t="shared" si="127"/>
        <v>0</v>
      </c>
      <c r="LAY27" s="409">
        <f t="shared" si="127"/>
        <v>0</v>
      </c>
      <c r="LAZ27" s="409">
        <f t="shared" si="127"/>
        <v>0</v>
      </c>
      <c r="LBA27" s="409">
        <f t="shared" si="127"/>
        <v>0</v>
      </c>
      <c r="LBB27" s="409">
        <f t="shared" si="127"/>
        <v>0</v>
      </c>
      <c r="LBC27" s="409">
        <f t="shared" si="127"/>
        <v>0</v>
      </c>
      <c r="LBD27" s="409">
        <f t="shared" si="127"/>
        <v>0</v>
      </c>
      <c r="LBE27" s="409">
        <f t="shared" si="127"/>
        <v>0</v>
      </c>
      <c r="LBF27" s="409">
        <f t="shared" si="127"/>
        <v>0</v>
      </c>
      <c r="LBG27" s="409">
        <f t="shared" si="127"/>
        <v>0</v>
      </c>
      <c r="LBH27" s="409">
        <f t="shared" si="127"/>
        <v>0</v>
      </c>
      <c r="LBI27" s="409">
        <f t="shared" si="127"/>
        <v>0</v>
      </c>
      <c r="LBJ27" s="409">
        <f t="shared" si="127"/>
        <v>0</v>
      </c>
      <c r="LBK27" s="409">
        <f t="shared" si="127"/>
        <v>0</v>
      </c>
      <c r="LBL27" s="409">
        <f t="shared" si="127"/>
        <v>0</v>
      </c>
      <c r="LBM27" s="409">
        <f t="shared" si="127"/>
        <v>0</v>
      </c>
      <c r="LBN27" s="409">
        <f t="shared" si="127"/>
        <v>0</v>
      </c>
      <c r="LBO27" s="409">
        <f t="shared" si="127"/>
        <v>0</v>
      </c>
      <c r="LBP27" s="409">
        <f t="shared" si="127"/>
        <v>0</v>
      </c>
      <c r="LBQ27" s="409">
        <f t="shared" si="127"/>
        <v>0</v>
      </c>
      <c r="LBR27" s="409">
        <f t="shared" si="127"/>
        <v>0</v>
      </c>
      <c r="LBS27" s="409">
        <f t="shared" si="127"/>
        <v>0</v>
      </c>
      <c r="LBT27" s="409">
        <f t="shared" si="127"/>
        <v>0</v>
      </c>
      <c r="LBU27" s="409">
        <f t="shared" si="127"/>
        <v>0</v>
      </c>
      <c r="LBV27" s="409">
        <f t="shared" si="127"/>
        <v>0</v>
      </c>
      <c r="LBW27" s="409">
        <f t="shared" si="127"/>
        <v>0</v>
      </c>
      <c r="LBX27" s="409">
        <f t="shared" si="127"/>
        <v>0</v>
      </c>
      <c r="LBY27" s="409">
        <f t="shared" si="127"/>
        <v>0</v>
      </c>
      <c r="LBZ27" s="409">
        <f t="shared" si="127"/>
        <v>0</v>
      </c>
      <c r="LCA27" s="409">
        <f t="shared" si="127"/>
        <v>0</v>
      </c>
      <c r="LCB27" s="409">
        <f t="shared" si="127"/>
        <v>0</v>
      </c>
      <c r="LCC27" s="409">
        <f t="shared" si="127"/>
        <v>0</v>
      </c>
      <c r="LCD27" s="409">
        <f t="shared" si="127"/>
        <v>0</v>
      </c>
      <c r="LCE27" s="409">
        <f t="shared" si="127"/>
        <v>0</v>
      </c>
      <c r="LCF27" s="409">
        <f t="shared" si="127"/>
        <v>0</v>
      </c>
      <c r="LCG27" s="409">
        <f t="shared" ref="LCG27:LER27" si="128">LCG25/365</f>
        <v>0</v>
      </c>
      <c r="LCH27" s="409">
        <f t="shared" si="128"/>
        <v>0</v>
      </c>
      <c r="LCI27" s="409">
        <f t="shared" si="128"/>
        <v>0</v>
      </c>
      <c r="LCJ27" s="409">
        <f t="shared" si="128"/>
        <v>0</v>
      </c>
      <c r="LCK27" s="409">
        <f t="shared" si="128"/>
        <v>0</v>
      </c>
      <c r="LCL27" s="409">
        <f t="shared" si="128"/>
        <v>0</v>
      </c>
      <c r="LCM27" s="409">
        <f t="shared" si="128"/>
        <v>0</v>
      </c>
      <c r="LCN27" s="409">
        <f t="shared" si="128"/>
        <v>0</v>
      </c>
      <c r="LCO27" s="409">
        <f t="shared" si="128"/>
        <v>0</v>
      </c>
      <c r="LCP27" s="409">
        <f t="shared" si="128"/>
        <v>0</v>
      </c>
      <c r="LCQ27" s="409">
        <f t="shared" si="128"/>
        <v>0</v>
      </c>
      <c r="LCR27" s="409">
        <f t="shared" si="128"/>
        <v>0</v>
      </c>
      <c r="LCS27" s="409">
        <f t="shared" si="128"/>
        <v>0</v>
      </c>
      <c r="LCT27" s="409">
        <f t="shared" si="128"/>
        <v>0</v>
      </c>
      <c r="LCU27" s="409">
        <f t="shared" si="128"/>
        <v>0</v>
      </c>
      <c r="LCV27" s="409">
        <f t="shared" si="128"/>
        <v>0</v>
      </c>
      <c r="LCW27" s="409">
        <f t="shared" si="128"/>
        <v>0</v>
      </c>
      <c r="LCX27" s="409">
        <f t="shared" si="128"/>
        <v>0</v>
      </c>
      <c r="LCY27" s="409">
        <f t="shared" si="128"/>
        <v>0</v>
      </c>
      <c r="LCZ27" s="409">
        <f t="shared" si="128"/>
        <v>0</v>
      </c>
      <c r="LDA27" s="409">
        <f t="shared" si="128"/>
        <v>0</v>
      </c>
      <c r="LDB27" s="409">
        <f t="shared" si="128"/>
        <v>0</v>
      </c>
      <c r="LDC27" s="409">
        <f t="shared" si="128"/>
        <v>0</v>
      </c>
      <c r="LDD27" s="409">
        <f t="shared" si="128"/>
        <v>0</v>
      </c>
      <c r="LDE27" s="409">
        <f t="shared" si="128"/>
        <v>0</v>
      </c>
      <c r="LDF27" s="409">
        <f t="shared" si="128"/>
        <v>0</v>
      </c>
      <c r="LDG27" s="409">
        <f t="shared" si="128"/>
        <v>0</v>
      </c>
      <c r="LDH27" s="409">
        <f t="shared" si="128"/>
        <v>0</v>
      </c>
      <c r="LDI27" s="409">
        <f t="shared" si="128"/>
        <v>0</v>
      </c>
      <c r="LDJ27" s="409">
        <f t="shared" si="128"/>
        <v>0</v>
      </c>
      <c r="LDK27" s="409">
        <f t="shared" si="128"/>
        <v>0</v>
      </c>
      <c r="LDL27" s="409">
        <f t="shared" si="128"/>
        <v>0</v>
      </c>
      <c r="LDM27" s="409">
        <f t="shared" si="128"/>
        <v>0</v>
      </c>
      <c r="LDN27" s="409">
        <f t="shared" si="128"/>
        <v>0</v>
      </c>
      <c r="LDO27" s="409">
        <f t="shared" si="128"/>
        <v>0</v>
      </c>
      <c r="LDP27" s="409">
        <f t="shared" si="128"/>
        <v>0</v>
      </c>
      <c r="LDQ27" s="409">
        <f t="shared" si="128"/>
        <v>0</v>
      </c>
      <c r="LDR27" s="409">
        <f t="shared" si="128"/>
        <v>0</v>
      </c>
      <c r="LDS27" s="409">
        <f t="shared" si="128"/>
        <v>0</v>
      </c>
      <c r="LDT27" s="409">
        <f t="shared" si="128"/>
        <v>0</v>
      </c>
      <c r="LDU27" s="409">
        <f t="shared" si="128"/>
        <v>0</v>
      </c>
      <c r="LDV27" s="409">
        <f t="shared" si="128"/>
        <v>0</v>
      </c>
      <c r="LDW27" s="409">
        <f t="shared" si="128"/>
        <v>0</v>
      </c>
      <c r="LDX27" s="409">
        <f t="shared" si="128"/>
        <v>0</v>
      </c>
      <c r="LDY27" s="409">
        <f t="shared" si="128"/>
        <v>0</v>
      </c>
      <c r="LDZ27" s="409">
        <f t="shared" si="128"/>
        <v>0</v>
      </c>
      <c r="LEA27" s="409">
        <f t="shared" si="128"/>
        <v>0</v>
      </c>
      <c r="LEB27" s="409">
        <f t="shared" si="128"/>
        <v>0</v>
      </c>
      <c r="LEC27" s="409">
        <f t="shared" si="128"/>
        <v>0</v>
      </c>
      <c r="LED27" s="409">
        <f t="shared" si="128"/>
        <v>0</v>
      </c>
      <c r="LEE27" s="409">
        <f t="shared" si="128"/>
        <v>0</v>
      </c>
      <c r="LEF27" s="409">
        <f t="shared" si="128"/>
        <v>0</v>
      </c>
      <c r="LEG27" s="409">
        <f t="shared" si="128"/>
        <v>0</v>
      </c>
      <c r="LEH27" s="409">
        <f t="shared" si="128"/>
        <v>0</v>
      </c>
      <c r="LEI27" s="409">
        <f t="shared" si="128"/>
        <v>0</v>
      </c>
      <c r="LEJ27" s="409">
        <f t="shared" si="128"/>
        <v>0</v>
      </c>
      <c r="LEK27" s="409">
        <f t="shared" si="128"/>
        <v>0</v>
      </c>
      <c r="LEL27" s="409">
        <f t="shared" si="128"/>
        <v>0</v>
      </c>
      <c r="LEM27" s="409">
        <f t="shared" si="128"/>
        <v>0</v>
      </c>
      <c r="LEN27" s="409">
        <f t="shared" si="128"/>
        <v>0</v>
      </c>
      <c r="LEO27" s="409">
        <f t="shared" si="128"/>
        <v>0</v>
      </c>
      <c r="LEP27" s="409">
        <f t="shared" si="128"/>
        <v>0</v>
      </c>
      <c r="LEQ27" s="409">
        <f t="shared" si="128"/>
        <v>0</v>
      </c>
      <c r="LER27" s="409">
        <f t="shared" si="128"/>
        <v>0</v>
      </c>
      <c r="LES27" s="409">
        <f t="shared" ref="LES27:LHD27" si="129">LES25/365</f>
        <v>0</v>
      </c>
      <c r="LET27" s="409">
        <f t="shared" si="129"/>
        <v>0</v>
      </c>
      <c r="LEU27" s="409">
        <f t="shared" si="129"/>
        <v>0</v>
      </c>
      <c r="LEV27" s="409">
        <f t="shared" si="129"/>
        <v>0</v>
      </c>
      <c r="LEW27" s="409">
        <f t="shared" si="129"/>
        <v>0</v>
      </c>
      <c r="LEX27" s="409">
        <f t="shared" si="129"/>
        <v>0</v>
      </c>
      <c r="LEY27" s="409">
        <f t="shared" si="129"/>
        <v>0</v>
      </c>
      <c r="LEZ27" s="409">
        <f t="shared" si="129"/>
        <v>0</v>
      </c>
      <c r="LFA27" s="409">
        <f t="shared" si="129"/>
        <v>0</v>
      </c>
      <c r="LFB27" s="409">
        <f t="shared" si="129"/>
        <v>0</v>
      </c>
      <c r="LFC27" s="409">
        <f t="shared" si="129"/>
        <v>0</v>
      </c>
      <c r="LFD27" s="409">
        <f t="shared" si="129"/>
        <v>0</v>
      </c>
      <c r="LFE27" s="409">
        <f t="shared" si="129"/>
        <v>0</v>
      </c>
      <c r="LFF27" s="409">
        <f t="shared" si="129"/>
        <v>0</v>
      </c>
      <c r="LFG27" s="409">
        <f t="shared" si="129"/>
        <v>0</v>
      </c>
      <c r="LFH27" s="409">
        <f t="shared" si="129"/>
        <v>0</v>
      </c>
      <c r="LFI27" s="409">
        <f t="shared" si="129"/>
        <v>0</v>
      </c>
      <c r="LFJ27" s="409">
        <f t="shared" si="129"/>
        <v>0</v>
      </c>
      <c r="LFK27" s="409">
        <f t="shared" si="129"/>
        <v>0</v>
      </c>
      <c r="LFL27" s="409">
        <f t="shared" si="129"/>
        <v>0</v>
      </c>
      <c r="LFM27" s="409">
        <f t="shared" si="129"/>
        <v>0</v>
      </c>
      <c r="LFN27" s="409">
        <f t="shared" si="129"/>
        <v>0</v>
      </c>
      <c r="LFO27" s="409">
        <f t="shared" si="129"/>
        <v>0</v>
      </c>
      <c r="LFP27" s="409">
        <f t="shared" si="129"/>
        <v>0</v>
      </c>
      <c r="LFQ27" s="409">
        <f t="shared" si="129"/>
        <v>0</v>
      </c>
      <c r="LFR27" s="409">
        <f t="shared" si="129"/>
        <v>0</v>
      </c>
      <c r="LFS27" s="409">
        <f t="shared" si="129"/>
        <v>0</v>
      </c>
      <c r="LFT27" s="409">
        <f t="shared" si="129"/>
        <v>0</v>
      </c>
      <c r="LFU27" s="409">
        <f t="shared" si="129"/>
        <v>0</v>
      </c>
      <c r="LFV27" s="409">
        <f t="shared" si="129"/>
        <v>0</v>
      </c>
      <c r="LFW27" s="409">
        <f t="shared" si="129"/>
        <v>0</v>
      </c>
      <c r="LFX27" s="409">
        <f t="shared" si="129"/>
        <v>0</v>
      </c>
      <c r="LFY27" s="409">
        <f t="shared" si="129"/>
        <v>0</v>
      </c>
      <c r="LFZ27" s="409">
        <f t="shared" si="129"/>
        <v>0</v>
      </c>
      <c r="LGA27" s="409">
        <f t="shared" si="129"/>
        <v>0</v>
      </c>
      <c r="LGB27" s="409">
        <f t="shared" si="129"/>
        <v>0</v>
      </c>
      <c r="LGC27" s="409">
        <f t="shared" si="129"/>
        <v>0</v>
      </c>
      <c r="LGD27" s="409">
        <f t="shared" si="129"/>
        <v>0</v>
      </c>
      <c r="LGE27" s="409">
        <f t="shared" si="129"/>
        <v>0</v>
      </c>
      <c r="LGF27" s="409">
        <f t="shared" si="129"/>
        <v>0</v>
      </c>
      <c r="LGG27" s="409">
        <f t="shared" si="129"/>
        <v>0</v>
      </c>
      <c r="LGH27" s="409">
        <f t="shared" si="129"/>
        <v>0</v>
      </c>
      <c r="LGI27" s="409">
        <f t="shared" si="129"/>
        <v>0</v>
      </c>
      <c r="LGJ27" s="409">
        <f t="shared" si="129"/>
        <v>0</v>
      </c>
      <c r="LGK27" s="409">
        <f t="shared" si="129"/>
        <v>0</v>
      </c>
      <c r="LGL27" s="409">
        <f t="shared" si="129"/>
        <v>0</v>
      </c>
      <c r="LGM27" s="409">
        <f t="shared" si="129"/>
        <v>0</v>
      </c>
      <c r="LGN27" s="409">
        <f t="shared" si="129"/>
        <v>0</v>
      </c>
      <c r="LGO27" s="409">
        <f t="shared" si="129"/>
        <v>0</v>
      </c>
      <c r="LGP27" s="409">
        <f t="shared" si="129"/>
        <v>0</v>
      </c>
      <c r="LGQ27" s="409">
        <f t="shared" si="129"/>
        <v>0</v>
      </c>
      <c r="LGR27" s="409">
        <f t="shared" si="129"/>
        <v>0</v>
      </c>
      <c r="LGS27" s="409">
        <f t="shared" si="129"/>
        <v>0</v>
      </c>
      <c r="LGT27" s="409">
        <f t="shared" si="129"/>
        <v>0</v>
      </c>
      <c r="LGU27" s="409">
        <f t="shared" si="129"/>
        <v>0</v>
      </c>
      <c r="LGV27" s="409">
        <f t="shared" si="129"/>
        <v>0</v>
      </c>
      <c r="LGW27" s="409">
        <f t="shared" si="129"/>
        <v>0</v>
      </c>
      <c r="LGX27" s="409">
        <f t="shared" si="129"/>
        <v>0</v>
      </c>
      <c r="LGY27" s="409">
        <f t="shared" si="129"/>
        <v>0</v>
      </c>
      <c r="LGZ27" s="409">
        <f t="shared" si="129"/>
        <v>0</v>
      </c>
      <c r="LHA27" s="409">
        <f t="shared" si="129"/>
        <v>0</v>
      </c>
      <c r="LHB27" s="409">
        <f t="shared" si="129"/>
        <v>0</v>
      </c>
      <c r="LHC27" s="409">
        <f t="shared" si="129"/>
        <v>0</v>
      </c>
      <c r="LHD27" s="409">
        <f t="shared" si="129"/>
        <v>0</v>
      </c>
      <c r="LHE27" s="409">
        <f t="shared" ref="LHE27:LJP27" si="130">LHE25/365</f>
        <v>0</v>
      </c>
      <c r="LHF27" s="409">
        <f t="shared" si="130"/>
        <v>0</v>
      </c>
      <c r="LHG27" s="409">
        <f t="shared" si="130"/>
        <v>0</v>
      </c>
      <c r="LHH27" s="409">
        <f t="shared" si="130"/>
        <v>0</v>
      </c>
      <c r="LHI27" s="409">
        <f t="shared" si="130"/>
        <v>0</v>
      </c>
      <c r="LHJ27" s="409">
        <f t="shared" si="130"/>
        <v>0</v>
      </c>
      <c r="LHK27" s="409">
        <f t="shared" si="130"/>
        <v>0</v>
      </c>
      <c r="LHL27" s="409">
        <f t="shared" si="130"/>
        <v>0</v>
      </c>
      <c r="LHM27" s="409">
        <f t="shared" si="130"/>
        <v>0</v>
      </c>
      <c r="LHN27" s="409">
        <f t="shared" si="130"/>
        <v>0</v>
      </c>
      <c r="LHO27" s="409">
        <f t="shared" si="130"/>
        <v>0</v>
      </c>
      <c r="LHP27" s="409">
        <f t="shared" si="130"/>
        <v>0</v>
      </c>
      <c r="LHQ27" s="409">
        <f t="shared" si="130"/>
        <v>0</v>
      </c>
      <c r="LHR27" s="409">
        <f t="shared" si="130"/>
        <v>0</v>
      </c>
      <c r="LHS27" s="409">
        <f t="shared" si="130"/>
        <v>0</v>
      </c>
      <c r="LHT27" s="409">
        <f t="shared" si="130"/>
        <v>0</v>
      </c>
      <c r="LHU27" s="409">
        <f t="shared" si="130"/>
        <v>0</v>
      </c>
      <c r="LHV27" s="409">
        <f t="shared" si="130"/>
        <v>0</v>
      </c>
      <c r="LHW27" s="409">
        <f t="shared" si="130"/>
        <v>0</v>
      </c>
      <c r="LHX27" s="409">
        <f t="shared" si="130"/>
        <v>0</v>
      </c>
      <c r="LHY27" s="409">
        <f t="shared" si="130"/>
        <v>0</v>
      </c>
      <c r="LHZ27" s="409">
        <f t="shared" si="130"/>
        <v>0</v>
      </c>
      <c r="LIA27" s="409">
        <f t="shared" si="130"/>
        <v>0</v>
      </c>
      <c r="LIB27" s="409">
        <f t="shared" si="130"/>
        <v>0</v>
      </c>
      <c r="LIC27" s="409">
        <f t="shared" si="130"/>
        <v>0</v>
      </c>
      <c r="LID27" s="409">
        <f t="shared" si="130"/>
        <v>0</v>
      </c>
      <c r="LIE27" s="409">
        <f t="shared" si="130"/>
        <v>0</v>
      </c>
      <c r="LIF27" s="409">
        <f t="shared" si="130"/>
        <v>0</v>
      </c>
      <c r="LIG27" s="409">
        <f t="shared" si="130"/>
        <v>0</v>
      </c>
      <c r="LIH27" s="409">
        <f t="shared" si="130"/>
        <v>0</v>
      </c>
      <c r="LII27" s="409">
        <f t="shared" si="130"/>
        <v>0</v>
      </c>
      <c r="LIJ27" s="409">
        <f t="shared" si="130"/>
        <v>0</v>
      </c>
      <c r="LIK27" s="409">
        <f t="shared" si="130"/>
        <v>0</v>
      </c>
      <c r="LIL27" s="409">
        <f t="shared" si="130"/>
        <v>0</v>
      </c>
      <c r="LIM27" s="409">
        <f t="shared" si="130"/>
        <v>0</v>
      </c>
      <c r="LIN27" s="409">
        <f t="shared" si="130"/>
        <v>0</v>
      </c>
      <c r="LIO27" s="409">
        <f t="shared" si="130"/>
        <v>0</v>
      </c>
      <c r="LIP27" s="409">
        <f t="shared" si="130"/>
        <v>0</v>
      </c>
      <c r="LIQ27" s="409">
        <f t="shared" si="130"/>
        <v>0</v>
      </c>
      <c r="LIR27" s="409">
        <f t="shared" si="130"/>
        <v>0</v>
      </c>
      <c r="LIS27" s="409">
        <f t="shared" si="130"/>
        <v>0</v>
      </c>
      <c r="LIT27" s="409">
        <f t="shared" si="130"/>
        <v>0</v>
      </c>
      <c r="LIU27" s="409">
        <f t="shared" si="130"/>
        <v>0</v>
      </c>
      <c r="LIV27" s="409">
        <f t="shared" si="130"/>
        <v>0</v>
      </c>
      <c r="LIW27" s="409">
        <f t="shared" si="130"/>
        <v>0</v>
      </c>
      <c r="LIX27" s="409">
        <f t="shared" si="130"/>
        <v>0</v>
      </c>
      <c r="LIY27" s="409">
        <f t="shared" si="130"/>
        <v>0</v>
      </c>
      <c r="LIZ27" s="409">
        <f t="shared" si="130"/>
        <v>0</v>
      </c>
      <c r="LJA27" s="409">
        <f t="shared" si="130"/>
        <v>0</v>
      </c>
      <c r="LJB27" s="409">
        <f t="shared" si="130"/>
        <v>0</v>
      </c>
      <c r="LJC27" s="409">
        <f t="shared" si="130"/>
        <v>0</v>
      </c>
      <c r="LJD27" s="409">
        <f t="shared" si="130"/>
        <v>0</v>
      </c>
      <c r="LJE27" s="409">
        <f t="shared" si="130"/>
        <v>0</v>
      </c>
      <c r="LJF27" s="409">
        <f t="shared" si="130"/>
        <v>0</v>
      </c>
      <c r="LJG27" s="409">
        <f t="shared" si="130"/>
        <v>0</v>
      </c>
      <c r="LJH27" s="409">
        <f t="shared" si="130"/>
        <v>0</v>
      </c>
      <c r="LJI27" s="409">
        <f t="shared" si="130"/>
        <v>0</v>
      </c>
      <c r="LJJ27" s="409">
        <f t="shared" si="130"/>
        <v>0</v>
      </c>
      <c r="LJK27" s="409">
        <f t="shared" si="130"/>
        <v>0</v>
      </c>
      <c r="LJL27" s="409">
        <f t="shared" si="130"/>
        <v>0</v>
      </c>
      <c r="LJM27" s="409">
        <f t="shared" si="130"/>
        <v>0</v>
      </c>
      <c r="LJN27" s="409">
        <f t="shared" si="130"/>
        <v>0</v>
      </c>
      <c r="LJO27" s="409">
        <f t="shared" si="130"/>
        <v>0</v>
      </c>
      <c r="LJP27" s="409">
        <f t="shared" si="130"/>
        <v>0</v>
      </c>
      <c r="LJQ27" s="409">
        <f t="shared" ref="LJQ27:LMB27" si="131">LJQ25/365</f>
        <v>0</v>
      </c>
      <c r="LJR27" s="409">
        <f t="shared" si="131"/>
        <v>0</v>
      </c>
      <c r="LJS27" s="409">
        <f t="shared" si="131"/>
        <v>0</v>
      </c>
      <c r="LJT27" s="409">
        <f t="shared" si="131"/>
        <v>0</v>
      </c>
      <c r="LJU27" s="409">
        <f t="shared" si="131"/>
        <v>0</v>
      </c>
      <c r="LJV27" s="409">
        <f t="shared" si="131"/>
        <v>0</v>
      </c>
      <c r="LJW27" s="409">
        <f t="shared" si="131"/>
        <v>0</v>
      </c>
      <c r="LJX27" s="409">
        <f t="shared" si="131"/>
        <v>0</v>
      </c>
      <c r="LJY27" s="409">
        <f t="shared" si="131"/>
        <v>0</v>
      </c>
      <c r="LJZ27" s="409">
        <f t="shared" si="131"/>
        <v>0</v>
      </c>
      <c r="LKA27" s="409">
        <f t="shared" si="131"/>
        <v>0</v>
      </c>
      <c r="LKB27" s="409">
        <f t="shared" si="131"/>
        <v>0</v>
      </c>
      <c r="LKC27" s="409">
        <f t="shared" si="131"/>
        <v>0</v>
      </c>
      <c r="LKD27" s="409">
        <f t="shared" si="131"/>
        <v>0</v>
      </c>
      <c r="LKE27" s="409">
        <f t="shared" si="131"/>
        <v>0</v>
      </c>
      <c r="LKF27" s="409">
        <f t="shared" si="131"/>
        <v>0</v>
      </c>
      <c r="LKG27" s="409">
        <f t="shared" si="131"/>
        <v>0</v>
      </c>
      <c r="LKH27" s="409">
        <f t="shared" si="131"/>
        <v>0</v>
      </c>
      <c r="LKI27" s="409">
        <f t="shared" si="131"/>
        <v>0</v>
      </c>
      <c r="LKJ27" s="409">
        <f t="shared" si="131"/>
        <v>0</v>
      </c>
      <c r="LKK27" s="409">
        <f t="shared" si="131"/>
        <v>0</v>
      </c>
      <c r="LKL27" s="409">
        <f t="shared" si="131"/>
        <v>0</v>
      </c>
      <c r="LKM27" s="409">
        <f t="shared" si="131"/>
        <v>0</v>
      </c>
      <c r="LKN27" s="409">
        <f t="shared" si="131"/>
        <v>0</v>
      </c>
      <c r="LKO27" s="409">
        <f t="shared" si="131"/>
        <v>0</v>
      </c>
      <c r="LKP27" s="409">
        <f t="shared" si="131"/>
        <v>0</v>
      </c>
      <c r="LKQ27" s="409">
        <f t="shared" si="131"/>
        <v>0</v>
      </c>
      <c r="LKR27" s="409">
        <f t="shared" si="131"/>
        <v>0</v>
      </c>
      <c r="LKS27" s="409">
        <f t="shared" si="131"/>
        <v>0</v>
      </c>
      <c r="LKT27" s="409">
        <f t="shared" si="131"/>
        <v>0</v>
      </c>
      <c r="LKU27" s="409">
        <f t="shared" si="131"/>
        <v>0</v>
      </c>
      <c r="LKV27" s="409">
        <f t="shared" si="131"/>
        <v>0</v>
      </c>
      <c r="LKW27" s="409">
        <f t="shared" si="131"/>
        <v>0</v>
      </c>
      <c r="LKX27" s="409">
        <f t="shared" si="131"/>
        <v>0</v>
      </c>
      <c r="LKY27" s="409">
        <f t="shared" si="131"/>
        <v>0</v>
      </c>
      <c r="LKZ27" s="409">
        <f t="shared" si="131"/>
        <v>0</v>
      </c>
      <c r="LLA27" s="409">
        <f t="shared" si="131"/>
        <v>0</v>
      </c>
      <c r="LLB27" s="409">
        <f t="shared" si="131"/>
        <v>0</v>
      </c>
      <c r="LLC27" s="409">
        <f t="shared" si="131"/>
        <v>0</v>
      </c>
      <c r="LLD27" s="409">
        <f t="shared" si="131"/>
        <v>0</v>
      </c>
      <c r="LLE27" s="409">
        <f t="shared" si="131"/>
        <v>0</v>
      </c>
      <c r="LLF27" s="409">
        <f t="shared" si="131"/>
        <v>0</v>
      </c>
      <c r="LLG27" s="409">
        <f t="shared" si="131"/>
        <v>0</v>
      </c>
      <c r="LLH27" s="409">
        <f t="shared" si="131"/>
        <v>0</v>
      </c>
      <c r="LLI27" s="409">
        <f t="shared" si="131"/>
        <v>0</v>
      </c>
      <c r="LLJ27" s="409">
        <f t="shared" si="131"/>
        <v>0</v>
      </c>
      <c r="LLK27" s="409">
        <f t="shared" si="131"/>
        <v>0</v>
      </c>
      <c r="LLL27" s="409">
        <f t="shared" si="131"/>
        <v>0</v>
      </c>
      <c r="LLM27" s="409">
        <f t="shared" si="131"/>
        <v>0</v>
      </c>
      <c r="LLN27" s="409">
        <f t="shared" si="131"/>
        <v>0</v>
      </c>
      <c r="LLO27" s="409">
        <f t="shared" si="131"/>
        <v>0</v>
      </c>
      <c r="LLP27" s="409">
        <f t="shared" si="131"/>
        <v>0</v>
      </c>
      <c r="LLQ27" s="409">
        <f t="shared" si="131"/>
        <v>0</v>
      </c>
      <c r="LLR27" s="409">
        <f t="shared" si="131"/>
        <v>0</v>
      </c>
      <c r="LLS27" s="409">
        <f t="shared" si="131"/>
        <v>0</v>
      </c>
      <c r="LLT27" s="409">
        <f t="shared" si="131"/>
        <v>0</v>
      </c>
      <c r="LLU27" s="409">
        <f t="shared" si="131"/>
        <v>0</v>
      </c>
      <c r="LLV27" s="409">
        <f t="shared" si="131"/>
        <v>0</v>
      </c>
      <c r="LLW27" s="409">
        <f t="shared" si="131"/>
        <v>0</v>
      </c>
      <c r="LLX27" s="409">
        <f t="shared" si="131"/>
        <v>0</v>
      </c>
      <c r="LLY27" s="409">
        <f t="shared" si="131"/>
        <v>0</v>
      </c>
      <c r="LLZ27" s="409">
        <f t="shared" si="131"/>
        <v>0</v>
      </c>
      <c r="LMA27" s="409">
        <f t="shared" si="131"/>
        <v>0</v>
      </c>
      <c r="LMB27" s="409">
        <f t="shared" si="131"/>
        <v>0</v>
      </c>
      <c r="LMC27" s="409">
        <f t="shared" ref="LMC27:LON27" si="132">LMC25/365</f>
        <v>0</v>
      </c>
      <c r="LMD27" s="409">
        <f t="shared" si="132"/>
        <v>0</v>
      </c>
      <c r="LME27" s="409">
        <f t="shared" si="132"/>
        <v>0</v>
      </c>
      <c r="LMF27" s="409">
        <f t="shared" si="132"/>
        <v>0</v>
      </c>
      <c r="LMG27" s="409">
        <f t="shared" si="132"/>
        <v>0</v>
      </c>
      <c r="LMH27" s="409">
        <f t="shared" si="132"/>
        <v>0</v>
      </c>
      <c r="LMI27" s="409">
        <f t="shared" si="132"/>
        <v>0</v>
      </c>
      <c r="LMJ27" s="409">
        <f t="shared" si="132"/>
        <v>0</v>
      </c>
      <c r="LMK27" s="409">
        <f t="shared" si="132"/>
        <v>0</v>
      </c>
      <c r="LML27" s="409">
        <f t="shared" si="132"/>
        <v>0</v>
      </c>
      <c r="LMM27" s="409">
        <f t="shared" si="132"/>
        <v>0</v>
      </c>
      <c r="LMN27" s="409">
        <f t="shared" si="132"/>
        <v>0</v>
      </c>
      <c r="LMO27" s="409">
        <f t="shared" si="132"/>
        <v>0</v>
      </c>
      <c r="LMP27" s="409">
        <f t="shared" si="132"/>
        <v>0</v>
      </c>
      <c r="LMQ27" s="409">
        <f t="shared" si="132"/>
        <v>0</v>
      </c>
      <c r="LMR27" s="409">
        <f t="shared" si="132"/>
        <v>0</v>
      </c>
      <c r="LMS27" s="409">
        <f t="shared" si="132"/>
        <v>0</v>
      </c>
      <c r="LMT27" s="409">
        <f t="shared" si="132"/>
        <v>0</v>
      </c>
      <c r="LMU27" s="409">
        <f t="shared" si="132"/>
        <v>0</v>
      </c>
      <c r="LMV27" s="409">
        <f t="shared" si="132"/>
        <v>0</v>
      </c>
      <c r="LMW27" s="409">
        <f t="shared" si="132"/>
        <v>0</v>
      </c>
      <c r="LMX27" s="409">
        <f t="shared" si="132"/>
        <v>0</v>
      </c>
      <c r="LMY27" s="409">
        <f t="shared" si="132"/>
        <v>0</v>
      </c>
      <c r="LMZ27" s="409">
        <f t="shared" si="132"/>
        <v>0</v>
      </c>
      <c r="LNA27" s="409">
        <f t="shared" si="132"/>
        <v>0</v>
      </c>
      <c r="LNB27" s="409">
        <f t="shared" si="132"/>
        <v>0</v>
      </c>
      <c r="LNC27" s="409">
        <f t="shared" si="132"/>
        <v>0</v>
      </c>
      <c r="LND27" s="409">
        <f t="shared" si="132"/>
        <v>0</v>
      </c>
      <c r="LNE27" s="409">
        <f t="shared" si="132"/>
        <v>0</v>
      </c>
      <c r="LNF27" s="409">
        <f t="shared" si="132"/>
        <v>0</v>
      </c>
      <c r="LNG27" s="409">
        <f t="shared" si="132"/>
        <v>0</v>
      </c>
      <c r="LNH27" s="409">
        <f t="shared" si="132"/>
        <v>0</v>
      </c>
      <c r="LNI27" s="409">
        <f t="shared" si="132"/>
        <v>0</v>
      </c>
      <c r="LNJ27" s="409">
        <f t="shared" si="132"/>
        <v>0</v>
      </c>
      <c r="LNK27" s="409">
        <f t="shared" si="132"/>
        <v>0</v>
      </c>
      <c r="LNL27" s="409">
        <f t="shared" si="132"/>
        <v>0</v>
      </c>
      <c r="LNM27" s="409">
        <f t="shared" si="132"/>
        <v>0</v>
      </c>
      <c r="LNN27" s="409">
        <f t="shared" si="132"/>
        <v>0</v>
      </c>
      <c r="LNO27" s="409">
        <f t="shared" si="132"/>
        <v>0</v>
      </c>
      <c r="LNP27" s="409">
        <f t="shared" si="132"/>
        <v>0</v>
      </c>
      <c r="LNQ27" s="409">
        <f t="shared" si="132"/>
        <v>0</v>
      </c>
      <c r="LNR27" s="409">
        <f t="shared" si="132"/>
        <v>0</v>
      </c>
      <c r="LNS27" s="409">
        <f t="shared" si="132"/>
        <v>0</v>
      </c>
      <c r="LNT27" s="409">
        <f t="shared" si="132"/>
        <v>0</v>
      </c>
      <c r="LNU27" s="409">
        <f t="shared" si="132"/>
        <v>0</v>
      </c>
      <c r="LNV27" s="409">
        <f t="shared" si="132"/>
        <v>0</v>
      </c>
      <c r="LNW27" s="409">
        <f t="shared" si="132"/>
        <v>0</v>
      </c>
      <c r="LNX27" s="409">
        <f t="shared" si="132"/>
        <v>0</v>
      </c>
      <c r="LNY27" s="409">
        <f t="shared" si="132"/>
        <v>0</v>
      </c>
      <c r="LNZ27" s="409">
        <f t="shared" si="132"/>
        <v>0</v>
      </c>
      <c r="LOA27" s="409">
        <f t="shared" si="132"/>
        <v>0</v>
      </c>
      <c r="LOB27" s="409">
        <f t="shared" si="132"/>
        <v>0</v>
      </c>
      <c r="LOC27" s="409">
        <f t="shared" si="132"/>
        <v>0</v>
      </c>
      <c r="LOD27" s="409">
        <f t="shared" si="132"/>
        <v>0</v>
      </c>
      <c r="LOE27" s="409">
        <f t="shared" si="132"/>
        <v>0</v>
      </c>
      <c r="LOF27" s="409">
        <f t="shared" si="132"/>
        <v>0</v>
      </c>
      <c r="LOG27" s="409">
        <f t="shared" si="132"/>
        <v>0</v>
      </c>
      <c r="LOH27" s="409">
        <f t="shared" si="132"/>
        <v>0</v>
      </c>
      <c r="LOI27" s="409">
        <f t="shared" si="132"/>
        <v>0</v>
      </c>
      <c r="LOJ27" s="409">
        <f t="shared" si="132"/>
        <v>0</v>
      </c>
      <c r="LOK27" s="409">
        <f t="shared" si="132"/>
        <v>0</v>
      </c>
      <c r="LOL27" s="409">
        <f t="shared" si="132"/>
        <v>0</v>
      </c>
      <c r="LOM27" s="409">
        <f t="shared" si="132"/>
        <v>0</v>
      </c>
      <c r="LON27" s="409">
        <f t="shared" si="132"/>
        <v>0</v>
      </c>
      <c r="LOO27" s="409">
        <f t="shared" ref="LOO27:LQZ27" si="133">LOO25/365</f>
        <v>0</v>
      </c>
      <c r="LOP27" s="409">
        <f t="shared" si="133"/>
        <v>0</v>
      </c>
      <c r="LOQ27" s="409">
        <f t="shared" si="133"/>
        <v>0</v>
      </c>
      <c r="LOR27" s="409">
        <f t="shared" si="133"/>
        <v>0</v>
      </c>
      <c r="LOS27" s="409">
        <f t="shared" si="133"/>
        <v>0</v>
      </c>
      <c r="LOT27" s="409">
        <f t="shared" si="133"/>
        <v>0</v>
      </c>
      <c r="LOU27" s="409">
        <f t="shared" si="133"/>
        <v>0</v>
      </c>
      <c r="LOV27" s="409">
        <f t="shared" si="133"/>
        <v>0</v>
      </c>
      <c r="LOW27" s="409">
        <f t="shared" si="133"/>
        <v>0</v>
      </c>
      <c r="LOX27" s="409">
        <f t="shared" si="133"/>
        <v>0</v>
      </c>
      <c r="LOY27" s="409">
        <f t="shared" si="133"/>
        <v>0</v>
      </c>
      <c r="LOZ27" s="409">
        <f t="shared" si="133"/>
        <v>0</v>
      </c>
      <c r="LPA27" s="409">
        <f t="shared" si="133"/>
        <v>0</v>
      </c>
      <c r="LPB27" s="409">
        <f t="shared" si="133"/>
        <v>0</v>
      </c>
      <c r="LPC27" s="409">
        <f t="shared" si="133"/>
        <v>0</v>
      </c>
      <c r="LPD27" s="409">
        <f t="shared" si="133"/>
        <v>0</v>
      </c>
      <c r="LPE27" s="409">
        <f t="shared" si="133"/>
        <v>0</v>
      </c>
      <c r="LPF27" s="409">
        <f t="shared" si="133"/>
        <v>0</v>
      </c>
      <c r="LPG27" s="409">
        <f t="shared" si="133"/>
        <v>0</v>
      </c>
      <c r="LPH27" s="409">
        <f t="shared" si="133"/>
        <v>0</v>
      </c>
      <c r="LPI27" s="409">
        <f t="shared" si="133"/>
        <v>0</v>
      </c>
      <c r="LPJ27" s="409">
        <f t="shared" si="133"/>
        <v>0</v>
      </c>
      <c r="LPK27" s="409">
        <f t="shared" si="133"/>
        <v>0</v>
      </c>
      <c r="LPL27" s="409">
        <f t="shared" si="133"/>
        <v>0</v>
      </c>
      <c r="LPM27" s="409">
        <f t="shared" si="133"/>
        <v>0</v>
      </c>
      <c r="LPN27" s="409">
        <f t="shared" si="133"/>
        <v>0</v>
      </c>
      <c r="LPO27" s="409">
        <f t="shared" si="133"/>
        <v>0</v>
      </c>
      <c r="LPP27" s="409">
        <f t="shared" si="133"/>
        <v>0</v>
      </c>
      <c r="LPQ27" s="409">
        <f t="shared" si="133"/>
        <v>0</v>
      </c>
      <c r="LPR27" s="409">
        <f t="shared" si="133"/>
        <v>0</v>
      </c>
      <c r="LPS27" s="409">
        <f t="shared" si="133"/>
        <v>0</v>
      </c>
      <c r="LPT27" s="409">
        <f t="shared" si="133"/>
        <v>0</v>
      </c>
      <c r="LPU27" s="409">
        <f t="shared" si="133"/>
        <v>0</v>
      </c>
      <c r="LPV27" s="409">
        <f t="shared" si="133"/>
        <v>0</v>
      </c>
      <c r="LPW27" s="409">
        <f t="shared" si="133"/>
        <v>0</v>
      </c>
      <c r="LPX27" s="409">
        <f t="shared" si="133"/>
        <v>0</v>
      </c>
      <c r="LPY27" s="409">
        <f t="shared" si="133"/>
        <v>0</v>
      </c>
      <c r="LPZ27" s="409">
        <f t="shared" si="133"/>
        <v>0</v>
      </c>
      <c r="LQA27" s="409">
        <f t="shared" si="133"/>
        <v>0</v>
      </c>
      <c r="LQB27" s="409">
        <f t="shared" si="133"/>
        <v>0</v>
      </c>
      <c r="LQC27" s="409">
        <f t="shared" si="133"/>
        <v>0</v>
      </c>
      <c r="LQD27" s="409">
        <f t="shared" si="133"/>
        <v>0</v>
      </c>
      <c r="LQE27" s="409">
        <f t="shared" si="133"/>
        <v>0</v>
      </c>
      <c r="LQF27" s="409">
        <f t="shared" si="133"/>
        <v>0</v>
      </c>
      <c r="LQG27" s="409">
        <f t="shared" si="133"/>
        <v>0</v>
      </c>
      <c r="LQH27" s="409">
        <f t="shared" si="133"/>
        <v>0</v>
      </c>
      <c r="LQI27" s="409">
        <f t="shared" si="133"/>
        <v>0</v>
      </c>
      <c r="LQJ27" s="409">
        <f t="shared" si="133"/>
        <v>0</v>
      </c>
      <c r="LQK27" s="409">
        <f t="shared" si="133"/>
        <v>0</v>
      </c>
      <c r="LQL27" s="409">
        <f t="shared" si="133"/>
        <v>0</v>
      </c>
      <c r="LQM27" s="409">
        <f t="shared" si="133"/>
        <v>0</v>
      </c>
      <c r="LQN27" s="409">
        <f t="shared" si="133"/>
        <v>0</v>
      </c>
      <c r="LQO27" s="409">
        <f t="shared" si="133"/>
        <v>0</v>
      </c>
      <c r="LQP27" s="409">
        <f t="shared" si="133"/>
        <v>0</v>
      </c>
      <c r="LQQ27" s="409">
        <f t="shared" si="133"/>
        <v>0</v>
      </c>
      <c r="LQR27" s="409">
        <f t="shared" si="133"/>
        <v>0</v>
      </c>
      <c r="LQS27" s="409">
        <f t="shared" si="133"/>
        <v>0</v>
      </c>
      <c r="LQT27" s="409">
        <f t="shared" si="133"/>
        <v>0</v>
      </c>
      <c r="LQU27" s="409">
        <f t="shared" si="133"/>
        <v>0</v>
      </c>
      <c r="LQV27" s="409">
        <f t="shared" si="133"/>
        <v>0</v>
      </c>
      <c r="LQW27" s="409">
        <f t="shared" si="133"/>
        <v>0</v>
      </c>
      <c r="LQX27" s="409">
        <f t="shared" si="133"/>
        <v>0</v>
      </c>
      <c r="LQY27" s="409">
        <f t="shared" si="133"/>
        <v>0</v>
      </c>
      <c r="LQZ27" s="409">
        <f t="shared" si="133"/>
        <v>0</v>
      </c>
      <c r="LRA27" s="409">
        <f t="shared" ref="LRA27:LTL27" si="134">LRA25/365</f>
        <v>0</v>
      </c>
      <c r="LRB27" s="409">
        <f t="shared" si="134"/>
        <v>0</v>
      </c>
      <c r="LRC27" s="409">
        <f t="shared" si="134"/>
        <v>0</v>
      </c>
      <c r="LRD27" s="409">
        <f t="shared" si="134"/>
        <v>0</v>
      </c>
      <c r="LRE27" s="409">
        <f t="shared" si="134"/>
        <v>0</v>
      </c>
      <c r="LRF27" s="409">
        <f t="shared" si="134"/>
        <v>0</v>
      </c>
      <c r="LRG27" s="409">
        <f t="shared" si="134"/>
        <v>0</v>
      </c>
      <c r="LRH27" s="409">
        <f t="shared" si="134"/>
        <v>0</v>
      </c>
      <c r="LRI27" s="409">
        <f t="shared" si="134"/>
        <v>0</v>
      </c>
      <c r="LRJ27" s="409">
        <f t="shared" si="134"/>
        <v>0</v>
      </c>
      <c r="LRK27" s="409">
        <f t="shared" si="134"/>
        <v>0</v>
      </c>
      <c r="LRL27" s="409">
        <f t="shared" si="134"/>
        <v>0</v>
      </c>
      <c r="LRM27" s="409">
        <f t="shared" si="134"/>
        <v>0</v>
      </c>
      <c r="LRN27" s="409">
        <f t="shared" si="134"/>
        <v>0</v>
      </c>
      <c r="LRO27" s="409">
        <f t="shared" si="134"/>
        <v>0</v>
      </c>
      <c r="LRP27" s="409">
        <f t="shared" si="134"/>
        <v>0</v>
      </c>
      <c r="LRQ27" s="409">
        <f t="shared" si="134"/>
        <v>0</v>
      </c>
      <c r="LRR27" s="409">
        <f t="shared" si="134"/>
        <v>0</v>
      </c>
      <c r="LRS27" s="409">
        <f t="shared" si="134"/>
        <v>0</v>
      </c>
      <c r="LRT27" s="409">
        <f t="shared" si="134"/>
        <v>0</v>
      </c>
      <c r="LRU27" s="409">
        <f t="shared" si="134"/>
        <v>0</v>
      </c>
      <c r="LRV27" s="409">
        <f t="shared" si="134"/>
        <v>0</v>
      </c>
      <c r="LRW27" s="409">
        <f t="shared" si="134"/>
        <v>0</v>
      </c>
      <c r="LRX27" s="409">
        <f t="shared" si="134"/>
        <v>0</v>
      </c>
      <c r="LRY27" s="409">
        <f t="shared" si="134"/>
        <v>0</v>
      </c>
      <c r="LRZ27" s="409">
        <f t="shared" si="134"/>
        <v>0</v>
      </c>
      <c r="LSA27" s="409">
        <f t="shared" si="134"/>
        <v>0</v>
      </c>
      <c r="LSB27" s="409">
        <f t="shared" si="134"/>
        <v>0</v>
      </c>
      <c r="LSC27" s="409">
        <f t="shared" si="134"/>
        <v>0</v>
      </c>
      <c r="LSD27" s="409">
        <f t="shared" si="134"/>
        <v>0</v>
      </c>
      <c r="LSE27" s="409">
        <f t="shared" si="134"/>
        <v>0</v>
      </c>
      <c r="LSF27" s="409">
        <f t="shared" si="134"/>
        <v>0</v>
      </c>
      <c r="LSG27" s="409">
        <f t="shared" si="134"/>
        <v>0</v>
      </c>
      <c r="LSH27" s="409">
        <f t="shared" si="134"/>
        <v>0</v>
      </c>
      <c r="LSI27" s="409">
        <f t="shared" si="134"/>
        <v>0</v>
      </c>
      <c r="LSJ27" s="409">
        <f t="shared" si="134"/>
        <v>0</v>
      </c>
      <c r="LSK27" s="409">
        <f t="shared" si="134"/>
        <v>0</v>
      </c>
      <c r="LSL27" s="409">
        <f t="shared" si="134"/>
        <v>0</v>
      </c>
      <c r="LSM27" s="409">
        <f t="shared" si="134"/>
        <v>0</v>
      </c>
      <c r="LSN27" s="409">
        <f t="shared" si="134"/>
        <v>0</v>
      </c>
      <c r="LSO27" s="409">
        <f t="shared" si="134"/>
        <v>0</v>
      </c>
      <c r="LSP27" s="409">
        <f t="shared" si="134"/>
        <v>0</v>
      </c>
      <c r="LSQ27" s="409">
        <f t="shared" si="134"/>
        <v>0</v>
      </c>
      <c r="LSR27" s="409">
        <f t="shared" si="134"/>
        <v>0</v>
      </c>
      <c r="LSS27" s="409">
        <f t="shared" si="134"/>
        <v>0</v>
      </c>
      <c r="LST27" s="409">
        <f t="shared" si="134"/>
        <v>0</v>
      </c>
      <c r="LSU27" s="409">
        <f t="shared" si="134"/>
        <v>0</v>
      </c>
      <c r="LSV27" s="409">
        <f t="shared" si="134"/>
        <v>0</v>
      </c>
      <c r="LSW27" s="409">
        <f t="shared" si="134"/>
        <v>0</v>
      </c>
      <c r="LSX27" s="409">
        <f t="shared" si="134"/>
        <v>0</v>
      </c>
      <c r="LSY27" s="409">
        <f t="shared" si="134"/>
        <v>0</v>
      </c>
      <c r="LSZ27" s="409">
        <f t="shared" si="134"/>
        <v>0</v>
      </c>
      <c r="LTA27" s="409">
        <f t="shared" si="134"/>
        <v>0</v>
      </c>
      <c r="LTB27" s="409">
        <f t="shared" si="134"/>
        <v>0</v>
      </c>
      <c r="LTC27" s="409">
        <f t="shared" si="134"/>
        <v>0</v>
      </c>
      <c r="LTD27" s="409">
        <f t="shared" si="134"/>
        <v>0</v>
      </c>
      <c r="LTE27" s="409">
        <f t="shared" si="134"/>
        <v>0</v>
      </c>
      <c r="LTF27" s="409">
        <f t="shared" si="134"/>
        <v>0</v>
      </c>
      <c r="LTG27" s="409">
        <f t="shared" si="134"/>
        <v>0</v>
      </c>
      <c r="LTH27" s="409">
        <f t="shared" si="134"/>
        <v>0</v>
      </c>
      <c r="LTI27" s="409">
        <f t="shared" si="134"/>
        <v>0</v>
      </c>
      <c r="LTJ27" s="409">
        <f t="shared" si="134"/>
        <v>0</v>
      </c>
      <c r="LTK27" s="409">
        <f t="shared" si="134"/>
        <v>0</v>
      </c>
      <c r="LTL27" s="409">
        <f t="shared" si="134"/>
        <v>0</v>
      </c>
      <c r="LTM27" s="409">
        <f t="shared" ref="LTM27:LVX27" si="135">LTM25/365</f>
        <v>0</v>
      </c>
      <c r="LTN27" s="409">
        <f t="shared" si="135"/>
        <v>0</v>
      </c>
      <c r="LTO27" s="409">
        <f t="shared" si="135"/>
        <v>0</v>
      </c>
      <c r="LTP27" s="409">
        <f t="shared" si="135"/>
        <v>0</v>
      </c>
      <c r="LTQ27" s="409">
        <f t="shared" si="135"/>
        <v>0</v>
      </c>
      <c r="LTR27" s="409">
        <f t="shared" si="135"/>
        <v>0</v>
      </c>
      <c r="LTS27" s="409">
        <f t="shared" si="135"/>
        <v>0</v>
      </c>
      <c r="LTT27" s="409">
        <f t="shared" si="135"/>
        <v>0</v>
      </c>
      <c r="LTU27" s="409">
        <f t="shared" si="135"/>
        <v>0</v>
      </c>
      <c r="LTV27" s="409">
        <f t="shared" si="135"/>
        <v>0</v>
      </c>
      <c r="LTW27" s="409">
        <f t="shared" si="135"/>
        <v>0</v>
      </c>
      <c r="LTX27" s="409">
        <f t="shared" si="135"/>
        <v>0</v>
      </c>
      <c r="LTY27" s="409">
        <f t="shared" si="135"/>
        <v>0</v>
      </c>
      <c r="LTZ27" s="409">
        <f t="shared" si="135"/>
        <v>0</v>
      </c>
      <c r="LUA27" s="409">
        <f t="shared" si="135"/>
        <v>0</v>
      </c>
      <c r="LUB27" s="409">
        <f t="shared" si="135"/>
        <v>0</v>
      </c>
      <c r="LUC27" s="409">
        <f t="shared" si="135"/>
        <v>0</v>
      </c>
      <c r="LUD27" s="409">
        <f t="shared" si="135"/>
        <v>0</v>
      </c>
      <c r="LUE27" s="409">
        <f t="shared" si="135"/>
        <v>0</v>
      </c>
      <c r="LUF27" s="409">
        <f t="shared" si="135"/>
        <v>0</v>
      </c>
      <c r="LUG27" s="409">
        <f t="shared" si="135"/>
        <v>0</v>
      </c>
      <c r="LUH27" s="409">
        <f t="shared" si="135"/>
        <v>0</v>
      </c>
      <c r="LUI27" s="409">
        <f t="shared" si="135"/>
        <v>0</v>
      </c>
      <c r="LUJ27" s="409">
        <f t="shared" si="135"/>
        <v>0</v>
      </c>
      <c r="LUK27" s="409">
        <f t="shared" si="135"/>
        <v>0</v>
      </c>
      <c r="LUL27" s="409">
        <f t="shared" si="135"/>
        <v>0</v>
      </c>
      <c r="LUM27" s="409">
        <f t="shared" si="135"/>
        <v>0</v>
      </c>
      <c r="LUN27" s="409">
        <f t="shared" si="135"/>
        <v>0</v>
      </c>
      <c r="LUO27" s="409">
        <f t="shared" si="135"/>
        <v>0</v>
      </c>
      <c r="LUP27" s="409">
        <f t="shared" si="135"/>
        <v>0</v>
      </c>
      <c r="LUQ27" s="409">
        <f t="shared" si="135"/>
        <v>0</v>
      </c>
      <c r="LUR27" s="409">
        <f t="shared" si="135"/>
        <v>0</v>
      </c>
      <c r="LUS27" s="409">
        <f t="shared" si="135"/>
        <v>0</v>
      </c>
      <c r="LUT27" s="409">
        <f t="shared" si="135"/>
        <v>0</v>
      </c>
      <c r="LUU27" s="409">
        <f t="shared" si="135"/>
        <v>0</v>
      </c>
      <c r="LUV27" s="409">
        <f t="shared" si="135"/>
        <v>0</v>
      </c>
      <c r="LUW27" s="409">
        <f t="shared" si="135"/>
        <v>0</v>
      </c>
      <c r="LUX27" s="409">
        <f t="shared" si="135"/>
        <v>0</v>
      </c>
      <c r="LUY27" s="409">
        <f t="shared" si="135"/>
        <v>0</v>
      </c>
      <c r="LUZ27" s="409">
        <f t="shared" si="135"/>
        <v>0</v>
      </c>
      <c r="LVA27" s="409">
        <f t="shared" si="135"/>
        <v>0</v>
      </c>
      <c r="LVB27" s="409">
        <f t="shared" si="135"/>
        <v>0</v>
      </c>
      <c r="LVC27" s="409">
        <f t="shared" si="135"/>
        <v>0</v>
      </c>
      <c r="LVD27" s="409">
        <f t="shared" si="135"/>
        <v>0</v>
      </c>
      <c r="LVE27" s="409">
        <f t="shared" si="135"/>
        <v>0</v>
      </c>
      <c r="LVF27" s="409">
        <f t="shared" si="135"/>
        <v>0</v>
      </c>
      <c r="LVG27" s="409">
        <f t="shared" si="135"/>
        <v>0</v>
      </c>
      <c r="LVH27" s="409">
        <f t="shared" si="135"/>
        <v>0</v>
      </c>
      <c r="LVI27" s="409">
        <f t="shared" si="135"/>
        <v>0</v>
      </c>
      <c r="LVJ27" s="409">
        <f t="shared" si="135"/>
        <v>0</v>
      </c>
      <c r="LVK27" s="409">
        <f t="shared" si="135"/>
        <v>0</v>
      </c>
      <c r="LVL27" s="409">
        <f t="shared" si="135"/>
        <v>0</v>
      </c>
      <c r="LVM27" s="409">
        <f t="shared" si="135"/>
        <v>0</v>
      </c>
      <c r="LVN27" s="409">
        <f t="shared" si="135"/>
        <v>0</v>
      </c>
      <c r="LVO27" s="409">
        <f t="shared" si="135"/>
        <v>0</v>
      </c>
      <c r="LVP27" s="409">
        <f t="shared" si="135"/>
        <v>0</v>
      </c>
      <c r="LVQ27" s="409">
        <f t="shared" si="135"/>
        <v>0</v>
      </c>
      <c r="LVR27" s="409">
        <f t="shared" si="135"/>
        <v>0</v>
      </c>
      <c r="LVS27" s="409">
        <f t="shared" si="135"/>
        <v>0</v>
      </c>
      <c r="LVT27" s="409">
        <f t="shared" si="135"/>
        <v>0</v>
      </c>
      <c r="LVU27" s="409">
        <f t="shared" si="135"/>
        <v>0</v>
      </c>
      <c r="LVV27" s="409">
        <f t="shared" si="135"/>
        <v>0</v>
      </c>
      <c r="LVW27" s="409">
        <f t="shared" si="135"/>
        <v>0</v>
      </c>
      <c r="LVX27" s="409">
        <f t="shared" si="135"/>
        <v>0</v>
      </c>
      <c r="LVY27" s="409">
        <f t="shared" ref="LVY27:LYJ27" si="136">LVY25/365</f>
        <v>0</v>
      </c>
      <c r="LVZ27" s="409">
        <f t="shared" si="136"/>
        <v>0</v>
      </c>
      <c r="LWA27" s="409">
        <f t="shared" si="136"/>
        <v>0</v>
      </c>
      <c r="LWB27" s="409">
        <f t="shared" si="136"/>
        <v>0</v>
      </c>
      <c r="LWC27" s="409">
        <f t="shared" si="136"/>
        <v>0</v>
      </c>
      <c r="LWD27" s="409">
        <f t="shared" si="136"/>
        <v>0</v>
      </c>
      <c r="LWE27" s="409">
        <f t="shared" si="136"/>
        <v>0</v>
      </c>
      <c r="LWF27" s="409">
        <f t="shared" si="136"/>
        <v>0</v>
      </c>
      <c r="LWG27" s="409">
        <f t="shared" si="136"/>
        <v>0</v>
      </c>
      <c r="LWH27" s="409">
        <f t="shared" si="136"/>
        <v>0</v>
      </c>
      <c r="LWI27" s="409">
        <f t="shared" si="136"/>
        <v>0</v>
      </c>
      <c r="LWJ27" s="409">
        <f t="shared" si="136"/>
        <v>0</v>
      </c>
      <c r="LWK27" s="409">
        <f t="shared" si="136"/>
        <v>0</v>
      </c>
      <c r="LWL27" s="409">
        <f t="shared" si="136"/>
        <v>0</v>
      </c>
      <c r="LWM27" s="409">
        <f t="shared" si="136"/>
        <v>0</v>
      </c>
      <c r="LWN27" s="409">
        <f t="shared" si="136"/>
        <v>0</v>
      </c>
      <c r="LWO27" s="409">
        <f t="shared" si="136"/>
        <v>0</v>
      </c>
      <c r="LWP27" s="409">
        <f t="shared" si="136"/>
        <v>0</v>
      </c>
      <c r="LWQ27" s="409">
        <f t="shared" si="136"/>
        <v>0</v>
      </c>
      <c r="LWR27" s="409">
        <f t="shared" si="136"/>
        <v>0</v>
      </c>
      <c r="LWS27" s="409">
        <f t="shared" si="136"/>
        <v>0</v>
      </c>
      <c r="LWT27" s="409">
        <f t="shared" si="136"/>
        <v>0</v>
      </c>
      <c r="LWU27" s="409">
        <f t="shared" si="136"/>
        <v>0</v>
      </c>
      <c r="LWV27" s="409">
        <f t="shared" si="136"/>
        <v>0</v>
      </c>
      <c r="LWW27" s="409">
        <f t="shared" si="136"/>
        <v>0</v>
      </c>
      <c r="LWX27" s="409">
        <f t="shared" si="136"/>
        <v>0</v>
      </c>
      <c r="LWY27" s="409">
        <f t="shared" si="136"/>
        <v>0</v>
      </c>
      <c r="LWZ27" s="409">
        <f t="shared" si="136"/>
        <v>0</v>
      </c>
      <c r="LXA27" s="409">
        <f t="shared" si="136"/>
        <v>0</v>
      </c>
      <c r="LXB27" s="409">
        <f t="shared" si="136"/>
        <v>0</v>
      </c>
      <c r="LXC27" s="409">
        <f t="shared" si="136"/>
        <v>0</v>
      </c>
      <c r="LXD27" s="409">
        <f t="shared" si="136"/>
        <v>0</v>
      </c>
      <c r="LXE27" s="409">
        <f t="shared" si="136"/>
        <v>0</v>
      </c>
      <c r="LXF27" s="409">
        <f t="shared" si="136"/>
        <v>0</v>
      </c>
      <c r="LXG27" s="409">
        <f t="shared" si="136"/>
        <v>0</v>
      </c>
      <c r="LXH27" s="409">
        <f t="shared" si="136"/>
        <v>0</v>
      </c>
      <c r="LXI27" s="409">
        <f t="shared" si="136"/>
        <v>0</v>
      </c>
      <c r="LXJ27" s="409">
        <f t="shared" si="136"/>
        <v>0</v>
      </c>
      <c r="LXK27" s="409">
        <f t="shared" si="136"/>
        <v>0</v>
      </c>
      <c r="LXL27" s="409">
        <f t="shared" si="136"/>
        <v>0</v>
      </c>
      <c r="LXM27" s="409">
        <f t="shared" si="136"/>
        <v>0</v>
      </c>
      <c r="LXN27" s="409">
        <f t="shared" si="136"/>
        <v>0</v>
      </c>
      <c r="LXO27" s="409">
        <f t="shared" si="136"/>
        <v>0</v>
      </c>
      <c r="LXP27" s="409">
        <f t="shared" si="136"/>
        <v>0</v>
      </c>
      <c r="LXQ27" s="409">
        <f t="shared" si="136"/>
        <v>0</v>
      </c>
      <c r="LXR27" s="409">
        <f t="shared" si="136"/>
        <v>0</v>
      </c>
      <c r="LXS27" s="409">
        <f t="shared" si="136"/>
        <v>0</v>
      </c>
      <c r="LXT27" s="409">
        <f t="shared" si="136"/>
        <v>0</v>
      </c>
      <c r="LXU27" s="409">
        <f t="shared" si="136"/>
        <v>0</v>
      </c>
      <c r="LXV27" s="409">
        <f t="shared" si="136"/>
        <v>0</v>
      </c>
      <c r="LXW27" s="409">
        <f t="shared" si="136"/>
        <v>0</v>
      </c>
      <c r="LXX27" s="409">
        <f t="shared" si="136"/>
        <v>0</v>
      </c>
      <c r="LXY27" s="409">
        <f t="shared" si="136"/>
        <v>0</v>
      </c>
      <c r="LXZ27" s="409">
        <f t="shared" si="136"/>
        <v>0</v>
      </c>
      <c r="LYA27" s="409">
        <f t="shared" si="136"/>
        <v>0</v>
      </c>
      <c r="LYB27" s="409">
        <f t="shared" si="136"/>
        <v>0</v>
      </c>
      <c r="LYC27" s="409">
        <f t="shared" si="136"/>
        <v>0</v>
      </c>
      <c r="LYD27" s="409">
        <f t="shared" si="136"/>
        <v>0</v>
      </c>
      <c r="LYE27" s="409">
        <f t="shared" si="136"/>
        <v>0</v>
      </c>
      <c r="LYF27" s="409">
        <f t="shared" si="136"/>
        <v>0</v>
      </c>
      <c r="LYG27" s="409">
        <f t="shared" si="136"/>
        <v>0</v>
      </c>
      <c r="LYH27" s="409">
        <f t="shared" si="136"/>
        <v>0</v>
      </c>
      <c r="LYI27" s="409">
        <f t="shared" si="136"/>
        <v>0</v>
      </c>
      <c r="LYJ27" s="409">
        <f t="shared" si="136"/>
        <v>0</v>
      </c>
      <c r="LYK27" s="409">
        <f t="shared" ref="LYK27:MAV27" si="137">LYK25/365</f>
        <v>0</v>
      </c>
      <c r="LYL27" s="409">
        <f t="shared" si="137"/>
        <v>0</v>
      </c>
      <c r="LYM27" s="409">
        <f t="shared" si="137"/>
        <v>0</v>
      </c>
      <c r="LYN27" s="409">
        <f t="shared" si="137"/>
        <v>0</v>
      </c>
      <c r="LYO27" s="409">
        <f t="shared" si="137"/>
        <v>0</v>
      </c>
      <c r="LYP27" s="409">
        <f t="shared" si="137"/>
        <v>0</v>
      </c>
      <c r="LYQ27" s="409">
        <f t="shared" si="137"/>
        <v>0</v>
      </c>
      <c r="LYR27" s="409">
        <f t="shared" si="137"/>
        <v>0</v>
      </c>
      <c r="LYS27" s="409">
        <f t="shared" si="137"/>
        <v>0</v>
      </c>
      <c r="LYT27" s="409">
        <f t="shared" si="137"/>
        <v>0</v>
      </c>
      <c r="LYU27" s="409">
        <f t="shared" si="137"/>
        <v>0</v>
      </c>
      <c r="LYV27" s="409">
        <f t="shared" si="137"/>
        <v>0</v>
      </c>
      <c r="LYW27" s="409">
        <f t="shared" si="137"/>
        <v>0</v>
      </c>
      <c r="LYX27" s="409">
        <f t="shared" si="137"/>
        <v>0</v>
      </c>
      <c r="LYY27" s="409">
        <f t="shared" si="137"/>
        <v>0</v>
      </c>
      <c r="LYZ27" s="409">
        <f t="shared" si="137"/>
        <v>0</v>
      </c>
      <c r="LZA27" s="409">
        <f t="shared" si="137"/>
        <v>0</v>
      </c>
      <c r="LZB27" s="409">
        <f t="shared" si="137"/>
        <v>0</v>
      </c>
      <c r="LZC27" s="409">
        <f t="shared" si="137"/>
        <v>0</v>
      </c>
      <c r="LZD27" s="409">
        <f t="shared" si="137"/>
        <v>0</v>
      </c>
      <c r="LZE27" s="409">
        <f t="shared" si="137"/>
        <v>0</v>
      </c>
      <c r="LZF27" s="409">
        <f t="shared" si="137"/>
        <v>0</v>
      </c>
      <c r="LZG27" s="409">
        <f t="shared" si="137"/>
        <v>0</v>
      </c>
      <c r="LZH27" s="409">
        <f t="shared" si="137"/>
        <v>0</v>
      </c>
      <c r="LZI27" s="409">
        <f t="shared" si="137"/>
        <v>0</v>
      </c>
      <c r="LZJ27" s="409">
        <f t="shared" si="137"/>
        <v>0</v>
      </c>
      <c r="LZK27" s="409">
        <f t="shared" si="137"/>
        <v>0</v>
      </c>
      <c r="LZL27" s="409">
        <f t="shared" si="137"/>
        <v>0</v>
      </c>
      <c r="LZM27" s="409">
        <f t="shared" si="137"/>
        <v>0</v>
      </c>
      <c r="LZN27" s="409">
        <f t="shared" si="137"/>
        <v>0</v>
      </c>
      <c r="LZO27" s="409">
        <f t="shared" si="137"/>
        <v>0</v>
      </c>
      <c r="LZP27" s="409">
        <f t="shared" si="137"/>
        <v>0</v>
      </c>
      <c r="LZQ27" s="409">
        <f t="shared" si="137"/>
        <v>0</v>
      </c>
      <c r="LZR27" s="409">
        <f t="shared" si="137"/>
        <v>0</v>
      </c>
      <c r="LZS27" s="409">
        <f t="shared" si="137"/>
        <v>0</v>
      </c>
      <c r="LZT27" s="409">
        <f t="shared" si="137"/>
        <v>0</v>
      </c>
      <c r="LZU27" s="409">
        <f t="shared" si="137"/>
        <v>0</v>
      </c>
      <c r="LZV27" s="409">
        <f t="shared" si="137"/>
        <v>0</v>
      </c>
      <c r="LZW27" s="409">
        <f t="shared" si="137"/>
        <v>0</v>
      </c>
      <c r="LZX27" s="409">
        <f t="shared" si="137"/>
        <v>0</v>
      </c>
      <c r="LZY27" s="409">
        <f t="shared" si="137"/>
        <v>0</v>
      </c>
      <c r="LZZ27" s="409">
        <f t="shared" si="137"/>
        <v>0</v>
      </c>
      <c r="MAA27" s="409">
        <f t="shared" si="137"/>
        <v>0</v>
      </c>
      <c r="MAB27" s="409">
        <f t="shared" si="137"/>
        <v>0</v>
      </c>
      <c r="MAC27" s="409">
        <f t="shared" si="137"/>
        <v>0</v>
      </c>
      <c r="MAD27" s="409">
        <f t="shared" si="137"/>
        <v>0</v>
      </c>
      <c r="MAE27" s="409">
        <f t="shared" si="137"/>
        <v>0</v>
      </c>
      <c r="MAF27" s="409">
        <f t="shared" si="137"/>
        <v>0</v>
      </c>
      <c r="MAG27" s="409">
        <f t="shared" si="137"/>
        <v>0</v>
      </c>
      <c r="MAH27" s="409">
        <f t="shared" si="137"/>
        <v>0</v>
      </c>
      <c r="MAI27" s="409">
        <f t="shared" si="137"/>
        <v>0</v>
      </c>
      <c r="MAJ27" s="409">
        <f t="shared" si="137"/>
        <v>0</v>
      </c>
      <c r="MAK27" s="409">
        <f t="shared" si="137"/>
        <v>0</v>
      </c>
      <c r="MAL27" s="409">
        <f t="shared" si="137"/>
        <v>0</v>
      </c>
      <c r="MAM27" s="409">
        <f t="shared" si="137"/>
        <v>0</v>
      </c>
      <c r="MAN27" s="409">
        <f t="shared" si="137"/>
        <v>0</v>
      </c>
      <c r="MAO27" s="409">
        <f t="shared" si="137"/>
        <v>0</v>
      </c>
      <c r="MAP27" s="409">
        <f t="shared" si="137"/>
        <v>0</v>
      </c>
      <c r="MAQ27" s="409">
        <f t="shared" si="137"/>
        <v>0</v>
      </c>
      <c r="MAR27" s="409">
        <f t="shared" si="137"/>
        <v>0</v>
      </c>
      <c r="MAS27" s="409">
        <f t="shared" si="137"/>
        <v>0</v>
      </c>
      <c r="MAT27" s="409">
        <f t="shared" si="137"/>
        <v>0</v>
      </c>
      <c r="MAU27" s="409">
        <f t="shared" si="137"/>
        <v>0</v>
      </c>
      <c r="MAV27" s="409">
        <f t="shared" si="137"/>
        <v>0</v>
      </c>
      <c r="MAW27" s="409">
        <f t="shared" ref="MAW27:MDH27" si="138">MAW25/365</f>
        <v>0</v>
      </c>
      <c r="MAX27" s="409">
        <f t="shared" si="138"/>
        <v>0</v>
      </c>
      <c r="MAY27" s="409">
        <f t="shared" si="138"/>
        <v>0</v>
      </c>
      <c r="MAZ27" s="409">
        <f t="shared" si="138"/>
        <v>0</v>
      </c>
      <c r="MBA27" s="409">
        <f t="shared" si="138"/>
        <v>0</v>
      </c>
      <c r="MBB27" s="409">
        <f t="shared" si="138"/>
        <v>0</v>
      </c>
      <c r="MBC27" s="409">
        <f t="shared" si="138"/>
        <v>0</v>
      </c>
      <c r="MBD27" s="409">
        <f t="shared" si="138"/>
        <v>0</v>
      </c>
      <c r="MBE27" s="409">
        <f t="shared" si="138"/>
        <v>0</v>
      </c>
      <c r="MBF27" s="409">
        <f t="shared" si="138"/>
        <v>0</v>
      </c>
      <c r="MBG27" s="409">
        <f t="shared" si="138"/>
        <v>0</v>
      </c>
      <c r="MBH27" s="409">
        <f t="shared" si="138"/>
        <v>0</v>
      </c>
      <c r="MBI27" s="409">
        <f t="shared" si="138"/>
        <v>0</v>
      </c>
      <c r="MBJ27" s="409">
        <f t="shared" si="138"/>
        <v>0</v>
      </c>
      <c r="MBK27" s="409">
        <f t="shared" si="138"/>
        <v>0</v>
      </c>
      <c r="MBL27" s="409">
        <f t="shared" si="138"/>
        <v>0</v>
      </c>
      <c r="MBM27" s="409">
        <f t="shared" si="138"/>
        <v>0</v>
      </c>
      <c r="MBN27" s="409">
        <f t="shared" si="138"/>
        <v>0</v>
      </c>
      <c r="MBO27" s="409">
        <f t="shared" si="138"/>
        <v>0</v>
      </c>
      <c r="MBP27" s="409">
        <f t="shared" si="138"/>
        <v>0</v>
      </c>
      <c r="MBQ27" s="409">
        <f t="shared" si="138"/>
        <v>0</v>
      </c>
      <c r="MBR27" s="409">
        <f t="shared" si="138"/>
        <v>0</v>
      </c>
      <c r="MBS27" s="409">
        <f t="shared" si="138"/>
        <v>0</v>
      </c>
      <c r="MBT27" s="409">
        <f t="shared" si="138"/>
        <v>0</v>
      </c>
      <c r="MBU27" s="409">
        <f t="shared" si="138"/>
        <v>0</v>
      </c>
      <c r="MBV27" s="409">
        <f t="shared" si="138"/>
        <v>0</v>
      </c>
      <c r="MBW27" s="409">
        <f t="shared" si="138"/>
        <v>0</v>
      </c>
      <c r="MBX27" s="409">
        <f t="shared" si="138"/>
        <v>0</v>
      </c>
      <c r="MBY27" s="409">
        <f t="shared" si="138"/>
        <v>0</v>
      </c>
      <c r="MBZ27" s="409">
        <f t="shared" si="138"/>
        <v>0</v>
      </c>
      <c r="MCA27" s="409">
        <f t="shared" si="138"/>
        <v>0</v>
      </c>
      <c r="MCB27" s="409">
        <f t="shared" si="138"/>
        <v>0</v>
      </c>
      <c r="MCC27" s="409">
        <f t="shared" si="138"/>
        <v>0</v>
      </c>
      <c r="MCD27" s="409">
        <f t="shared" si="138"/>
        <v>0</v>
      </c>
      <c r="MCE27" s="409">
        <f t="shared" si="138"/>
        <v>0</v>
      </c>
      <c r="MCF27" s="409">
        <f t="shared" si="138"/>
        <v>0</v>
      </c>
      <c r="MCG27" s="409">
        <f t="shared" si="138"/>
        <v>0</v>
      </c>
      <c r="MCH27" s="409">
        <f t="shared" si="138"/>
        <v>0</v>
      </c>
      <c r="MCI27" s="409">
        <f t="shared" si="138"/>
        <v>0</v>
      </c>
      <c r="MCJ27" s="409">
        <f t="shared" si="138"/>
        <v>0</v>
      </c>
      <c r="MCK27" s="409">
        <f t="shared" si="138"/>
        <v>0</v>
      </c>
      <c r="MCL27" s="409">
        <f t="shared" si="138"/>
        <v>0</v>
      </c>
      <c r="MCM27" s="409">
        <f t="shared" si="138"/>
        <v>0</v>
      </c>
      <c r="MCN27" s="409">
        <f t="shared" si="138"/>
        <v>0</v>
      </c>
      <c r="MCO27" s="409">
        <f t="shared" si="138"/>
        <v>0</v>
      </c>
      <c r="MCP27" s="409">
        <f t="shared" si="138"/>
        <v>0</v>
      </c>
      <c r="MCQ27" s="409">
        <f t="shared" si="138"/>
        <v>0</v>
      </c>
      <c r="MCR27" s="409">
        <f t="shared" si="138"/>
        <v>0</v>
      </c>
      <c r="MCS27" s="409">
        <f t="shared" si="138"/>
        <v>0</v>
      </c>
      <c r="MCT27" s="409">
        <f t="shared" si="138"/>
        <v>0</v>
      </c>
      <c r="MCU27" s="409">
        <f t="shared" si="138"/>
        <v>0</v>
      </c>
      <c r="MCV27" s="409">
        <f t="shared" si="138"/>
        <v>0</v>
      </c>
      <c r="MCW27" s="409">
        <f t="shared" si="138"/>
        <v>0</v>
      </c>
      <c r="MCX27" s="409">
        <f t="shared" si="138"/>
        <v>0</v>
      </c>
      <c r="MCY27" s="409">
        <f t="shared" si="138"/>
        <v>0</v>
      </c>
      <c r="MCZ27" s="409">
        <f t="shared" si="138"/>
        <v>0</v>
      </c>
      <c r="MDA27" s="409">
        <f t="shared" si="138"/>
        <v>0</v>
      </c>
      <c r="MDB27" s="409">
        <f t="shared" si="138"/>
        <v>0</v>
      </c>
      <c r="MDC27" s="409">
        <f t="shared" si="138"/>
        <v>0</v>
      </c>
      <c r="MDD27" s="409">
        <f t="shared" si="138"/>
        <v>0</v>
      </c>
      <c r="MDE27" s="409">
        <f t="shared" si="138"/>
        <v>0</v>
      </c>
      <c r="MDF27" s="409">
        <f t="shared" si="138"/>
        <v>0</v>
      </c>
      <c r="MDG27" s="409">
        <f t="shared" si="138"/>
        <v>0</v>
      </c>
      <c r="MDH27" s="409">
        <f t="shared" si="138"/>
        <v>0</v>
      </c>
      <c r="MDI27" s="409">
        <f t="shared" ref="MDI27:MFT27" si="139">MDI25/365</f>
        <v>0</v>
      </c>
      <c r="MDJ27" s="409">
        <f t="shared" si="139"/>
        <v>0</v>
      </c>
      <c r="MDK27" s="409">
        <f t="shared" si="139"/>
        <v>0</v>
      </c>
      <c r="MDL27" s="409">
        <f t="shared" si="139"/>
        <v>0</v>
      </c>
      <c r="MDM27" s="409">
        <f t="shared" si="139"/>
        <v>0</v>
      </c>
      <c r="MDN27" s="409">
        <f t="shared" si="139"/>
        <v>0</v>
      </c>
      <c r="MDO27" s="409">
        <f t="shared" si="139"/>
        <v>0</v>
      </c>
      <c r="MDP27" s="409">
        <f t="shared" si="139"/>
        <v>0</v>
      </c>
      <c r="MDQ27" s="409">
        <f t="shared" si="139"/>
        <v>0</v>
      </c>
      <c r="MDR27" s="409">
        <f t="shared" si="139"/>
        <v>0</v>
      </c>
      <c r="MDS27" s="409">
        <f t="shared" si="139"/>
        <v>0</v>
      </c>
      <c r="MDT27" s="409">
        <f t="shared" si="139"/>
        <v>0</v>
      </c>
      <c r="MDU27" s="409">
        <f t="shared" si="139"/>
        <v>0</v>
      </c>
      <c r="MDV27" s="409">
        <f t="shared" si="139"/>
        <v>0</v>
      </c>
      <c r="MDW27" s="409">
        <f t="shared" si="139"/>
        <v>0</v>
      </c>
      <c r="MDX27" s="409">
        <f t="shared" si="139"/>
        <v>0</v>
      </c>
      <c r="MDY27" s="409">
        <f t="shared" si="139"/>
        <v>0</v>
      </c>
      <c r="MDZ27" s="409">
        <f t="shared" si="139"/>
        <v>0</v>
      </c>
      <c r="MEA27" s="409">
        <f t="shared" si="139"/>
        <v>0</v>
      </c>
      <c r="MEB27" s="409">
        <f t="shared" si="139"/>
        <v>0</v>
      </c>
      <c r="MEC27" s="409">
        <f t="shared" si="139"/>
        <v>0</v>
      </c>
      <c r="MED27" s="409">
        <f t="shared" si="139"/>
        <v>0</v>
      </c>
      <c r="MEE27" s="409">
        <f t="shared" si="139"/>
        <v>0</v>
      </c>
      <c r="MEF27" s="409">
        <f t="shared" si="139"/>
        <v>0</v>
      </c>
      <c r="MEG27" s="409">
        <f t="shared" si="139"/>
        <v>0</v>
      </c>
      <c r="MEH27" s="409">
        <f t="shared" si="139"/>
        <v>0</v>
      </c>
      <c r="MEI27" s="409">
        <f t="shared" si="139"/>
        <v>0</v>
      </c>
      <c r="MEJ27" s="409">
        <f t="shared" si="139"/>
        <v>0</v>
      </c>
      <c r="MEK27" s="409">
        <f t="shared" si="139"/>
        <v>0</v>
      </c>
      <c r="MEL27" s="409">
        <f t="shared" si="139"/>
        <v>0</v>
      </c>
      <c r="MEM27" s="409">
        <f t="shared" si="139"/>
        <v>0</v>
      </c>
      <c r="MEN27" s="409">
        <f t="shared" si="139"/>
        <v>0</v>
      </c>
      <c r="MEO27" s="409">
        <f t="shared" si="139"/>
        <v>0</v>
      </c>
      <c r="MEP27" s="409">
        <f t="shared" si="139"/>
        <v>0</v>
      </c>
      <c r="MEQ27" s="409">
        <f t="shared" si="139"/>
        <v>0</v>
      </c>
      <c r="MER27" s="409">
        <f t="shared" si="139"/>
        <v>0</v>
      </c>
      <c r="MES27" s="409">
        <f t="shared" si="139"/>
        <v>0</v>
      </c>
      <c r="MET27" s="409">
        <f t="shared" si="139"/>
        <v>0</v>
      </c>
      <c r="MEU27" s="409">
        <f t="shared" si="139"/>
        <v>0</v>
      </c>
      <c r="MEV27" s="409">
        <f t="shared" si="139"/>
        <v>0</v>
      </c>
      <c r="MEW27" s="409">
        <f t="shared" si="139"/>
        <v>0</v>
      </c>
      <c r="MEX27" s="409">
        <f t="shared" si="139"/>
        <v>0</v>
      </c>
      <c r="MEY27" s="409">
        <f t="shared" si="139"/>
        <v>0</v>
      </c>
      <c r="MEZ27" s="409">
        <f t="shared" si="139"/>
        <v>0</v>
      </c>
      <c r="MFA27" s="409">
        <f t="shared" si="139"/>
        <v>0</v>
      </c>
      <c r="MFB27" s="409">
        <f t="shared" si="139"/>
        <v>0</v>
      </c>
      <c r="MFC27" s="409">
        <f t="shared" si="139"/>
        <v>0</v>
      </c>
      <c r="MFD27" s="409">
        <f t="shared" si="139"/>
        <v>0</v>
      </c>
      <c r="MFE27" s="409">
        <f t="shared" si="139"/>
        <v>0</v>
      </c>
      <c r="MFF27" s="409">
        <f t="shared" si="139"/>
        <v>0</v>
      </c>
      <c r="MFG27" s="409">
        <f t="shared" si="139"/>
        <v>0</v>
      </c>
      <c r="MFH27" s="409">
        <f t="shared" si="139"/>
        <v>0</v>
      </c>
      <c r="MFI27" s="409">
        <f t="shared" si="139"/>
        <v>0</v>
      </c>
      <c r="MFJ27" s="409">
        <f t="shared" si="139"/>
        <v>0</v>
      </c>
      <c r="MFK27" s="409">
        <f t="shared" si="139"/>
        <v>0</v>
      </c>
      <c r="MFL27" s="409">
        <f t="shared" si="139"/>
        <v>0</v>
      </c>
      <c r="MFM27" s="409">
        <f t="shared" si="139"/>
        <v>0</v>
      </c>
      <c r="MFN27" s="409">
        <f t="shared" si="139"/>
        <v>0</v>
      </c>
      <c r="MFO27" s="409">
        <f t="shared" si="139"/>
        <v>0</v>
      </c>
      <c r="MFP27" s="409">
        <f t="shared" si="139"/>
        <v>0</v>
      </c>
      <c r="MFQ27" s="409">
        <f t="shared" si="139"/>
        <v>0</v>
      </c>
      <c r="MFR27" s="409">
        <f t="shared" si="139"/>
        <v>0</v>
      </c>
      <c r="MFS27" s="409">
        <f t="shared" si="139"/>
        <v>0</v>
      </c>
      <c r="MFT27" s="409">
        <f t="shared" si="139"/>
        <v>0</v>
      </c>
      <c r="MFU27" s="409">
        <f t="shared" ref="MFU27:MIF27" si="140">MFU25/365</f>
        <v>0</v>
      </c>
      <c r="MFV27" s="409">
        <f t="shared" si="140"/>
        <v>0</v>
      </c>
      <c r="MFW27" s="409">
        <f t="shared" si="140"/>
        <v>0</v>
      </c>
      <c r="MFX27" s="409">
        <f t="shared" si="140"/>
        <v>0</v>
      </c>
      <c r="MFY27" s="409">
        <f t="shared" si="140"/>
        <v>0</v>
      </c>
      <c r="MFZ27" s="409">
        <f t="shared" si="140"/>
        <v>0</v>
      </c>
      <c r="MGA27" s="409">
        <f t="shared" si="140"/>
        <v>0</v>
      </c>
      <c r="MGB27" s="409">
        <f t="shared" si="140"/>
        <v>0</v>
      </c>
      <c r="MGC27" s="409">
        <f t="shared" si="140"/>
        <v>0</v>
      </c>
      <c r="MGD27" s="409">
        <f t="shared" si="140"/>
        <v>0</v>
      </c>
      <c r="MGE27" s="409">
        <f t="shared" si="140"/>
        <v>0</v>
      </c>
      <c r="MGF27" s="409">
        <f t="shared" si="140"/>
        <v>0</v>
      </c>
      <c r="MGG27" s="409">
        <f t="shared" si="140"/>
        <v>0</v>
      </c>
      <c r="MGH27" s="409">
        <f t="shared" si="140"/>
        <v>0</v>
      </c>
      <c r="MGI27" s="409">
        <f t="shared" si="140"/>
        <v>0</v>
      </c>
      <c r="MGJ27" s="409">
        <f t="shared" si="140"/>
        <v>0</v>
      </c>
      <c r="MGK27" s="409">
        <f t="shared" si="140"/>
        <v>0</v>
      </c>
      <c r="MGL27" s="409">
        <f t="shared" si="140"/>
        <v>0</v>
      </c>
      <c r="MGM27" s="409">
        <f t="shared" si="140"/>
        <v>0</v>
      </c>
      <c r="MGN27" s="409">
        <f t="shared" si="140"/>
        <v>0</v>
      </c>
      <c r="MGO27" s="409">
        <f t="shared" si="140"/>
        <v>0</v>
      </c>
      <c r="MGP27" s="409">
        <f t="shared" si="140"/>
        <v>0</v>
      </c>
      <c r="MGQ27" s="409">
        <f t="shared" si="140"/>
        <v>0</v>
      </c>
      <c r="MGR27" s="409">
        <f t="shared" si="140"/>
        <v>0</v>
      </c>
      <c r="MGS27" s="409">
        <f t="shared" si="140"/>
        <v>0</v>
      </c>
      <c r="MGT27" s="409">
        <f t="shared" si="140"/>
        <v>0</v>
      </c>
      <c r="MGU27" s="409">
        <f t="shared" si="140"/>
        <v>0</v>
      </c>
      <c r="MGV27" s="409">
        <f t="shared" si="140"/>
        <v>0</v>
      </c>
      <c r="MGW27" s="409">
        <f t="shared" si="140"/>
        <v>0</v>
      </c>
      <c r="MGX27" s="409">
        <f t="shared" si="140"/>
        <v>0</v>
      </c>
      <c r="MGY27" s="409">
        <f t="shared" si="140"/>
        <v>0</v>
      </c>
      <c r="MGZ27" s="409">
        <f t="shared" si="140"/>
        <v>0</v>
      </c>
      <c r="MHA27" s="409">
        <f t="shared" si="140"/>
        <v>0</v>
      </c>
      <c r="MHB27" s="409">
        <f t="shared" si="140"/>
        <v>0</v>
      </c>
      <c r="MHC27" s="409">
        <f t="shared" si="140"/>
        <v>0</v>
      </c>
      <c r="MHD27" s="409">
        <f t="shared" si="140"/>
        <v>0</v>
      </c>
      <c r="MHE27" s="409">
        <f t="shared" si="140"/>
        <v>0</v>
      </c>
      <c r="MHF27" s="409">
        <f t="shared" si="140"/>
        <v>0</v>
      </c>
      <c r="MHG27" s="409">
        <f t="shared" si="140"/>
        <v>0</v>
      </c>
      <c r="MHH27" s="409">
        <f t="shared" si="140"/>
        <v>0</v>
      </c>
      <c r="MHI27" s="409">
        <f t="shared" si="140"/>
        <v>0</v>
      </c>
      <c r="MHJ27" s="409">
        <f t="shared" si="140"/>
        <v>0</v>
      </c>
      <c r="MHK27" s="409">
        <f t="shared" si="140"/>
        <v>0</v>
      </c>
      <c r="MHL27" s="409">
        <f t="shared" si="140"/>
        <v>0</v>
      </c>
      <c r="MHM27" s="409">
        <f t="shared" si="140"/>
        <v>0</v>
      </c>
      <c r="MHN27" s="409">
        <f t="shared" si="140"/>
        <v>0</v>
      </c>
      <c r="MHO27" s="409">
        <f t="shared" si="140"/>
        <v>0</v>
      </c>
      <c r="MHP27" s="409">
        <f t="shared" si="140"/>
        <v>0</v>
      </c>
      <c r="MHQ27" s="409">
        <f t="shared" si="140"/>
        <v>0</v>
      </c>
      <c r="MHR27" s="409">
        <f t="shared" si="140"/>
        <v>0</v>
      </c>
      <c r="MHS27" s="409">
        <f t="shared" si="140"/>
        <v>0</v>
      </c>
      <c r="MHT27" s="409">
        <f t="shared" si="140"/>
        <v>0</v>
      </c>
      <c r="MHU27" s="409">
        <f t="shared" si="140"/>
        <v>0</v>
      </c>
      <c r="MHV27" s="409">
        <f t="shared" si="140"/>
        <v>0</v>
      </c>
      <c r="MHW27" s="409">
        <f t="shared" si="140"/>
        <v>0</v>
      </c>
      <c r="MHX27" s="409">
        <f t="shared" si="140"/>
        <v>0</v>
      </c>
      <c r="MHY27" s="409">
        <f t="shared" si="140"/>
        <v>0</v>
      </c>
      <c r="MHZ27" s="409">
        <f t="shared" si="140"/>
        <v>0</v>
      </c>
      <c r="MIA27" s="409">
        <f t="shared" si="140"/>
        <v>0</v>
      </c>
      <c r="MIB27" s="409">
        <f t="shared" si="140"/>
        <v>0</v>
      </c>
      <c r="MIC27" s="409">
        <f t="shared" si="140"/>
        <v>0</v>
      </c>
      <c r="MID27" s="409">
        <f t="shared" si="140"/>
        <v>0</v>
      </c>
      <c r="MIE27" s="409">
        <f t="shared" si="140"/>
        <v>0</v>
      </c>
      <c r="MIF27" s="409">
        <f t="shared" si="140"/>
        <v>0</v>
      </c>
      <c r="MIG27" s="409">
        <f t="shared" ref="MIG27:MKR27" si="141">MIG25/365</f>
        <v>0</v>
      </c>
      <c r="MIH27" s="409">
        <f t="shared" si="141"/>
        <v>0</v>
      </c>
      <c r="MII27" s="409">
        <f t="shared" si="141"/>
        <v>0</v>
      </c>
      <c r="MIJ27" s="409">
        <f t="shared" si="141"/>
        <v>0</v>
      </c>
      <c r="MIK27" s="409">
        <f t="shared" si="141"/>
        <v>0</v>
      </c>
      <c r="MIL27" s="409">
        <f t="shared" si="141"/>
        <v>0</v>
      </c>
      <c r="MIM27" s="409">
        <f t="shared" si="141"/>
        <v>0</v>
      </c>
      <c r="MIN27" s="409">
        <f t="shared" si="141"/>
        <v>0</v>
      </c>
      <c r="MIO27" s="409">
        <f t="shared" si="141"/>
        <v>0</v>
      </c>
      <c r="MIP27" s="409">
        <f t="shared" si="141"/>
        <v>0</v>
      </c>
      <c r="MIQ27" s="409">
        <f t="shared" si="141"/>
        <v>0</v>
      </c>
      <c r="MIR27" s="409">
        <f t="shared" si="141"/>
        <v>0</v>
      </c>
      <c r="MIS27" s="409">
        <f t="shared" si="141"/>
        <v>0</v>
      </c>
      <c r="MIT27" s="409">
        <f t="shared" si="141"/>
        <v>0</v>
      </c>
      <c r="MIU27" s="409">
        <f t="shared" si="141"/>
        <v>0</v>
      </c>
      <c r="MIV27" s="409">
        <f t="shared" si="141"/>
        <v>0</v>
      </c>
      <c r="MIW27" s="409">
        <f t="shared" si="141"/>
        <v>0</v>
      </c>
      <c r="MIX27" s="409">
        <f t="shared" si="141"/>
        <v>0</v>
      </c>
      <c r="MIY27" s="409">
        <f t="shared" si="141"/>
        <v>0</v>
      </c>
      <c r="MIZ27" s="409">
        <f t="shared" si="141"/>
        <v>0</v>
      </c>
      <c r="MJA27" s="409">
        <f t="shared" si="141"/>
        <v>0</v>
      </c>
      <c r="MJB27" s="409">
        <f t="shared" si="141"/>
        <v>0</v>
      </c>
      <c r="MJC27" s="409">
        <f t="shared" si="141"/>
        <v>0</v>
      </c>
      <c r="MJD27" s="409">
        <f t="shared" si="141"/>
        <v>0</v>
      </c>
      <c r="MJE27" s="409">
        <f t="shared" si="141"/>
        <v>0</v>
      </c>
      <c r="MJF27" s="409">
        <f t="shared" si="141"/>
        <v>0</v>
      </c>
      <c r="MJG27" s="409">
        <f t="shared" si="141"/>
        <v>0</v>
      </c>
      <c r="MJH27" s="409">
        <f t="shared" si="141"/>
        <v>0</v>
      </c>
      <c r="MJI27" s="409">
        <f t="shared" si="141"/>
        <v>0</v>
      </c>
      <c r="MJJ27" s="409">
        <f t="shared" si="141"/>
        <v>0</v>
      </c>
      <c r="MJK27" s="409">
        <f t="shared" si="141"/>
        <v>0</v>
      </c>
      <c r="MJL27" s="409">
        <f t="shared" si="141"/>
        <v>0</v>
      </c>
      <c r="MJM27" s="409">
        <f t="shared" si="141"/>
        <v>0</v>
      </c>
      <c r="MJN27" s="409">
        <f t="shared" si="141"/>
        <v>0</v>
      </c>
      <c r="MJO27" s="409">
        <f t="shared" si="141"/>
        <v>0</v>
      </c>
      <c r="MJP27" s="409">
        <f t="shared" si="141"/>
        <v>0</v>
      </c>
      <c r="MJQ27" s="409">
        <f t="shared" si="141"/>
        <v>0</v>
      </c>
      <c r="MJR27" s="409">
        <f t="shared" si="141"/>
        <v>0</v>
      </c>
      <c r="MJS27" s="409">
        <f t="shared" si="141"/>
        <v>0</v>
      </c>
      <c r="MJT27" s="409">
        <f t="shared" si="141"/>
        <v>0</v>
      </c>
      <c r="MJU27" s="409">
        <f t="shared" si="141"/>
        <v>0</v>
      </c>
      <c r="MJV27" s="409">
        <f t="shared" si="141"/>
        <v>0</v>
      </c>
      <c r="MJW27" s="409">
        <f t="shared" si="141"/>
        <v>0</v>
      </c>
      <c r="MJX27" s="409">
        <f t="shared" si="141"/>
        <v>0</v>
      </c>
      <c r="MJY27" s="409">
        <f t="shared" si="141"/>
        <v>0</v>
      </c>
      <c r="MJZ27" s="409">
        <f t="shared" si="141"/>
        <v>0</v>
      </c>
      <c r="MKA27" s="409">
        <f t="shared" si="141"/>
        <v>0</v>
      </c>
      <c r="MKB27" s="409">
        <f t="shared" si="141"/>
        <v>0</v>
      </c>
      <c r="MKC27" s="409">
        <f t="shared" si="141"/>
        <v>0</v>
      </c>
      <c r="MKD27" s="409">
        <f t="shared" si="141"/>
        <v>0</v>
      </c>
      <c r="MKE27" s="409">
        <f t="shared" si="141"/>
        <v>0</v>
      </c>
      <c r="MKF27" s="409">
        <f t="shared" si="141"/>
        <v>0</v>
      </c>
      <c r="MKG27" s="409">
        <f t="shared" si="141"/>
        <v>0</v>
      </c>
      <c r="MKH27" s="409">
        <f t="shared" si="141"/>
        <v>0</v>
      </c>
      <c r="MKI27" s="409">
        <f t="shared" si="141"/>
        <v>0</v>
      </c>
      <c r="MKJ27" s="409">
        <f t="shared" si="141"/>
        <v>0</v>
      </c>
      <c r="MKK27" s="409">
        <f t="shared" si="141"/>
        <v>0</v>
      </c>
      <c r="MKL27" s="409">
        <f t="shared" si="141"/>
        <v>0</v>
      </c>
      <c r="MKM27" s="409">
        <f t="shared" si="141"/>
        <v>0</v>
      </c>
      <c r="MKN27" s="409">
        <f t="shared" si="141"/>
        <v>0</v>
      </c>
      <c r="MKO27" s="409">
        <f t="shared" si="141"/>
        <v>0</v>
      </c>
      <c r="MKP27" s="409">
        <f t="shared" si="141"/>
        <v>0</v>
      </c>
      <c r="MKQ27" s="409">
        <f t="shared" si="141"/>
        <v>0</v>
      </c>
      <c r="MKR27" s="409">
        <f t="shared" si="141"/>
        <v>0</v>
      </c>
      <c r="MKS27" s="409">
        <f t="shared" ref="MKS27:MND27" si="142">MKS25/365</f>
        <v>0</v>
      </c>
      <c r="MKT27" s="409">
        <f t="shared" si="142"/>
        <v>0</v>
      </c>
      <c r="MKU27" s="409">
        <f t="shared" si="142"/>
        <v>0</v>
      </c>
      <c r="MKV27" s="409">
        <f t="shared" si="142"/>
        <v>0</v>
      </c>
      <c r="MKW27" s="409">
        <f t="shared" si="142"/>
        <v>0</v>
      </c>
      <c r="MKX27" s="409">
        <f t="shared" si="142"/>
        <v>0</v>
      </c>
      <c r="MKY27" s="409">
        <f t="shared" si="142"/>
        <v>0</v>
      </c>
      <c r="MKZ27" s="409">
        <f t="shared" si="142"/>
        <v>0</v>
      </c>
      <c r="MLA27" s="409">
        <f t="shared" si="142"/>
        <v>0</v>
      </c>
      <c r="MLB27" s="409">
        <f t="shared" si="142"/>
        <v>0</v>
      </c>
      <c r="MLC27" s="409">
        <f t="shared" si="142"/>
        <v>0</v>
      </c>
      <c r="MLD27" s="409">
        <f t="shared" si="142"/>
        <v>0</v>
      </c>
      <c r="MLE27" s="409">
        <f t="shared" si="142"/>
        <v>0</v>
      </c>
      <c r="MLF27" s="409">
        <f t="shared" si="142"/>
        <v>0</v>
      </c>
      <c r="MLG27" s="409">
        <f t="shared" si="142"/>
        <v>0</v>
      </c>
      <c r="MLH27" s="409">
        <f t="shared" si="142"/>
        <v>0</v>
      </c>
      <c r="MLI27" s="409">
        <f t="shared" si="142"/>
        <v>0</v>
      </c>
      <c r="MLJ27" s="409">
        <f t="shared" si="142"/>
        <v>0</v>
      </c>
      <c r="MLK27" s="409">
        <f t="shared" si="142"/>
        <v>0</v>
      </c>
      <c r="MLL27" s="409">
        <f t="shared" si="142"/>
        <v>0</v>
      </c>
      <c r="MLM27" s="409">
        <f t="shared" si="142"/>
        <v>0</v>
      </c>
      <c r="MLN27" s="409">
        <f t="shared" si="142"/>
        <v>0</v>
      </c>
      <c r="MLO27" s="409">
        <f t="shared" si="142"/>
        <v>0</v>
      </c>
      <c r="MLP27" s="409">
        <f t="shared" si="142"/>
        <v>0</v>
      </c>
      <c r="MLQ27" s="409">
        <f t="shared" si="142"/>
        <v>0</v>
      </c>
      <c r="MLR27" s="409">
        <f t="shared" si="142"/>
        <v>0</v>
      </c>
      <c r="MLS27" s="409">
        <f t="shared" si="142"/>
        <v>0</v>
      </c>
      <c r="MLT27" s="409">
        <f t="shared" si="142"/>
        <v>0</v>
      </c>
      <c r="MLU27" s="409">
        <f t="shared" si="142"/>
        <v>0</v>
      </c>
      <c r="MLV27" s="409">
        <f t="shared" si="142"/>
        <v>0</v>
      </c>
      <c r="MLW27" s="409">
        <f t="shared" si="142"/>
        <v>0</v>
      </c>
      <c r="MLX27" s="409">
        <f t="shared" si="142"/>
        <v>0</v>
      </c>
      <c r="MLY27" s="409">
        <f t="shared" si="142"/>
        <v>0</v>
      </c>
      <c r="MLZ27" s="409">
        <f t="shared" si="142"/>
        <v>0</v>
      </c>
      <c r="MMA27" s="409">
        <f t="shared" si="142"/>
        <v>0</v>
      </c>
      <c r="MMB27" s="409">
        <f t="shared" si="142"/>
        <v>0</v>
      </c>
      <c r="MMC27" s="409">
        <f t="shared" si="142"/>
        <v>0</v>
      </c>
      <c r="MMD27" s="409">
        <f t="shared" si="142"/>
        <v>0</v>
      </c>
      <c r="MME27" s="409">
        <f t="shared" si="142"/>
        <v>0</v>
      </c>
      <c r="MMF27" s="409">
        <f t="shared" si="142"/>
        <v>0</v>
      </c>
      <c r="MMG27" s="409">
        <f t="shared" si="142"/>
        <v>0</v>
      </c>
      <c r="MMH27" s="409">
        <f t="shared" si="142"/>
        <v>0</v>
      </c>
      <c r="MMI27" s="409">
        <f t="shared" si="142"/>
        <v>0</v>
      </c>
      <c r="MMJ27" s="409">
        <f t="shared" si="142"/>
        <v>0</v>
      </c>
      <c r="MMK27" s="409">
        <f t="shared" si="142"/>
        <v>0</v>
      </c>
      <c r="MML27" s="409">
        <f t="shared" si="142"/>
        <v>0</v>
      </c>
      <c r="MMM27" s="409">
        <f t="shared" si="142"/>
        <v>0</v>
      </c>
      <c r="MMN27" s="409">
        <f t="shared" si="142"/>
        <v>0</v>
      </c>
      <c r="MMO27" s="409">
        <f t="shared" si="142"/>
        <v>0</v>
      </c>
      <c r="MMP27" s="409">
        <f t="shared" si="142"/>
        <v>0</v>
      </c>
      <c r="MMQ27" s="409">
        <f t="shared" si="142"/>
        <v>0</v>
      </c>
      <c r="MMR27" s="409">
        <f t="shared" si="142"/>
        <v>0</v>
      </c>
      <c r="MMS27" s="409">
        <f t="shared" si="142"/>
        <v>0</v>
      </c>
      <c r="MMT27" s="409">
        <f t="shared" si="142"/>
        <v>0</v>
      </c>
      <c r="MMU27" s="409">
        <f t="shared" si="142"/>
        <v>0</v>
      </c>
      <c r="MMV27" s="409">
        <f t="shared" si="142"/>
        <v>0</v>
      </c>
      <c r="MMW27" s="409">
        <f t="shared" si="142"/>
        <v>0</v>
      </c>
      <c r="MMX27" s="409">
        <f t="shared" si="142"/>
        <v>0</v>
      </c>
      <c r="MMY27" s="409">
        <f t="shared" si="142"/>
        <v>0</v>
      </c>
      <c r="MMZ27" s="409">
        <f t="shared" si="142"/>
        <v>0</v>
      </c>
      <c r="MNA27" s="409">
        <f t="shared" si="142"/>
        <v>0</v>
      </c>
      <c r="MNB27" s="409">
        <f t="shared" si="142"/>
        <v>0</v>
      </c>
      <c r="MNC27" s="409">
        <f t="shared" si="142"/>
        <v>0</v>
      </c>
      <c r="MND27" s="409">
        <f t="shared" si="142"/>
        <v>0</v>
      </c>
      <c r="MNE27" s="409">
        <f t="shared" ref="MNE27:MPP27" si="143">MNE25/365</f>
        <v>0</v>
      </c>
      <c r="MNF27" s="409">
        <f t="shared" si="143"/>
        <v>0</v>
      </c>
      <c r="MNG27" s="409">
        <f t="shared" si="143"/>
        <v>0</v>
      </c>
      <c r="MNH27" s="409">
        <f t="shared" si="143"/>
        <v>0</v>
      </c>
      <c r="MNI27" s="409">
        <f t="shared" si="143"/>
        <v>0</v>
      </c>
      <c r="MNJ27" s="409">
        <f t="shared" si="143"/>
        <v>0</v>
      </c>
      <c r="MNK27" s="409">
        <f t="shared" si="143"/>
        <v>0</v>
      </c>
      <c r="MNL27" s="409">
        <f t="shared" si="143"/>
        <v>0</v>
      </c>
      <c r="MNM27" s="409">
        <f t="shared" si="143"/>
        <v>0</v>
      </c>
      <c r="MNN27" s="409">
        <f t="shared" si="143"/>
        <v>0</v>
      </c>
      <c r="MNO27" s="409">
        <f t="shared" si="143"/>
        <v>0</v>
      </c>
      <c r="MNP27" s="409">
        <f t="shared" si="143"/>
        <v>0</v>
      </c>
      <c r="MNQ27" s="409">
        <f t="shared" si="143"/>
        <v>0</v>
      </c>
      <c r="MNR27" s="409">
        <f t="shared" si="143"/>
        <v>0</v>
      </c>
      <c r="MNS27" s="409">
        <f t="shared" si="143"/>
        <v>0</v>
      </c>
      <c r="MNT27" s="409">
        <f t="shared" si="143"/>
        <v>0</v>
      </c>
      <c r="MNU27" s="409">
        <f t="shared" si="143"/>
        <v>0</v>
      </c>
      <c r="MNV27" s="409">
        <f t="shared" si="143"/>
        <v>0</v>
      </c>
      <c r="MNW27" s="409">
        <f t="shared" si="143"/>
        <v>0</v>
      </c>
      <c r="MNX27" s="409">
        <f t="shared" si="143"/>
        <v>0</v>
      </c>
      <c r="MNY27" s="409">
        <f t="shared" si="143"/>
        <v>0</v>
      </c>
      <c r="MNZ27" s="409">
        <f t="shared" si="143"/>
        <v>0</v>
      </c>
      <c r="MOA27" s="409">
        <f t="shared" si="143"/>
        <v>0</v>
      </c>
      <c r="MOB27" s="409">
        <f t="shared" si="143"/>
        <v>0</v>
      </c>
      <c r="MOC27" s="409">
        <f t="shared" si="143"/>
        <v>0</v>
      </c>
      <c r="MOD27" s="409">
        <f t="shared" si="143"/>
        <v>0</v>
      </c>
      <c r="MOE27" s="409">
        <f t="shared" si="143"/>
        <v>0</v>
      </c>
      <c r="MOF27" s="409">
        <f t="shared" si="143"/>
        <v>0</v>
      </c>
      <c r="MOG27" s="409">
        <f t="shared" si="143"/>
        <v>0</v>
      </c>
      <c r="MOH27" s="409">
        <f t="shared" si="143"/>
        <v>0</v>
      </c>
      <c r="MOI27" s="409">
        <f t="shared" si="143"/>
        <v>0</v>
      </c>
      <c r="MOJ27" s="409">
        <f t="shared" si="143"/>
        <v>0</v>
      </c>
      <c r="MOK27" s="409">
        <f t="shared" si="143"/>
        <v>0</v>
      </c>
      <c r="MOL27" s="409">
        <f t="shared" si="143"/>
        <v>0</v>
      </c>
      <c r="MOM27" s="409">
        <f t="shared" si="143"/>
        <v>0</v>
      </c>
      <c r="MON27" s="409">
        <f t="shared" si="143"/>
        <v>0</v>
      </c>
      <c r="MOO27" s="409">
        <f t="shared" si="143"/>
        <v>0</v>
      </c>
      <c r="MOP27" s="409">
        <f t="shared" si="143"/>
        <v>0</v>
      </c>
      <c r="MOQ27" s="409">
        <f t="shared" si="143"/>
        <v>0</v>
      </c>
      <c r="MOR27" s="409">
        <f t="shared" si="143"/>
        <v>0</v>
      </c>
      <c r="MOS27" s="409">
        <f t="shared" si="143"/>
        <v>0</v>
      </c>
      <c r="MOT27" s="409">
        <f t="shared" si="143"/>
        <v>0</v>
      </c>
      <c r="MOU27" s="409">
        <f t="shared" si="143"/>
        <v>0</v>
      </c>
      <c r="MOV27" s="409">
        <f t="shared" si="143"/>
        <v>0</v>
      </c>
      <c r="MOW27" s="409">
        <f t="shared" si="143"/>
        <v>0</v>
      </c>
      <c r="MOX27" s="409">
        <f t="shared" si="143"/>
        <v>0</v>
      </c>
      <c r="MOY27" s="409">
        <f t="shared" si="143"/>
        <v>0</v>
      </c>
      <c r="MOZ27" s="409">
        <f t="shared" si="143"/>
        <v>0</v>
      </c>
      <c r="MPA27" s="409">
        <f t="shared" si="143"/>
        <v>0</v>
      </c>
      <c r="MPB27" s="409">
        <f t="shared" si="143"/>
        <v>0</v>
      </c>
      <c r="MPC27" s="409">
        <f t="shared" si="143"/>
        <v>0</v>
      </c>
      <c r="MPD27" s="409">
        <f t="shared" si="143"/>
        <v>0</v>
      </c>
      <c r="MPE27" s="409">
        <f t="shared" si="143"/>
        <v>0</v>
      </c>
      <c r="MPF27" s="409">
        <f t="shared" si="143"/>
        <v>0</v>
      </c>
      <c r="MPG27" s="409">
        <f t="shared" si="143"/>
        <v>0</v>
      </c>
      <c r="MPH27" s="409">
        <f t="shared" si="143"/>
        <v>0</v>
      </c>
      <c r="MPI27" s="409">
        <f t="shared" si="143"/>
        <v>0</v>
      </c>
      <c r="MPJ27" s="409">
        <f t="shared" si="143"/>
        <v>0</v>
      </c>
      <c r="MPK27" s="409">
        <f t="shared" si="143"/>
        <v>0</v>
      </c>
      <c r="MPL27" s="409">
        <f t="shared" si="143"/>
        <v>0</v>
      </c>
      <c r="MPM27" s="409">
        <f t="shared" si="143"/>
        <v>0</v>
      </c>
      <c r="MPN27" s="409">
        <f t="shared" si="143"/>
        <v>0</v>
      </c>
      <c r="MPO27" s="409">
        <f t="shared" si="143"/>
        <v>0</v>
      </c>
      <c r="MPP27" s="409">
        <f t="shared" si="143"/>
        <v>0</v>
      </c>
      <c r="MPQ27" s="409">
        <f t="shared" ref="MPQ27:MSB27" si="144">MPQ25/365</f>
        <v>0</v>
      </c>
      <c r="MPR27" s="409">
        <f t="shared" si="144"/>
        <v>0</v>
      </c>
      <c r="MPS27" s="409">
        <f t="shared" si="144"/>
        <v>0</v>
      </c>
      <c r="MPT27" s="409">
        <f t="shared" si="144"/>
        <v>0</v>
      </c>
      <c r="MPU27" s="409">
        <f t="shared" si="144"/>
        <v>0</v>
      </c>
      <c r="MPV27" s="409">
        <f t="shared" si="144"/>
        <v>0</v>
      </c>
      <c r="MPW27" s="409">
        <f t="shared" si="144"/>
        <v>0</v>
      </c>
      <c r="MPX27" s="409">
        <f t="shared" si="144"/>
        <v>0</v>
      </c>
      <c r="MPY27" s="409">
        <f t="shared" si="144"/>
        <v>0</v>
      </c>
      <c r="MPZ27" s="409">
        <f t="shared" si="144"/>
        <v>0</v>
      </c>
      <c r="MQA27" s="409">
        <f t="shared" si="144"/>
        <v>0</v>
      </c>
      <c r="MQB27" s="409">
        <f t="shared" si="144"/>
        <v>0</v>
      </c>
      <c r="MQC27" s="409">
        <f t="shared" si="144"/>
        <v>0</v>
      </c>
      <c r="MQD27" s="409">
        <f t="shared" si="144"/>
        <v>0</v>
      </c>
      <c r="MQE27" s="409">
        <f t="shared" si="144"/>
        <v>0</v>
      </c>
      <c r="MQF27" s="409">
        <f t="shared" si="144"/>
        <v>0</v>
      </c>
      <c r="MQG27" s="409">
        <f t="shared" si="144"/>
        <v>0</v>
      </c>
      <c r="MQH27" s="409">
        <f t="shared" si="144"/>
        <v>0</v>
      </c>
      <c r="MQI27" s="409">
        <f t="shared" si="144"/>
        <v>0</v>
      </c>
      <c r="MQJ27" s="409">
        <f t="shared" si="144"/>
        <v>0</v>
      </c>
      <c r="MQK27" s="409">
        <f t="shared" si="144"/>
        <v>0</v>
      </c>
      <c r="MQL27" s="409">
        <f t="shared" si="144"/>
        <v>0</v>
      </c>
      <c r="MQM27" s="409">
        <f t="shared" si="144"/>
        <v>0</v>
      </c>
      <c r="MQN27" s="409">
        <f t="shared" si="144"/>
        <v>0</v>
      </c>
      <c r="MQO27" s="409">
        <f t="shared" si="144"/>
        <v>0</v>
      </c>
      <c r="MQP27" s="409">
        <f t="shared" si="144"/>
        <v>0</v>
      </c>
      <c r="MQQ27" s="409">
        <f t="shared" si="144"/>
        <v>0</v>
      </c>
      <c r="MQR27" s="409">
        <f t="shared" si="144"/>
        <v>0</v>
      </c>
      <c r="MQS27" s="409">
        <f t="shared" si="144"/>
        <v>0</v>
      </c>
      <c r="MQT27" s="409">
        <f t="shared" si="144"/>
        <v>0</v>
      </c>
      <c r="MQU27" s="409">
        <f t="shared" si="144"/>
        <v>0</v>
      </c>
      <c r="MQV27" s="409">
        <f t="shared" si="144"/>
        <v>0</v>
      </c>
      <c r="MQW27" s="409">
        <f t="shared" si="144"/>
        <v>0</v>
      </c>
      <c r="MQX27" s="409">
        <f t="shared" si="144"/>
        <v>0</v>
      </c>
      <c r="MQY27" s="409">
        <f t="shared" si="144"/>
        <v>0</v>
      </c>
      <c r="MQZ27" s="409">
        <f t="shared" si="144"/>
        <v>0</v>
      </c>
      <c r="MRA27" s="409">
        <f t="shared" si="144"/>
        <v>0</v>
      </c>
      <c r="MRB27" s="409">
        <f t="shared" si="144"/>
        <v>0</v>
      </c>
      <c r="MRC27" s="409">
        <f t="shared" si="144"/>
        <v>0</v>
      </c>
      <c r="MRD27" s="409">
        <f t="shared" si="144"/>
        <v>0</v>
      </c>
      <c r="MRE27" s="409">
        <f t="shared" si="144"/>
        <v>0</v>
      </c>
      <c r="MRF27" s="409">
        <f t="shared" si="144"/>
        <v>0</v>
      </c>
      <c r="MRG27" s="409">
        <f t="shared" si="144"/>
        <v>0</v>
      </c>
      <c r="MRH27" s="409">
        <f t="shared" si="144"/>
        <v>0</v>
      </c>
      <c r="MRI27" s="409">
        <f t="shared" si="144"/>
        <v>0</v>
      </c>
      <c r="MRJ27" s="409">
        <f t="shared" si="144"/>
        <v>0</v>
      </c>
      <c r="MRK27" s="409">
        <f t="shared" si="144"/>
        <v>0</v>
      </c>
      <c r="MRL27" s="409">
        <f t="shared" si="144"/>
        <v>0</v>
      </c>
      <c r="MRM27" s="409">
        <f t="shared" si="144"/>
        <v>0</v>
      </c>
      <c r="MRN27" s="409">
        <f t="shared" si="144"/>
        <v>0</v>
      </c>
      <c r="MRO27" s="409">
        <f t="shared" si="144"/>
        <v>0</v>
      </c>
      <c r="MRP27" s="409">
        <f t="shared" si="144"/>
        <v>0</v>
      </c>
      <c r="MRQ27" s="409">
        <f t="shared" si="144"/>
        <v>0</v>
      </c>
      <c r="MRR27" s="409">
        <f t="shared" si="144"/>
        <v>0</v>
      </c>
      <c r="MRS27" s="409">
        <f t="shared" si="144"/>
        <v>0</v>
      </c>
      <c r="MRT27" s="409">
        <f t="shared" si="144"/>
        <v>0</v>
      </c>
      <c r="MRU27" s="409">
        <f t="shared" si="144"/>
        <v>0</v>
      </c>
      <c r="MRV27" s="409">
        <f t="shared" si="144"/>
        <v>0</v>
      </c>
      <c r="MRW27" s="409">
        <f t="shared" si="144"/>
        <v>0</v>
      </c>
      <c r="MRX27" s="409">
        <f t="shared" si="144"/>
        <v>0</v>
      </c>
      <c r="MRY27" s="409">
        <f t="shared" si="144"/>
        <v>0</v>
      </c>
      <c r="MRZ27" s="409">
        <f t="shared" si="144"/>
        <v>0</v>
      </c>
      <c r="MSA27" s="409">
        <f t="shared" si="144"/>
        <v>0</v>
      </c>
      <c r="MSB27" s="409">
        <f t="shared" si="144"/>
        <v>0</v>
      </c>
      <c r="MSC27" s="409">
        <f t="shared" ref="MSC27:MUN27" si="145">MSC25/365</f>
        <v>0</v>
      </c>
      <c r="MSD27" s="409">
        <f t="shared" si="145"/>
        <v>0</v>
      </c>
      <c r="MSE27" s="409">
        <f t="shared" si="145"/>
        <v>0</v>
      </c>
      <c r="MSF27" s="409">
        <f t="shared" si="145"/>
        <v>0</v>
      </c>
      <c r="MSG27" s="409">
        <f t="shared" si="145"/>
        <v>0</v>
      </c>
      <c r="MSH27" s="409">
        <f t="shared" si="145"/>
        <v>0</v>
      </c>
      <c r="MSI27" s="409">
        <f t="shared" si="145"/>
        <v>0</v>
      </c>
      <c r="MSJ27" s="409">
        <f t="shared" si="145"/>
        <v>0</v>
      </c>
      <c r="MSK27" s="409">
        <f t="shared" si="145"/>
        <v>0</v>
      </c>
      <c r="MSL27" s="409">
        <f t="shared" si="145"/>
        <v>0</v>
      </c>
      <c r="MSM27" s="409">
        <f t="shared" si="145"/>
        <v>0</v>
      </c>
      <c r="MSN27" s="409">
        <f t="shared" si="145"/>
        <v>0</v>
      </c>
      <c r="MSO27" s="409">
        <f t="shared" si="145"/>
        <v>0</v>
      </c>
      <c r="MSP27" s="409">
        <f t="shared" si="145"/>
        <v>0</v>
      </c>
      <c r="MSQ27" s="409">
        <f t="shared" si="145"/>
        <v>0</v>
      </c>
      <c r="MSR27" s="409">
        <f t="shared" si="145"/>
        <v>0</v>
      </c>
      <c r="MSS27" s="409">
        <f t="shared" si="145"/>
        <v>0</v>
      </c>
      <c r="MST27" s="409">
        <f t="shared" si="145"/>
        <v>0</v>
      </c>
      <c r="MSU27" s="409">
        <f t="shared" si="145"/>
        <v>0</v>
      </c>
      <c r="MSV27" s="409">
        <f t="shared" si="145"/>
        <v>0</v>
      </c>
      <c r="MSW27" s="409">
        <f t="shared" si="145"/>
        <v>0</v>
      </c>
      <c r="MSX27" s="409">
        <f t="shared" si="145"/>
        <v>0</v>
      </c>
      <c r="MSY27" s="409">
        <f t="shared" si="145"/>
        <v>0</v>
      </c>
      <c r="MSZ27" s="409">
        <f t="shared" si="145"/>
        <v>0</v>
      </c>
      <c r="MTA27" s="409">
        <f t="shared" si="145"/>
        <v>0</v>
      </c>
      <c r="MTB27" s="409">
        <f t="shared" si="145"/>
        <v>0</v>
      </c>
      <c r="MTC27" s="409">
        <f t="shared" si="145"/>
        <v>0</v>
      </c>
      <c r="MTD27" s="409">
        <f t="shared" si="145"/>
        <v>0</v>
      </c>
      <c r="MTE27" s="409">
        <f t="shared" si="145"/>
        <v>0</v>
      </c>
      <c r="MTF27" s="409">
        <f t="shared" si="145"/>
        <v>0</v>
      </c>
      <c r="MTG27" s="409">
        <f t="shared" si="145"/>
        <v>0</v>
      </c>
      <c r="MTH27" s="409">
        <f t="shared" si="145"/>
        <v>0</v>
      </c>
      <c r="MTI27" s="409">
        <f t="shared" si="145"/>
        <v>0</v>
      </c>
      <c r="MTJ27" s="409">
        <f t="shared" si="145"/>
        <v>0</v>
      </c>
      <c r="MTK27" s="409">
        <f t="shared" si="145"/>
        <v>0</v>
      </c>
      <c r="MTL27" s="409">
        <f t="shared" si="145"/>
        <v>0</v>
      </c>
      <c r="MTM27" s="409">
        <f t="shared" si="145"/>
        <v>0</v>
      </c>
      <c r="MTN27" s="409">
        <f t="shared" si="145"/>
        <v>0</v>
      </c>
      <c r="MTO27" s="409">
        <f t="shared" si="145"/>
        <v>0</v>
      </c>
      <c r="MTP27" s="409">
        <f t="shared" si="145"/>
        <v>0</v>
      </c>
      <c r="MTQ27" s="409">
        <f t="shared" si="145"/>
        <v>0</v>
      </c>
      <c r="MTR27" s="409">
        <f t="shared" si="145"/>
        <v>0</v>
      </c>
      <c r="MTS27" s="409">
        <f t="shared" si="145"/>
        <v>0</v>
      </c>
      <c r="MTT27" s="409">
        <f t="shared" si="145"/>
        <v>0</v>
      </c>
      <c r="MTU27" s="409">
        <f t="shared" si="145"/>
        <v>0</v>
      </c>
      <c r="MTV27" s="409">
        <f t="shared" si="145"/>
        <v>0</v>
      </c>
      <c r="MTW27" s="409">
        <f t="shared" si="145"/>
        <v>0</v>
      </c>
      <c r="MTX27" s="409">
        <f t="shared" si="145"/>
        <v>0</v>
      </c>
      <c r="MTY27" s="409">
        <f t="shared" si="145"/>
        <v>0</v>
      </c>
      <c r="MTZ27" s="409">
        <f t="shared" si="145"/>
        <v>0</v>
      </c>
      <c r="MUA27" s="409">
        <f t="shared" si="145"/>
        <v>0</v>
      </c>
      <c r="MUB27" s="409">
        <f t="shared" si="145"/>
        <v>0</v>
      </c>
      <c r="MUC27" s="409">
        <f t="shared" si="145"/>
        <v>0</v>
      </c>
      <c r="MUD27" s="409">
        <f t="shared" si="145"/>
        <v>0</v>
      </c>
      <c r="MUE27" s="409">
        <f t="shared" si="145"/>
        <v>0</v>
      </c>
      <c r="MUF27" s="409">
        <f t="shared" si="145"/>
        <v>0</v>
      </c>
      <c r="MUG27" s="409">
        <f t="shared" si="145"/>
        <v>0</v>
      </c>
      <c r="MUH27" s="409">
        <f t="shared" si="145"/>
        <v>0</v>
      </c>
      <c r="MUI27" s="409">
        <f t="shared" si="145"/>
        <v>0</v>
      </c>
      <c r="MUJ27" s="409">
        <f t="shared" si="145"/>
        <v>0</v>
      </c>
      <c r="MUK27" s="409">
        <f t="shared" si="145"/>
        <v>0</v>
      </c>
      <c r="MUL27" s="409">
        <f t="shared" si="145"/>
        <v>0</v>
      </c>
      <c r="MUM27" s="409">
        <f t="shared" si="145"/>
        <v>0</v>
      </c>
      <c r="MUN27" s="409">
        <f t="shared" si="145"/>
        <v>0</v>
      </c>
      <c r="MUO27" s="409">
        <f t="shared" ref="MUO27:MWZ27" si="146">MUO25/365</f>
        <v>0</v>
      </c>
      <c r="MUP27" s="409">
        <f t="shared" si="146"/>
        <v>0</v>
      </c>
      <c r="MUQ27" s="409">
        <f t="shared" si="146"/>
        <v>0</v>
      </c>
      <c r="MUR27" s="409">
        <f t="shared" si="146"/>
        <v>0</v>
      </c>
      <c r="MUS27" s="409">
        <f t="shared" si="146"/>
        <v>0</v>
      </c>
      <c r="MUT27" s="409">
        <f t="shared" si="146"/>
        <v>0</v>
      </c>
      <c r="MUU27" s="409">
        <f t="shared" si="146"/>
        <v>0</v>
      </c>
      <c r="MUV27" s="409">
        <f t="shared" si="146"/>
        <v>0</v>
      </c>
      <c r="MUW27" s="409">
        <f t="shared" si="146"/>
        <v>0</v>
      </c>
      <c r="MUX27" s="409">
        <f t="shared" si="146"/>
        <v>0</v>
      </c>
      <c r="MUY27" s="409">
        <f t="shared" si="146"/>
        <v>0</v>
      </c>
      <c r="MUZ27" s="409">
        <f t="shared" si="146"/>
        <v>0</v>
      </c>
      <c r="MVA27" s="409">
        <f t="shared" si="146"/>
        <v>0</v>
      </c>
      <c r="MVB27" s="409">
        <f t="shared" si="146"/>
        <v>0</v>
      </c>
      <c r="MVC27" s="409">
        <f t="shared" si="146"/>
        <v>0</v>
      </c>
      <c r="MVD27" s="409">
        <f t="shared" si="146"/>
        <v>0</v>
      </c>
      <c r="MVE27" s="409">
        <f t="shared" si="146"/>
        <v>0</v>
      </c>
      <c r="MVF27" s="409">
        <f t="shared" si="146"/>
        <v>0</v>
      </c>
      <c r="MVG27" s="409">
        <f t="shared" si="146"/>
        <v>0</v>
      </c>
      <c r="MVH27" s="409">
        <f t="shared" si="146"/>
        <v>0</v>
      </c>
      <c r="MVI27" s="409">
        <f t="shared" si="146"/>
        <v>0</v>
      </c>
      <c r="MVJ27" s="409">
        <f t="shared" si="146"/>
        <v>0</v>
      </c>
      <c r="MVK27" s="409">
        <f t="shared" si="146"/>
        <v>0</v>
      </c>
      <c r="MVL27" s="409">
        <f t="shared" si="146"/>
        <v>0</v>
      </c>
      <c r="MVM27" s="409">
        <f t="shared" si="146"/>
        <v>0</v>
      </c>
      <c r="MVN27" s="409">
        <f t="shared" si="146"/>
        <v>0</v>
      </c>
      <c r="MVO27" s="409">
        <f t="shared" si="146"/>
        <v>0</v>
      </c>
      <c r="MVP27" s="409">
        <f t="shared" si="146"/>
        <v>0</v>
      </c>
      <c r="MVQ27" s="409">
        <f t="shared" si="146"/>
        <v>0</v>
      </c>
      <c r="MVR27" s="409">
        <f t="shared" si="146"/>
        <v>0</v>
      </c>
      <c r="MVS27" s="409">
        <f t="shared" si="146"/>
        <v>0</v>
      </c>
      <c r="MVT27" s="409">
        <f t="shared" si="146"/>
        <v>0</v>
      </c>
      <c r="MVU27" s="409">
        <f t="shared" si="146"/>
        <v>0</v>
      </c>
      <c r="MVV27" s="409">
        <f t="shared" si="146"/>
        <v>0</v>
      </c>
      <c r="MVW27" s="409">
        <f t="shared" si="146"/>
        <v>0</v>
      </c>
      <c r="MVX27" s="409">
        <f t="shared" si="146"/>
        <v>0</v>
      </c>
      <c r="MVY27" s="409">
        <f t="shared" si="146"/>
        <v>0</v>
      </c>
      <c r="MVZ27" s="409">
        <f t="shared" si="146"/>
        <v>0</v>
      </c>
      <c r="MWA27" s="409">
        <f t="shared" si="146"/>
        <v>0</v>
      </c>
      <c r="MWB27" s="409">
        <f t="shared" si="146"/>
        <v>0</v>
      </c>
      <c r="MWC27" s="409">
        <f t="shared" si="146"/>
        <v>0</v>
      </c>
      <c r="MWD27" s="409">
        <f t="shared" si="146"/>
        <v>0</v>
      </c>
      <c r="MWE27" s="409">
        <f t="shared" si="146"/>
        <v>0</v>
      </c>
      <c r="MWF27" s="409">
        <f t="shared" si="146"/>
        <v>0</v>
      </c>
      <c r="MWG27" s="409">
        <f t="shared" si="146"/>
        <v>0</v>
      </c>
      <c r="MWH27" s="409">
        <f t="shared" si="146"/>
        <v>0</v>
      </c>
      <c r="MWI27" s="409">
        <f t="shared" si="146"/>
        <v>0</v>
      </c>
      <c r="MWJ27" s="409">
        <f t="shared" si="146"/>
        <v>0</v>
      </c>
      <c r="MWK27" s="409">
        <f t="shared" si="146"/>
        <v>0</v>
      </c>
      <c r="MWL27" s="409">
        <f t="shared" si="146"/>
        <v>0</v>
      </c>
      <c r="MWM27" s="409">
        <f t="shared" si="146"/>
        <v>0</v>
      </c>
      <c r="MWN27" s="409">
        <f t="shared" si="146"/>
        <v>0</v>
      </c>
      <c r="MWO27" s="409">
        <f t="shared" si="146"/>
        <v>0</v>
      </c>
      <c r="MWP27" s="409">
        <f t="shared" si="146"/>
        <v>0</v>
      </c>
      <c r="MWQ27" s="409">
        <f t="shared" si="146"/>
        <v>0</v>
      </c>
      <c r="MWR27" s="409">
        <f t="shared" si="146"/>
        <v>0</v>
      </c>
      <c r="MWS27" s="409">
        <f t="shared" si="146"/>
        <v>0</v>
      </c>
      <c r="MWT27" s="409">
        <f t="shared" si="146"/>
        <v>0</v>
      </c>
      <c r="MWU27" s="409">
        <f t="shared" si="146"/>
        <v>0</v>
      </c>
      <c r="MWV27" s="409">
        <f t="shared" si="146"/>
        <v>0</v>
      </c>
      <c r="MWW27" s="409">
        <f t="shared" si="146"/>
        <v>0</v>
      </c>
      <c r="MWX27" s="409">
        <f t="shared" si="146"/>
        <v>0</v>
      </c>
      <c r="MWY27" s="409">
        <f t="shared" si="146"/>
        <v>0</v>
      </c>
      <c r="MWZ27" s="409">
        <f t="shared" si="146"/>
        <v>0</v>
      </c>
      <c r="MXA27" s="409">
        <f t="shared" ref="MXA27:MZL27" si="147">MXA25/365</f>
        <v>0</v>
      </c>
      <c r="MXB27" s="409">
        <f t="shared" si="147"/>
        <v>0</v>
      </c>
      <c r="MXC27" s="409">
        <f t="shared" si="147"/>
        <v>0</v>
      </c>
      <c r="MXD27" s="409">
        <f t="shared" si="147"/>
        <v>0</v>
      </c>
      <c r="MXE27" s="409">
        <f t="shared" si="147"/>
        <v>0</v>
      </c>
      <c r="MXF27" s="409">
        <f t="shared" si="147"/>
        <v>0</v>
      </c>
      <c r="MXG27" s="409">
        <f t="shared" si="147"/>
        <v>0</v>
      </c>
      <c r="MXH27" s="409">
        <f t="shared" si="147"/>
        <v>0</v>
      </c>
      <c r="MXI27" s="409">
        <f t="shared" si="147"/>
        <v>0</v>
      </c>
      <c r="MXJ27" s="409">
        <f t="shared" si="147"/>
        <v>0</v>
      </c>
      <c r="MXK27" s="409">
        <f t="shared" si="147"/>
        <v>0</v>
      </c>
      <c r="MXL27" s="409">
        <f t="shared" si="147"/>
        <v>0</v>
      </c>
      <c r="MXM27" s="409">
        <f t="shared" si="147"/>
        <v>0</v>
      </c>
      <c r="MXN27" s="409">
        <f t="shared" si="147"/>
        <v>0</v>
      </c>
      <c r="MXO27" s="409">
        <f t="shared" si="147"/>
        <v>0</v>
      </c>
      <c r="MXP27" s="409">
        <f t="shared" si="147"/>
        <v>0</v>
      </c>
      <c r="MXQ27" s="409">
        <f t="shared" si="147"/>
        <v>0</v>
      </c>
      <c r="MXR27" s="409">
        <f t="shared" si="147"/>
        <v>0</v>
      </c>
      <c r="MXS27" s="409">
        <f t="shared" si="147"/>
        <v>0</v>
      </c>
      <c r="MXT27" s="409">
        <f t="shared" si="147"/>
        <v>0</v>
      </c>
      <c r="MXU27" s="409">
        <f t="shared" si="147"/>
        <v>0</v>
      </c>
      <c r="MXV27" s="409">
        <f t="shared" si="147"/>
        <v>0</v>
      </c>
      <c r="MXW27" s="409">
        <f t="shared" si="147"/>
        <v>0</v>
      </c>
      <c r="MXX27" s="409">
        <f t="shared" si="147"/>
        <v>0</v>
      </c>
      <c r="MXY27" s="409">
        <f t="shared" si="147"/>
        <v>0</v>
      </c>
      <c r="MXZ27" s="409">
        <f t="shared" si="147"/>
        <v>0</v>
      </c>
      <c r="MYA27" s="409">
        <f t="shared" si="147"/>
        <v>0</v>
      </c>
      <c r="MYB27" s="409">
        <f t="shared" si="147"/>
        <v>0</v>
      </c>
      <c r="MYC27" s="409">
        <f t="shared" si="147"/>
        <v>0</v>
      </c>
      <c r="MYD27" s="409">
        <f t="shared" si="147"/>
        <v>0</v>
      </c>
      <c r="MYE27" s="409">
        <f t="shared" si="147"/>
        <v>0</v>
      </c>
      <c r="MYF27" s="409">
        <f t="shared" si="147"/>
        <v>0</v>
      </c>
      <c r="MYG27" s="409">
        <f t="shared" si="147"/>
        <v>0</v>
      </c>
      <c r="MYH27" s="409">
        <f t="shared" si="147"/>
        <v>0</v>
      </c>
      <c r="MYI27" s="409">
        <f t="shared" si="147"/>
        <v>0</v>
      </c>
      <c r="MYJ27" s="409">
        <f t="shared" si="147"/>
        <v>0</v>
      </c>
      <c r="MYK27" s="409">
        <f t="shared" si="147"/>
        <v>0</v>
      </c>
      <c r="MYL27" s="409">
        <f t="shared" si="147"/>
        <v>0</v>
      </c>
      <c r="MYM27" s="409">
        <f t="shared" si="147"/>
        <v>0</v>
      </c>
      <c r="MYN27" s="409">
        <f t="shared" si="147"/>
        <v>0</v>
      </c>
      <c r="MYO27" s="409">
        <f t="shared" si="147"/>
        <v>0</v>
      </c>
      <c r="MYP27" s="409">
        <f t="shared" si="147"/>
        <v>0</v>
      </c>
      <c r="MYQ27" s="409">
        <f t="shared" si="147"/>
        <v>0</v>
      </c>
      <c r="MYR27" s="409">
        <f t="shared" si="147"/>
        <v>0</v>
      </c>
      <c r="MYS27" s="409">
        <f t="shared" si="147"/>
        <v>0</v>
      </c>
      <c r="MYT27" s="409">
        <f t="shared" si="147"/>
        <v>0</v>
      </c>
      <c r="MYU27" s="409">
        <f t="shared" si="147"/>
        <v>0</v>
      </c>
      <c r="MYV27" s="409">
        <f t="shared" si="147"/>
        <v>0</v>
      </c>
      <c r="MYW27" s="409">
        <f t="shared" si="147"/>
        <v>0</v>
      </c>
      <c r="MYX27" s="409">
        <f t="shared" si="147"/>
        <v>0</v>
      </c>
      <c r="MYY27" s="409">
        <f t="shared" si="147"/>
        <v>0</v>
      </c>
      <c r="MYZ27" s="409">
        <f t="shared" si="147"/>
        <v>0</v>
      </c>
      <c r="MZA27" s="409">
        <f t="shared" si="147"/>
        <v>0</v>
      </c>
      <c r="MZB27" s="409">
        <f t="shared" si="147"/>
        <v>0</v>
      </c>
      <c r="MZC27" s="409">
        <f t="shared" si="147"/>
        <v>0</v>
      </c>
      <c r="MZD27" s="409">
        <f t="shared" si="147"/>
        <v>0</v>
      </c>
      <c r="MZE27" s="409">
        <f t="shared" si="147"/>
        <v>0</v>
      </c>
      <c r="MZF27" s="409">
        <f t="shared" si="147"/>
        <v>0</v>
      </c>
      <c r="MZG27" s="409">
        <f t="shared" si="147"/>
        <v>0</v>
      </c>
      <c r="MZH27" s="409">
        <f t="shared" si="147"/>
        <v>0</v>
      </c>
      <c r="MZI27" s="409">
        <f t="shared" si="147"/>
        <v>0</v>
      </c>
      <c r="MZJ27" s="409">
        <f t="shared" si="147"/>
        <v>0</v>
      </c>
      <c r="MZK27" s="409">
        <f t="shared" si="147"/>
        <v>0</v>
      </c>
      <c r="MZL27" s="409">
        <f t="shared" si="147"/>
        <v>0</v>
      </c>
      <c r="MZM27" s="409">
        <f t="shared" ref="MZM27:NBX27" si="148">MZM25/365</f>
        <v>0</v>
      </c>
      <c r="MZN27" s="409">
        <f t="shared" si="148"/>
        <v>0</v>
      </c>
      <c r="MZO27" s="409">
        <f t="shared" si="148"/>
        <v>0</v>
      </c>
      <c r="MZP27" s="409">
        <f t="shared" si="148"/>
        <v>0</v>
      </c>
      <c r="MZQ27" s="409">
        <f t="shared" si="148"/>
        <v>0</v>
      </c>
      <c r="MZR27" s="409">
        <f t="shared" si="148"/>
        <v>0</v>
      </c>
      <c r="MZS27" s="409">
        <f t="shared" si="148"/>
        <v>0</v>
      </c>
      <c r="MZT27" s="409">
        <f t="shared" si="148"/>
        <v>0</v>
      </c>
      <c r="MZU27" s="409">
        <f t="shared" si="148"/>
        <v>0</v>
      </c>
      <c r="MZV27" s="409">
        <f t="shared" si="148"/>
        <v>0</v>
      </c>
      <c r="MZW27" s="409">
        <f t="shared" si="148"/>
        <v>0</v>
      </c>
      <c r="MZX27" s="409">
        <f t="shared" si="148"/>
        <v>0</v>
      </c>
      <c r="MZY27" s="409">
        <f t="shared" si="148"/>
        <v>0</v>
      </c>
      <c r="MZZ27" s="409">
        <f t="shared" si="148"/>
        <v>0</v>
      </c>
      <c r="NAA27" s="409">
        <f t="shared" si="148"/>
        <v>0</v>
      </c>
      <c r="NAB27" s="409">
        <f t="shared" si="148"/>
        <v>0</v>
      </c>
      <c r="NAC27" s="409">
        <f t="shared" si="148"/>
        <v>0</v>
      </c>
      <c r="NAD27" s="409">
        <f t="shared" si="148"/>
        <v>0</v>
      </c>
      <c r="NAE27" s="409">
        <f t="shared" si="148"/>
        <v>0</v>
      </c>
      <c r="NAF27" s="409">
        <f t="shared" si="148"/>
        <v>0</v>
      </c>
      <c r="NAG27" s="409">
        <f t="shared" si="148"/>
        <v>0</v>
      </c>
      <c r="NAH27" s="409">
        <f t="shared" si="148"/>
        <v>0</v>
      </c>
      <c r="NAI27" s="409">
        <f t="shared" si="148"/>
        <v>0</v>
      </c>
      <c r="NAJ27" s="409">
        <f t="shared" si="148"/>
        <v>0</v>
      </c>
      <c r="NAK27" s="409">
        <f t="shared" si="148"/>
        <v>0</v>
      </c>
      <c r="NAL27" s="409">
        <f t="shared" si="148"/>
        <v>0</v>
      </c>
      <c r="NAM27" s="409">
        <f t="shared" si="148"/>
        <v>0</v>
      </c>
      <c r="NAN27" s="409">
        <f t="shared" si="148"/>
        <v>0</v>
      </c>
      <c r="NAO27" s="409">
        <f t="shared" si="148"/>
        <v>0</v>
      </c>
      <c r="NAP27" s="409">
        <f t="shared" si="148"/>
        <v>0</v>
      </c>
      <c r="NAQ27" s="409">
        <f t="shared" si="148"/>
        <v>0</v>
      </c>
      <c r="NAR27" s="409">
        <f t="shared" si="148"/>
        <v>0</v>
      </c>
      <c r="NAS27" s="409">
        <f t="shared" si="148"/>
        <v>0</v>
      </c>
      <c r="NAT27" s="409">
        <f t="shared" si="148"/>
        <v>0</v>
      </c>
      <c r="NAU27" s="409">
        <f t="shared" si="148"/>
        <v>0</v>
      </c>
      <c r="NAV27" s="409">
        <f t="shared" si="148"/>
        <v>0</v>
      </c>
      <c r="NAW27" s="409">
        <f t="shared" si="148"/>
        <v>0</v>
      </c>
      <c r="NAX27" s="409">
        <f t="shared" si="148"/>
        <v>0</v>
      </c>
      <c r="NAY27" s="409">
        <f t="shared" si="148"/>
        <v>0</v>
      </c>
      <c r="NAZ27" s="409">
        <f t="shared" si="148"/>
        <v>0</v>
      </c>
      <c r="NBA27" s="409">
        <f t="shared" si="148"/>
        <v>0</v>
      </c>
      <c r="NBB27" s="409">
        <f t="shared" si="148"/>
        <v>0</v>
      </c>
      <c r="NBC27" s="409">
        <f t="shared" si="148"/>
        <v>0</v>
      </c>
      <c r="NBD27" s="409">
        <f t="shared" si="148"/>
        <v>0</v>
      </c>
      <c r="NBE27" s="409">
        <f t="shared" si="148"/>
        <v>0</v>
      </c>
      <c r="NBF27" s="409">
        <f t="shared" si="148"/>
        <v>0</v>
      </c>
      <c r="NBG27" s="409">
        <f t="shared" si="148"/>
        <v>0</v>
      </c>
      <c r="NBH27" s="409">
        <f t="shared" si="148"/>
        <v>0</v>
      </c>
      <c r="NBI27" s="409">
        <f t="shared" si="148"/>
        <v>0</v>
      </c>
      <c r="NBJ27" s="409">
        <f t="shared" si="148"/>
        <v>0</v>
      </c>
      <c r="NBK27" s="409">
        <f t="shared" si="148"/>
        <v>0</v>
      </c>
      <c r="NBL27" s="409">
        <f t="shared" si="148"/>
        <v>0</v>
      </c>
      <c r="NBM27" s="409">
        <f t="shared" si="148"/>
        <v>0</v>
      </c>
      <c r="NBN27" s="409">
        <f t="shared" si="148"/>
        <v>0</v>
      </c>
      <c r="NBO27" s="409">
        <f t="shared" si="148"/>
        <v>0</v>
      </c>
      <c r="NBP27" s="409">
        <f t="shared" si="148"/>
        <v>0</v>
      </c>
      <c r="NBQ27" s="409">
        <f t="shared" si="148"/>
        <v>0</v>
      </c>
      <c r="NBR27" s="409">
        <f t="shared" si="148"/>
        <v>0</v>
      </c>
      <c r="NBS27" s="409">
        <f t="shared" si="148"/>
        <v>0</v>
      </c>
      <c r="NBT27" s="409">
        <f t="shared" si="148"/>
        <v>0</v>
      </c>
      <c r="NBU27" s="409">
        <f t="shared" si="148"/>
        <v>0</v>
      </c>
      <c r="NBV27" s="409">
        <f t="shared" si="148"/>
        <v>0</v>
      </c>
      <c r="NBW27" s="409">
        <f t="shared" si="148"/>
        <v>0</v>
      </c>
      <c r="NBX27" s="409">
        <f t="shared" si="148"/>
        <v>0</v>
      </c>
      <c r="NBY27" s="409">
        <f t="shared" ref="NBY27:NEJ27" si="149">NBY25/365</f>
        <v>0</v>
      </c>
      <c r="NBZ27" s="409">
        <f t="shared" si="149"/>
        <v>0</v>
      </c>
      <c r="NCA27" s="409">
        <f t="shared" si="149"/>
        <v>0</v>
      </c>
      <c r="NCB27" s="409">
        <f t="shared" si="149"/>
        <v>0</v>
      </c>
      <c r="NCC27" s="409">
        <f t="shared" si="149"/>
        <v>0</v>
      </c>
      <c r="NCD27" s="409">
        <f t="shared" si="149"/>
        <v>0</v>
      </c>
      <c r="NCE27" s="409">
        <f t="shared" si="149"/>
        <v>0</v>
      </c>
      <c r="NCF27" s="409">
        <f t="shared" si="149"/>
        <v>0</v>
      </c>
      <c r="NCG27" s="409">
        <f t="shared" si="149"/>
        <v>0</v>
      </c>
      <c r="NCH27" s="409">
        <f t="shared" si="149"/>
        <v>0</v>
      </c>
      <c r="NCI27" s="409">
        <f t="shared" si="149"/>
        <v>0</v>
      </c>
      <c r="NCJ27" s="409">
        <f t="shared" si="149"/>
        <v>0</v>
      </c>
      <c r="NCK27" s="409">
        <f t="shared" si="149"/>
        <v>0</v>
      </c>
      <c r="NCL27" s="409">
        <f t="shared" si="149"/>
        <v>0</v>
      </c>
      <c r="NCM27" s="409">
        <f t="shared" si="149"/>
        <v>0</v>
      </c>
      <c r="NCN27" s="409">
        <f t="shared" si="149"/>
        <v>0</v>
      </c>
      <c r="NCO27" s="409">
        <f t="shared" si="149"/>
        <v>0</v>
      </c>
      <c r="NCP27" s="409">
        <f t="shared" si="149"/>
        <v>0</v>
      </c>
      <c r="NCQ27" s="409">
        <f t="shared" si="149"/>
        <v>0</v>
      </c>
      <c r="NCR27" s="409">
        <f t="shared" si="149"/>
        <v>0</v>
      </c>
      <c r="NCS27" s="409">
        <f t="shared" si="149"/>
        <v>0</v>
      </c>
      <c r="NCT27" s="409">
        <f t="shared" si="149"/>
        <v>0</v>
      </c>
      <c r="NCU27" s="409">
        <f t="shared" si="149"/>
        <v>0</v>
      </c>
      <c r="NCV27" s="409">
        <f t="shared" si="149"/>
        <v>0</v>
      </c>
      <c r="NCW27" s="409">
        <f t="shared" si="149"/>
        <v>0</v>
      </c>
      <c r="NCX27" s="409">
        <f t="shared" si="149"/>
        <v>0</v>
      </c>
      <c r="NCY27" s="409">
        <f t="shared" si="149"/>
        <v>0</v>
      </c>
      <c r="NCZ27" s="409">
        <f t="shared" si="149"/>
        <v>0</v>
      </c>
      <c r="NDA27" s="409">
        <f t="shared" si="149"/>
        <v>0</v>
      </c>
      <c r="NDB27" s="409">
        <f t="shared" si="149"/>
        <v>0</v>
      </c>
      <c r="NDC27" s="409">
        <f t="shared" si="149"/>
        <v>0</v>
      </c>
      <c r="NDD27" s="409">
        <f t="shared" si="149"/>
        <v>0</v>
      </c>
      <c r="NDE27" s="409">
        <f t="shared" si="149"/>
        <v>0</v>
      </c>
      <c r="NDF27" s="409">
        <f t="shared" si="149"/>
        <v>0</v>
      </c>
      <c r="NDG27" s="409">
        <f t="shared" si="149"/>
        <v>0</v>
      </c>
      <c r="NDH27" s="409">
        <f t="shared" si="149"/>
        <v>0</v>
      </c>
      <c r="NDI27" s="409">
        <f t="shared" si="149"/>
        <v>0</v>
      </c>
      <c r="NDJ27" s="409">
        <f t="shared" si="149"/>
        <v>0</v>
      </c>
      <c r="NDK27" s="409">
        <f t="shared" si="149"/>
        <v>0</v>
      </c>
      <c r="NDL27" s="409">
        <f t="shared" si="149"/>
        <v>0</v>
      </c>
      <c r="NDM27" s="409">
        <f t="shared" si="149"/>
        <v>0</v>
      </c>
      <c r="NDN27" s="409">
        <f t="shared" si="149"/>
        <v>0</v>
      </c>
      <c r="NDO27" s="409">
        <f t="shared" si="149"/>
        <v>0</v>
      </c>
      <c r="NDP27" s="409">
        <f t="shared" si="149"/>
        <v>0</v>
      </c>
      <c r="NDQ27" s="409">
        <f t="shared" si="149"/>
        <v>0</v>
      </c>
      <c r="NDR27" s="409">
        <f t="shared" si="149"/>
        <v>0</v>
      </c>
      <c r="NDS27" s="409">
        <f t="shared" si="149"/>
        <v>0</v>
      </c>
      <c r="NDT27" s="409">
        <f t="shared" si="149"/>
        <v>0</v>
      </c>
      <c r="NDU27" s="409">
        <f t="shared" si="149"/>
        <v>0</v>
      </c>
      <c r="NDV27" s="409">
        <f t="shared" si="149"/>
        <v>0</v>
      </c>
      <c r="NDW27" s="409">
        <f t="shared" si="149"/>
        <v>0</v>
      </c>
      <c r="NDX27" s="409">
        <f t="shared" si="149"/>
        <v>0</v>
      </c>
      <c r="NDY27" s="409">
        <f t="shared" si="149"/>
        <v>0</v>
      </c>
      <c r="NDZ27" s="409">
        <f t="shared" si="149"/>
        <v>0</v>
      </c>
      <c r="NEA27" s="409">
        <f t="shared" si="149"/>
        <v>0</v>
      </c>
      <c r="NEB27" s="409">
        <f t="shared" si="149"/>
        <v>0</v>
      </c>
      <c r="NEC27" s="409">
        <f t="shared" si="149"/>
        <v>0</v>
      </c>
      <c r="NED27" s="409">
        <f t="shared" si="149"/>
        <v>0</v>
      </c>
      <c r="NEE27" s="409">
        <f t="shared" si="149"/>
        <v>0</v>
      </c>
      <c r="NEF27" s="409">
        <f t="shared" si="149"/>
        <v>0</v>
      </c>
      <c r="NEG27" s="409">
        <f t="shared" si="149"/>
        <v>0</v>
      </c>
      <c r="NEH27" s="409">
        <f t="shared" si="149"/>
        <v>0</v>
      </c>
      <c r="NEI27" s="409">
        <f t="shared" si="149"/>
        <v>0</v>
      </c>
      <c r="NEJ27" s="409">
        <f t="shared" si="149"/>
        <v>0</v>
      </c>
      <c r="NEK27" s="409">
        <f t="shared" ref="NEK27:NGV27" si="150">NEK25/365</f>
        <v>0</v>
      </c>
      <c r="NEL27" s="409">
        <f t="shared" si="150"/>
        <v>0</v>
      </c>
      <c r="NEM27" s="409">
        <f t="shared" si="150"/>
        <v>0</v>
      </c>
      <c r="NEN27" s="409">
        <f t="shared" si="150"/>
        <v>0</v>
      </c>
      <c r="NEO27" s="409">
        <f t="shared" si="150"/>
        <v>0</v>
      </c>
      <c r="NEP27" s="409">
        <f t="shared" si="150"/>
        <v>0</v>
      </c>
      <c r="NEQ27" s="409">
        <f t="shared" si="150"/>
        <v>0</v>
      </c>
      <c r="NER27" s="409">
        <f t="shared" si="150"/>
        <v>0</v>
      </c>
      <c r="NES27" s="409">
        <f t="shared" si="150"/>
        <v>0</v>
      </c>
      <c r="NET27" s="409">
        <f t="shared" si="150"/>
        <v>0</v>
      </c>
      <c r="NEU27" s="409">
        <f t="shared" si="150"/>
        <v>0</v>
      </c>
      <c r="NEV27" s="409">
        <f t="shared" si="150"/>
        <v>0</v>
      </c>
      <c r="NEW27" s="409">
        <f t="shared" si="150"/>
        <v>0</v>
      </c>
      <c r="NEX27" s="409">
        <f t="shared" si="150"/>
        <v>0</v>
      </c>
      <c r="NEY27" s="409">
        <f t="shared" si="150"/>
        <v>0</v>
      </c>
      <c r="NEZ27" s="409">
        <f t="shared" si="150"/>
        <v>0</v>
      </c>
      <c r="NFA27" s="409">
        <f t="shared" si="150"/>
        <v>0</v>
      </c>
      <c r="NFB27" s="409">
        <f t="shared" si="150"/>
        <v>0</v>
      </c>
      <c r="NFC27" s="409">
        <f t="shared" si="150"/>
        <v>0</v>
      </c>
      <c r="NFD27" s="409">
        <f t="shared" si="150"/>
        <v>0</v>
      </c>
      <c r="NFE27" s="409">
        <f t="shared" si="150"/>
        <v>0</v>
      </c>
      <c r="NFF27" s="409">
        <f t="shared" si="150"/>
        <v>0</v>
      </c>
      <c r="NFG27" s="409">
        <f t="shared" si="150"/>
        <v>0</v>
      </c>
      <c r="NFH27" s="409">
        <f t="shared" si="150"/>
        <v>0</v>
      </c>
      <c r="NFI27" s="409">
        <f t="shared" si="150"/>
        <v>0</v>
      </c>
      <c r="NFJ27" s="409">
        <f t="shared" si="150"/>
        <v>0</v>
      </c>
      <c r="NFK27" s="409">
        <f t="shared" si="150"/>
        <v>0</v>
      </c>
      <c r="NFL27" s="409">
        <f t="shared" si="150"/>
        <v>0</v>
      </c>
      <c r="NFM27" s="409">
        <f t="shared" si="150"/>
        <v>0</v>
      </c>
      <c r="NFN27" s="409">
        <f t="shared" si="150"/>
        <v>0</v>
      </c>
      <c r="NFO27" s="409">
        <f t="shared" si="150"/>
        <v>0</v>
      </c>
      <c r="NFP27" s="409">
        <f t="shared" si="150"/>
        <v>0</v>
      </c>
      <c r="NFQ27" s="409">
        <f t="shared" si="150"/>
        <v>0</v>
      </c>
      <c r="NFR27" s="409">
        <f t="shared" si="150"/>
        <v>0</v>
      </c>
      <c r="NFS27" s="409">
        <f t="shared" si="150"/>
        <v>0</v>
      </c>
      <c r="NFT27" s="409">
        <f t="shared" si="150"/>
        <v>0</v>
      </c>
      <c r="NFU27" s="409">
        <f t="shared" si="150"/>
        <v>0</v>
      </c>
      <c r="NFV27" s="409">
        <f t="shared" si="150"/>
        <v>0</v>
      </c>
      <c r="NFW27" s="409">
        <f t="shared" si="150"/>
        <v>0</v>
      </c>
      <c r="NFX27" s="409">
        <f t="shared" si="150"/>
        <v>0</v>
      </c>
      <c r="NFY27" s="409">
        <f t="shared" si="150"/>
        <v>0</v>
      </c>
      <c r="NFZ27" s="409">
        <f t="shared" si="150"/>
        <v>0</v>
      </c>
      <c r="NGA27" s="409">
        <f t="shared" si="150"/>
        <v>0</v>
      </c>
      <c r="NGB27" s="409">
        <f t="shared" si="150"/>
        <v>0</v>
      </c>
      <c r="NGC27" s="409">
        <f t="shared" si="150"/>
        <v>0</v>
      </c>
      <c r="NGD27" s="409">
        <f t="shared" si="150"/>
        <v>0</v>
      </c>
      <c r="NGE27" s="409">
        <f t="shared" si="150"/>
        <v>0</v>
      </c>
      <c r="NGF27" s="409">
        <f t="shared" si="150"/>
        <v>0</v>
      </c>
      <c r="NGG27" s="409">
        <f t="shared" si="150"/>
        <v>0</v>
      </c>
      <c r="NGH27" s="409">
        <f t="shared" si="150"/>
        <v>0</v>
      </c>
      <c r="NGI27" s="409">
        <f t="shared" si="150"/>
        <v>0</v>
      </c>
      <c r="NGJ27" s="409">
        <f t="shared" si="150"/>
        <v>0</v>
      </c>
      <c r="NGK27" s="409">
        <f t="shared" si="150"/>
        <v>0</v>
      </c>
      <c r="NGL27" s="409">
        <f t="shared" si="150"/>
        <v>0</v>
      </c>
      <c r="NGM27" s="409">
        <f t="shared" si="150"/>
        <v>0</v>
      </c>
      <c r="NGN27" s="409">
        <f t="shared" si="150"/>
        <v>0</v>
      </c>
      <c r="NGO27" s="409">
        <f t="shared" si="150"/>
        <v>0</v>
      </c>
      <c r="NGP27" s="409">
        <f t="shared" si="150"/>
        <v>0</v>
      </c>
      <c r="NGQ27" s="409">
        <f t="shared" si="150"/>
        <v>0</v>
      </c>
      <c r="NGR27" s="409">
        <f t="shared" si="150"/>
        <v>0</v>
      </c>
      <c r="NGS27" s="409">
        <f t="shared" si="150"/>
        <v>0</v>
      </c>
      <c r="NGT27" s="409">
        <f t="shared" si="150"/>
        <v>0</v>
      </c>
      <c r="NGU27" s="409">
        <f t="shared" si="150"/>
        <v>0</v>
      </c>
      <c r="NGV27" s="409">
        <f t="shared" si="150"/>
        <v>0</v>
      </c>
      <c r="NGW27" s="409">
        <f t="shared" ref="NGW27:NJH27" si="151">NGW25/365</f>
        <v>0</v>
      </c>
      <c r="NGX27" s="409">
        <f t="shared" si="151"/>
        <v>0</v>
      </c>
      <c r="NGY27" s="409">
        <f t="shared" si="151"/>
        <v>0</v>
      </c>
      <c r="NGZ27" s="409">
        <f t="shared" si="151"/>
        <v>0</v>
      </c>
      <c r="NHA27" s="409">
        <f t="shared" si="151"/>
        <v>0</v>
      </c>
      <c r="NHB27" s="409">
        <f t="shared" si="151"/>
        <v>0</v>
      </c>
      <c r="NHC27" s="409">
        <f t="shared" si="151"/>
        <v>0</v>
      </c>
      <c r="NHD27" s="409">
        <f t="shared" si="151"/>
        <v>0</v>
      </c>
      <c r="NHE27" s="409">
        <f t="shared" si="151"/>
        <v>0</v>
      </c>
      <c r="NHF27" s="409">
        <f t="shared" si="151"/>
        <v>0</v>
      </c>
      <c r="NHG27" s="409">
        <f t="shared" si="151"/>
        <v>0</v>
      </c>
      <c r="NHH27" s="409">
        <f t="shared" si="151"/>
        <v>0</v>
      </c>
      <c r="NHI27" s="409">
        <f t="shared" si="151"/>
        <v>0</v>
      </c>
      <c r="NHJ27" s="409">
        <f t="shared" si="151"/>
        <v>0</v>
      </c>
      <c r="NHK27" s="409">
        <f t="shared" si="151"/>
        <v>0</v>
      </c>
      <c r="NHL27" s="409">
        <f t="shared" si="151"/>
        <v>0</v>
      </c>
      <c r="NHM27" s="409">
        <f t="shared" si="151"/>
        <v>0</v>
      </c>
      <c r="NHN27" s="409">
        <f t="shared" si="151"/>
        <v>0</v>
      </c>
      <c r="NHO27" s="409">
        <f t="shared" si="151"/>
        <v>0</v>
      </c>
      <c r="NHP27" s="409">
        <f t="shared" si="151"/>
        <v>0</v>
      </c>
      <c r="NHQ27" s="409">
        <f t="shared" si="151"/>
        <v>0</v>
      </c>
      <c r="NHR27" s="409">
        <f t="shared" si="151"/>
        <v>0</v>
      </c>
      <c r="NHS27" s="409">
        <f t="shared" si="151"/>
        <v>0</v>
      </c>
      <c r="NHT27" s="409">
        <f t="shared" si="151"/>
        <v>0</v>
      </c>
      <c r="NHU27" s="409">
        <f t="shared" si="151"/>
        <v>0</v>
      </c>
      <c r="NHV27" s="409">
        <f t="shared" si="151"/>
        <v>0</v>
      </c>
      <c r="NHW27" s="409">
        <f t="shared" si="151"/>
        <v>0</v>
      </c>
      <c r="NHX27" s="409">
        <f t="shared" si="151"/>
        <v>0</v>
      </c>
      <c r="NHY27" s="409">
        <f t="shared" si="151"/>
        <v>0</v>
      </c>
      <c r="NHZ27" s="409">
        <f t="shared" si="151"/>
        <v>0</v>
      </c>
      <c r="NIA27" s="409">
        <f t="shared" si="151"/>
        <v>0</v>
      </c>
      <c r="NIB27" s="409">
        <f t="shared" si="151"/>
        <v>0</v>
      </c>
      <c r="NIC27" s="409">
        <f t="shared" si="151"/>
        <v>0</v>
      </c>
      <c r="NID27" s="409">
        <f t="shared" si="151"/>
        <v>0</v>
      </c>
      <c r="NIE27" s="409">
        <f t="shared" si="151"/>
        <v>0</v>
      </c>
      <c r="NIF27" s="409">
        <f t="shared" si="151"/>
        <v>0</v>
      </c>
      <c r="NIG27" s="409">
        <f t="shared" si="151"/>
        <v>0</v>
      </c>
      <c r="NIH27" s="409">
        <f t="shared" si="151"/>
        <v>0</v>
      </c>
      <c r="NII27" s="409">
        <f t="shared" si="151"/>
        <v>0</v>
      </c>
      <c r="NIJ27" s="409">
        <f t="shared" si="151"/>
        <v>0</v>
      </c>
      <c r="NIK27" s="409">
        <f t="shared" si="151"/>
        <v>0</v>
      </c>
      <c r="NIL27" s="409">
        <f t="shared" si="151"/>
        <v>0</v>
      </c>
      <c r="NIM27" s="409">
        <f t="shared" si="151"/>
        <v>0</v>
      </c>
      <c r="NIN27" s="409">
        <f t="shared" si="151"/>
        <v>0</v>
      </c>
      <c r="NIO27" s="409">
        <f t="shared" si="151"/>
        <v>0</v>
      </c>
      <c r="NIP27" s="409">
        <f t="shared" si="151"/>
        <v>0</v>
      </c>
      <c r="NIQ27" s="409">
        <f t="shared" si="151"/>
        <v>0</v>
      </c>
      <c r="NIR27" s="409">
        <f t="shared" si="151"/>
        <v>0</v>
      </c>
      <c r="NIS27" s="409">
        <f t="shared" si="151"/>
        <v>0</v>
      </c>
      <c r="NIT27" s="409">
        <f t="shared" si="151"/>
        <v>0</v>
      </c>
      <c r="NIU27" s="409">
        <f t="shared" si="151"/>
        <v>0</v>
      </c>
      <c r="NIV27" s="409">
        <f t="shared" si="151"/>
        <v>0</v>
      </c>
      <c r="NIW27" s="409">
        <f t="shared" si="151"/>
        <v>0</v>
      </c>
      <c r="NIX27" s="409">
        <f t="shared" si="151"/>
        <v>0</v>
      </c>
      <c r="NIY27" s="409">
        <f t="shared" si="151"/>
        <v>0</v>
      </c>
      <c r="NIZ27" s="409">
        <f t="shared" si="151"/>
        <v>0</v>
      </c>
      <c r="NJA27" s="409">
        <f t="shared" si="151"/>
        <v>0</v>
      </c>
      <c r="NJB27" s="409">
        <f t="shared" si="151"/>
        <v>0</v>
      </c>
      <c r="NJC27" s="409">
        <f t="shared" si="151"/>
        <v>0</v>
      </c>
      <c r="NJD27" s="409">
        <f t="shared" si="151"/>
        <v>0</v>
      </c>
      <c r="NJE27" s="409">
        <f t="shared" si="151"/>
        <v>0</v>
      </c>
      <c r="NJF27" s="409">
        <f t="shared" si="151"/>
        <v>0</v>
      </c>
      <c r="NJG27" s="409">
        <f t="shared" si="151"/>
        <v>0</v>
      </c>
      <c r="NJH27" s="409">
        <f t="shared" si="151"/>
        <v>0</v>
      </c>
      <c r="NJI27" s="409">
        <f t="shared" ref="NJI27:NLT27" si="152">NJI25/365</f>
        <v>0</v>
      </c>
      <c r="NJJ27" s="409">
        <f t="shared" si="152"/>
        <v>0</v>
      </c>
      <c r="NJK27" s="409">
        <f t="shared" si="152"/>
        <v>0</v>
      </c>
      <c r="NJL27" s="409">
        <f t="shared" si="152"/>
        <v>0</v>
      </c>
      <c r="NJM27" s="409">
        <f t="shared" si="152"/>
        <v>0</v>
      </c>
      <c r="NJN27" s="409">
        <f t="shared" si="152"/>
        <v>0</v>
      </c>
      <c r="NJO27" s="409">
        <f t="shared" si="152"/>
        <v>0</v>
      </c>
      <c r="NJP27" s="409">
        <f t="shared" si="152"/>
        <v>0</v>
      </c>
      <c r="NJQ27" s="409">
        <f t="shared" si="152"/>
        <v>0</v>
      </c>
      <c r="NJR27" s="409">
        <f t="shared" si="152"/>
        <v>0</v>
      </c>
      <c r="NJS27" s="409">
        <f t="shared" si="152"/>
        <v>0</v>
      </c>
      <c r="NJT27" s="409">
        <f t="shared" si="152"/>
        <v>0</v>
      </c>
      <c r="NJU27" s="409">
        <f t="shared" si="152"/>
        <v>0</v>
      </c>
      <c r="NJV27" s="409">
        <f t="shared" si="152"/>
        <v>0</v>
      </c>
      <c r="NJW27" s="409">
        <f t="shared" si="152"/>
        <v>0</v>
      </c>
      <c r="NJX27" s="409">
        <f t="shared" si="152"/>
        <v>0</v>
      </c>
      <c r="NJY27" s="409">
        <f t="shared" si="152"/>
        <v>0</v>
      </c>
      <c r="NJZ27" s="409">
        <f t="shared" si="152"/>
        <v>0</v>
      </c>
      <c r="NKA27" s="409">
        <f t="shared" si="152"/>
        <v>0</v>
      </c>
      <c r="NKB27" s="409">
        <f t="shared" si="152"/>
        <v>0</v>
      </c>
      <c r="NKC27" s="409">
        <f t="shared" si="152"/>
        <v>0</v>
      </c>
      <c r="NKD27" s="409">
        <f t="shared" si="152"/>
        <v>0</v>
      </c>
      <c r="NKE27" s="409">
        <f t="shared" si="152"/>
        <v>0</v>
      </c>
      <c r="NKF27" s="409">
        <f t="shared" si="152"/>
        <v>0</v>
      </c>
      <c r="NKG27" s="409">
        <f t="shared" si="152"/>
        <v>0</v>
      </c>
      <c r="NKH27" s="409">
        <f t="shared" si="152"/>
        <v>0</v>
      </c>
      <c r="NKI27" s="409">
        <f t="shared" si="152"/>
        <v>0</v>
      </c>
      <c r="NKJ27" s="409">
        <f t="shared" si="152"/>
        <v>0</v>
      </c>
      <c r="NKK27" s="409">
        <f t="shared" si="152"/>
        <v>0</v>
      </c>
      <c r="NKL27" s="409">
        <f t="shared" si="152"/>
        <v>0</v>
      </c>
      <c r="NKM27" s="409">
        <f t="shared" si="152"/>
        <v>0</v>
      </c>
      <c r="NKN27" s="409">
        <f t="shared" si="152"/>
        <v>0</v>
      </c>
      <c r="NKO27" s="409">
        <f t="shared" si="152"/>
        <v>0</v>
      </c>
      <c r="NKP27" s="409">
        <f t="shared" si="152"/>
        <v>0</v>
      </c>
      <c r="NKQ27" s="409">
        <f t="shared" si="152"/>
        <v>0</v>
      </c>
      <c r="NKR27" s="409">
        <f t="shared" si="152"/>
        <v>0</v>
      </c>
      <c r="NKS27" s="409">
        <f t="shared" si="152"/>
        <v>0</v>
      </c>
      <c r="NKT27" s="409">
        <f t="shared" si="152"/>
        <v>0</v>
      </c>
      <c r="NKU27" s="409">
        <f t="shared" si="152"/>
        <v>0</v>
      </c>
      <c r="NKV27" s="409">
        <f t="shared" si="152"/>
        <v>0</v>
      </c>
      <c r="NKW27" s="409">
        <f t="shared" si="152"/>
        <v>0</v>
      </c>
      <c r="NKX27" s="409">
        <f t="shared" si="152"/>
        <v>0</v>
      </c>
      <c r="NKY27" s="409">
        <f t="shared" si="152"/>
        <v>0</v>
      </c>
      <c r="NKZ27" s="409">
        <f t="shared" si="152"/>
        <v>0</v>
      </c>
      <c r="NLA27" s="409">
        <f t="shared" si="152"/>
        <v>0</v>
      </c>
      <c r="NLB27" s="409">
        <f t="shared" si="152"/>
        <v>0</v>
      </c>
      <c r="NLC27" s="409">
        <f t="shared" si="152"/>
        <v>0</v>
      </c>
      <c r="NLD27" s="409">
        <f t="shared" si="152"/>
        <v>0</v>
      </c>
      <c r="NLE27" s="409">
        <f t="shared" si="152"/>
        <v>0</v>
      </c>
      <c r="NLF27" s="409">
        <f t="shared" si="152"/>
        <v>0</v>
      </c>
      <c r="NLG27" s="409">
        <f t="shared" si="152"/>
        <v>0</v>
      </c>
      <c r="NLH27" s="409">
        <f t="shared" si="152"/>
        <v>0</v>
      </c>
      <c r="NLI27" s="409">
        <f t="shared" si="152"/>
        <v>0</v>
      </c>
      <c r="NLJ27" s="409">
        <f t="shared" si="152"/>
        <v>0</v>
      </c>
      <c r="NLK27" s="409">
        <f t="shared" si="152"/>
        <v>0</v>
      </c>
      <c r="NLL27" s="409">
        <f t="shared" si="152"/>
        <v>0</v>
      </c>
      <c r="NLM27" s="409">
        <f t="shared" si="152"/>
        <v>0</v>
      </c>
      <c r="NLN27" s="409">
        <f t="shared" si="152"/>
        <v>0</v>
      </c>
      <c r="NLO27" s="409">
        <f t="shared" si="152"/>
        <v>0</v>
      </c>
      <c r="NLP27" s="409">
        <f t="shared" si="152"/>
        <v>0</v>
      </c>
      <c r="NLQ27" s="409">
        <f t="shared" si="152"/>
        <v>0</v>
      </c>
      <c r="NLR27" s="409">
        <f t="shared" si="152"/>
        <v>0</v>
      </c>
      <c r="NLS27" s="409">
        <f t="shared" si="152"/>
        <v>0</v>
      </c>
      <c r="NLT27" s="409">
        <f t="shared" si="152"/>
        <v>0</v>
      </c>
      <c r="NLU27" s="409">
        <f t="shared" ref="NLU27:NOF27" si="153">NLU25/365</f>
        <v>0</v>
      </c>
      <c r="NLV27" s="409">
        <f t="shared" si="153"/>
        <v>0</v>
      </c>
      <c r="NLW27" s="409">
        <f t="shared" si="153"/>
        <v>0</v>
      </c>
      <c r="NLX27" s="409">
        <f t="shared" si="153"/>
        <v>0</v>
      </c>
      <c r="NLY27" s="409">
        <f t="shared" si="153"/>
        <v>0</v>
      </c>
      <c r="NLZ27" s="409">
        <f t="shared" si="153"/>
        <v>0</v>
      </c>
      <c r="NMA27" s="409">
        <f t="shared" si="153"/>
        <v>0</v>
      </c>
      <c r="NMB27" s="409">
        <f t="shared" si="153"/>
        <v>0</v>
      </c>
      <c r="NMC27" s="409">
        <f t="shared" si="153"/>
        <v>0</v>
      </c>
      <c r="NMD27" s="409">
        <f t="shared" si="153"/>
        <v>0</v>
      </c>
      <c r="NME27" s="409">
        <f t="shared" si="153"/>
        <v>0</v>
      </c>
      <c r="NMF27" s="409">
        <f t="shared" si="153"/>
        <v>0</v>
      </c>
      <c r="NMG27" s="409">
        <f t="shared" si="153"/>
        <v>0</v>
      </c>
      <c r="NMH27" s="409">
        <f t="shared" si="153"/>
        <v>0</v>
      </c>
      <c r="NMI27" s="409">
        <f t="shared" si="153"/>
        <v>0</v>
      </c>
      <c r="NMJ27" s="409">
        <f t="shared" si="153"/>
        <v>0</v>
      </c>
      <c r="NMK27" s="409">
        <f t="shared" si="153"/>
        <v>0</v>
      </c>
      <c r="NML27" s="409">
        <f t="shared" si="153"/>
        <v>0</v>
      </c>
      <c r="NMM27" s="409">
        <f t="shared" si="153"/>
        <v>0</v>
      </c>
      <c r="NMN27" s="409">
        <f t="shared" si="153"/>
        <v>0</v>
      </c>
      <c r="NMO27" s="409">
        <f t="shared" si="153"/>
        <v>0</v>
      </c>
      <c r="NMP27" s="409">
        <f t="shared" si="153"/>
        <v>0</v>
      </c>
      <c r="NMQ27" s="409">
        <f t="shared" si="153"/>
        <v>0</v>
      </c>
      <c r="NMR27" s="409">
        <f t="shared" si="153"/>
        <v>0</v>
      </c>
      <c r="NMS27" s="409">
        <f t="shared" si="153"/>
        <v>0</v>
      </c>
      <c r="NMT27" s="409">
        <f t="shared" si="153"/>
        <v>0</v>
      </c>
      <c r="NMU27" s="409">
        <f t="shared" si="153"/>
        <v>0</v>
      </c>
      <c r="NMV27" s="409">
        <f t="shared" si="153"/>
        <v>0</v>
      </c>
      <c r="NMW27" s="409">
        <f t="shared" si="153"/>
        <v>0</v>
      </c>
      <c r="NMX27" s="409">
        <f t="shared" si="153"/>
        <v>0</v>
      </c>
      <c r="NMY27" s="409">
        <f t="shared" si="153"/>
        <v>0</v>
      </c>
      <c r="NMZ27" s="409">
        <f t="shared" si="153"/>
        <v>0</v>
      </c>
      <c r="NNA27" s="409">
        <f t="shared" si="153"/>
        <v>0</v>
      </c>
      <c r="NNB27" s="409">
        <f t="shared" si="153"/>
        <v>0</v>
      </c>
      <c r="NNC27" s="409">
        <f t="shared" si="153"/>
        <v>0</v>
      </c>
      <c r="NND27" s="409">
        <f t="shared" si="153"/>
        <v>0</v>
      </c>
      <c r="NNE27" s="409">
        <f t="shared" si="153"/>
        <v>0</v>
      </c>
      <c r="NNF27" s="409">
        <f t="shared" si="153"/>
        <v>0</v>
      </c>
      <c r="NNG27" s="409">
        <f t="shared" si="153"/>
        <v>0</v>
      </c>
      <c r="NNH27" s="409">
        <f t="shared" si="153"/>
        <v>0</v>
      </c>
      <c r="NNI27" s="409">
        <f t="shared" si="153"/>
        <v>0</v>
      </c>
      <c r="NNJ27" s="409">
        <f t="shared" si="153"/>
        <v>0</v>
      </c>
      <c r="NNK27" s="409">
        <f t="shared" si="153"/>
        <v>0</v>
      </c>
      <c r="NNL27" s="409">
        <f t="shared" si="153"/>
        <v>0</v>
      </c>
      <c r="NNM27" s="409">
        <f t="shared" si="153"/>
        <v>0</v>
      </c>
      <c r="NNN27" s="409">
        <f t="shared" si="153"/>
        <v>0</v>
      </c>
      <c r="NNO27" s="409">
        <f t="shared" si="153"/>
        <v>0</v>
      </c>
      <c r="NNP27" s="409">
        <f t="shared" si="153"/>
        <v>0</v>
      </c>
      <c r="NNQ27" s="409">
        <f t="shared" si="153"/>
        <v>0</v>
      </c>
      <c r="NNR27" s="409">
        <f t="shared" si="153"/>
        <v>0</v>
      </c>
      <c r="NNS27" s="409">
        <f t="shared" si="153"/>
        <v>0</v>
      </c>
      <c r="NNT27" s="409">
        <f t="shared" si="153"/>
        <v>0</v>
      </c>
      <c r="NNU27" s="409">
        <f t="shared" si="153"/>
        <v>0</v>
      </c>
      <c r="NNV27" s="409">
        <f t="shared" si="153"/>
        <v>0</v>
      </c>
      <c r="NNW27" s="409">
        <f t="shared" si="153"/>
        <v>0</v>
      </c>
      <c r="NNX27" s="409">
        <f t="shared" si="153"/>
        <v>0</v>
      </c>
      <c r="NNY27" s="409">
        <f t="shared" si="153"/>
        <v>0</v>
      </c>
      <c r="NNZ27" s="409">
        <f t="shared" si="153"/>
        <v>0</v>
      </c>
      <c r="NOA27" s="409">
        <f t="shared" si="153"/>
        <v>0</v>
      </c>
      <c r="NOB27" s="409">
        <f t="shared" si="153"/>
        <v>0</v>
      </c>
      <c r="NOC27" s="409">
        <f t="shared" si="153"/>
        <v>0</v>
      </c>
      <c r="NOD27" s="409">
        <f t="shared" si="153"/>
        <v>0</v>
      </c>
      <c r="NOE27" s="409">
        <f t="shared" si="153"/>
        <v>0</v>
      </c>
      <c r="NOF27" s="409">
        <f t="shared" si="153"/>
        <v>0</v>
      </c>
      <c r="NOG27" s="409">
        <f t="shared" ref="NOG27:NQR27" si="154">NOG25/365</f>
        <v>0</v>
      </c>
      <c r="NOH27" s="409">
        <f t="shared" si="154"/>
        <v>0</v>
      </c>
      <c r="NOI27" s="409">
        <f t="shared" si="154"/>
        <v>0</v>
      </c>
      <c r="NOJ27" s="409">
        <f t="shared" si="154"/>
        <v>0</v>
      </c>
      <c r="NOK27" s="409">
        <f t="shared" si="154"/>
        <v>0</v>
      </c>
      <c r="NOL27" s="409">
        <f t="shared" si="154"/>
        <v>0</v>
      </c>
      <c r="NOM27" s="409">
        <f t="shared" si="154"/>
        <v>0</v>
      </c>
      <c r="NON27" s="409">
        <f t="shared" si="154"/>
        <v>0</v>
      </c>
      <c r="NOO27" s="409">
        <f t="shared" si="154"/>
        <v>0</v>
      </c>
      <c r="NOP27" s="409">
        <f t="shared" si="154"/>
        <v>0</v>
      </c>
      <c r="NOQ27" s="409">
        <f t="shared" si="154"/>
        <v>0</v>
      </c>
      <c r="NOR27" s="409">
        <f t="shared" si="154"/>
        <v>0</v>
      </c>
      <c r="NOS27" s="409">
        <f t="shared" si="154"/>
        <v>0</v>
      </c>
      <c r="NOT27" s="409">
        <f t="shared" si="154"/>
        <v>0</v>
      </c>
      <c r="NOU27" s="409">
        <f t="shared" si="154"/>
        <v>0</v>
      </c>
      <c r="NOV27" s="409">
        <f t="shared" si="154"/>
        <v>0</v>
      </c>
      <c r="NOW27" s="409">
        <f t="shared" si="154"/>
        <v>0</v>
      </c>
      <c r="NOX27" s="409">
        <f t="shared" si="154"/>
        <v>0</v>
      </c>
      <c r="NOY27" s="409">
        <f t="shared" si="154"/>
        <v>0</v>
      </c>
      <c r="NOZ27" s="409">
        <f t="shared" si="154"/>
        <v>0</v>
      </c>
      <c r="NPA27" s="409">
        <f t="shared" si="154"/>
        <v>0</v>
      </c>
      <c r="NPB27" s="409">
        <f t="shared" si="154"/>
        <v>0</v>
      </c>
      <c r="NPC27" s="409">
        <f t="shared" si="154"/>
        <v>0</v>
      </c>
      <c r="NPD27" s="409">
        <f t="shared" si="154"/>
        <v>0</v>
      </c>
      <c r="NPE27" s="409">
        <f t="shared" si="154"/>
        <v>0</v>
      </c>
      <c r="NPF27" s="409">
        <f t="shared" si="154"/>
        <v>0</v>
      </c>
      <c r="NPG27" s="409">
        <f t="shared" si="154"/>
        <v>0</v>
      </c>
      <c r="NPH27" s="409">
        <f t="shared" si="154"/>
        <v>0</v>
      </c>
      <c r="NPI27" s="409">
        <f t="shared" si="154"/>
        <v>0</v>
      </c>
      <c r="NPJ27" s="409">
        <f t="shared" si="154"/>
        <v>0</v>
      </c>
      <c r="NPK27" s="409">
        <f t="shared" si="154"/>
        <v>0</v>
      </c>
      <c r="NPL27" s="409">
        <f t="shared" si="154"/>
        <v>0</v>
      </c>
      <c r="NPM27" s="409">
        <f t="shared" si="154"/>
        <v>0</v>
      </c>
      <c r="NPN27" s="409">
        <f t="shared" si="154"/>
        <v>0</v>
      </c>
      <c r="NPO27" s="409">
        <f t="shared" si="154"/>
        <v>0</v>
      </c>
      <c r="NPP27" s="409">
        <f t="shared" si="154"/>
        <v>0</v>
      </c>
      <c r="NPQ27" s="409">
        <f t="shared" si="154"/>
        <v>0</v>
      </c>
      <c r="NPR27" s="409">
        <f t="shared" si="154"/>
        <v>0</v>
      </c>
      <c r="NPS27" s="409">
        <f t="shared" si="154"/>
        <v>0</v>
      </c>
      <c r="NPT27" s="409">
        <f t="shared" si="154"/>
        <v>0</v>
      </c>
      <c r="NPU27" s="409">
        <f t="shared" si="154"/>
        <v>0</v>
      </c>
      <c r="NPV27" s="409">
        <f t="shared" si="154"/>
        <v>0</v>
      </c>
      <c r="NPW27" s="409">
        <f t="shared" si="154"/>
        <v>0</v>
      </c>
      <c r="NPX27" s="409">
        <f t="shared" si="154"/>
        <v>0</v>
      </c>
      <c r="NPY27" s="409">
        <f t="shared" si="154"/>
        <v>0</v>
      </c>
      <c r="NPZ27" s="409">
        <f t="shared" si="154"/>
        <v>0</v>
      </c>
      <c r="NQA27" s="409">
        <f t="shared" si="154"/>
        <v>0</v>
      </c>
      <c r="NQB27" s="409">
        <f t="shared" si="154"/>
        <v>0</v>
      </c>
      <c r="NQC27" s="409">
        <f t="shared" si="154"/>
        <v>0</v>
      </c>
      <c r="NQD27" s="409">
        <f t="shared" si="154"/>
        <v>0</v>
      </c>
      <c r="NQE27" s="409">
        <f t="shared" si="154"/>
        <v>0</v>
      </c>
      <c r="NQF27" s="409">
        <f t="shared" si="154"/>
        <v>0</v>
      </c>
      <c r="NQG27" s="409">
        <f t="shared" si="154"/>
        <v>0</v>
      </c>
      <c r="NQH27" s="409">
        <f t="shared" si="154"/>
        <v>0</v>
      </c>
      <c r="NQI27" s="409">
        <f t="shared" si="154"/>
        <v>0</v>
      </c>
      <c r="NQJ27" s="409">
        <f t="shared" si="154"/>
        <v>0</v>
      </c>
      <c r="NQK27" s="409">
        <f t="shared" si="154"/>
        <v>0</v>
      </c>
      <c r="NQL27" s="409">
        <f t="shared" si="154"/>
        <v>0</v>
      </c>
      <c r="NQM27" s="409">
        <f t="shared" si="154"/>
        <v>0</v>
      </c>
      <c r="NQN27" s="409">
        <f t="shared" si="154"/>
        <v>0</v>
      </c>
      <c r="NQO27" s="409">
        <f t="shared" si="154"/>
        <v>0</v>
      </c>
      <c r="NQP27" s="409">
        <f t="shared" si="154"/>
        <v>0</v>
      </c>
      <c r="NQQ27" s="409">
        <f t="shared" si="154"/>
        <v>0</v>
      </c>
      <c r="NQR27" s="409">
        <f t="shared" si="154"/>
        <v>0</v>
      </c>
      <c r="NQS27" s="409">
        <f t="shared" ref="NQS27:NTD27" si="155">NQS25/365</f>
        <v>0</v>
      </c>
      <c r="NQT27" s="409">
        <f t="shared" si="155"/>
        <v>0</v>
      </c>
      <c r="NQU27" s="409">
        <f t="shared" si="155"/>
        <v>0</v>
      </c>
      <c r="NQV27" s="409">
        <f t="shared" si="155"/>
        <v>0</v>
      </c>
      <c r="NQW27" s="409">
        <f t="shared" si="155"/>
        <v>0</v>
      </c>
      <c r="NQX27" s="409">
        <f t="shared" si="155"/>
        <v>0</v>
      </c>
      <c r="NQY27" s="409">
        <f t="shared" si="155"/>
        <v>0</v>
      </c>
      <c r="NQZ27" s="409">
        <f t="shared" si="155"/>
        <v>0</v>
      </c>
      <c r="NRA27" s="409">
        <f t="shared" si="155"/>
        <v>0</v>
      </c>
      <c r="NRB27" s="409">
        <f t="shared" si="155"/>
        <v>0</v>
      </c>
      <c r="NRC27" s="409">
        <f t="shared" si="155"/>
        <v>0</v>
      </c>
      <c r="NRD27" s="409">
        <f t="shared" si="155"/>
        <v>0</v>
      </c>
      <c r="NRE27" s="409">
        <f t="shared" si="155"/>
        <v>0</v>
      </c>
      <c r="NRF27" s="409">
        <f t="shared" si="155"/>
        <v>0</v>
      </c>
      <c r="NRG27" s="409">
        <f t="shared" si="155"/>
        <v>0</v>
      </c>
      <c r="NRH27" s="409">
        <f t="shared" si="155"/>
        <v>0</v>
      </c>
      <c r="NRI27" s="409">
        <f t="shared" si="155"/>
        <v>0</v>
      </c>
      <c r="NRJ27" s="409">
        <f t="shared" si="155"/>
        <v>0</v>
      </c>
      <c r="NRK27" s="409">
        <f t="shared" si="155"/>
        <v>0</v>
      </c>
      <c r="NRL27" s="409">
        <f t="shared" si="155"/>
        <v>0</v>
      </c>
      <c r="NRM27" s="409">
        <f t="shared" si="155"/>
        <v>0</v>
      </c>
      <c r="NRN27" s="409">
        <f t="shared" si="155"/>
        <v>0</v>
      </c>
      <c r="NRO27" s="409">
        <f t="shared" si="155"/>
        <v>0</v>
      </c>
      <c r="NRP27" s="409">
        <f t="shared" si="155"/>
        <v>0</v>
      </c>
      <c r="NRQ27" s="409">
        <f t="shared" si="155"/>
        <v>0</v>
      </c>
      <c r="NRR27" s="409">
        <f t="shared" si="155"/>
        <v>0</v>
      </c>
      <c r="NRS27" s="409">
        <f t="shared" si="155"/>
        <v>0</v>
      </c>
      <c r="NRT27" s="409">
        <f t="shared" si="155"/>
        <v>0</v>
      </c>
      <c r="NRU27" s="409">
        <f t="shared" si="155"/>
        <v>0</v>
      </c>
      <c r="NRV27" s="409">
        <f t="shared" si="155"/>
        <v>0</v>
      </c>
      <c r="NRW27" s="409">
        <f t="shared" si="155"/>
        <v>0</v>
      </c>
      <c r="NRX27" s="409">
        <f t="shared" si="155"/>
        <v>0</v>
      </c>
      <c r="NRY27" s="409">
        <f t="shared" si="155"/>
        <v>0</v>
      </c>
      <c r="NRZ27" s="409">
        <f t="shared" si="155"/>
        <v>0</v>
      </c>
      <c r="NSA27" s="409">
        <f t="shared" si="155"/>
        <v>0</v>
      </c>
      <c r="NSB27" s="409">
        <f t="shared" si="155"/>
        <v>0</v>
      </c>
      <c r="NSC27" s="409">
        <f t="shared" si="155"/>
        <v>0</v>
      </c>
      <c r="NSD27" s="409">
        <f t="shared" si="155"/>
        <v>0</v>
      </c>
      <c r="NSE27" s="409">
        <f t="shared" si="155"/>
        <v>0</v>
      </c>
      <c r="NSF27" s="409">
        <f t="shared" si="155"/>
        <v>0</v>
      </c>
      <c r="NSG27" s="409">
        <f t="shared" si="155"/>
        <v>0</v>
      </c>
      <c r="NSH27" s="409">
        <f t="shared" si="155"/>
        <v>0</v>
      </c>
      <c r="NSI27" s="409">
        <f t="shared" si="155"/>
        <v>0</v>
      </c>
      <c r="NSJ27" s="409">
        <f t="shared" si="155"/>
        <v>0</v>
      </c>
      <c r="NSK27" s="409">
        <f t="shared" si="155"/>
        <v>0</v>
      </c>
      <c r="NSL27" s="409">
        <f t="shared" si="155"/>
        <v>0</v>
      </c>
      <c r="NSM27" s="409">
        <f t="shared" si="155"/>
        <v>0</v>
      </c>
      <c r="NSN27" s="409">
        <f t="shared" si="155"/>
        <v>0</v>
      </c>
      <c r="NSO27" s="409">
        <f t="shared" si="155"/>
        <v>0</v>
      </c>
      <c r="NSP27" s="409">
        <f t="shared" si="155"/>
        <v>0</v>
      </c>
      <c r="NSQ27" s="409">
        <f t="shared" si="155"/>
        <v>0</v>
      </c>
      <c r="NSR27" s="409">
        <f t="shared" si="155"/>
        <v>0</v>
      </c>
      <c r="NSS27" s="409">
        <f t="shared" si="155"/>
        <v>0</v>
      </c>
      <c r="NST27" s="409">
        <f t="shared" si="155"/>
        <v>0</v>
      </c>
      <c r="NSU27" s="409">
        <f t="shared" si="155"/>
        <v>0</v>
      </c>
      <c r="NSV27" s="409">
        <f t="shared" si="155"/>
        <v>0</v>
      </c>
      <c r="NSW27" s="409">
        <f t="shared" si="155"/>
        <v>0</v>
      </c>
      <c r="NSX27" s="409">
        <f t="shared" si="155"/>
        <v>0</v>
      </c>
      <c r="NSY27" s="409">
        <f t="shared" si="155"/>
        <v>0</v>
      </c>
      <c r="NSZ27" s="409">
        <f t="shared" si="155"/>
        <v>0</v>
      </c>
      <c r="NTA27" s="409">
        <f t="shared" si="155"/>
        <v>0</v>
      </c>
      <c r="NTB27" s="409">
        <f t="shared" si="155"/>
        <v>0</v>
      </c>
      <c r="NTC27" s="409">
        <f t="shared" si="155"/>
        <v>0</v>
      </c>
      <c r="NTD27" s="409">
        <f t="shared" si="155"/>
        <v>0</v>
      </c>
      <c r="NTE27" s="409">
        <f t="shared" ref="NTE27:NVP27" si="156">NTE25/365</f>
        <v>0</v>
      </c>
      <c r="NTF27" s="409">
        <f t="shared" si="156"/>
        <v>0</v>
      </c>
      <c r="NTG27" s="409">
        <f t="shared" si="156"/>
        <v>0</v>
      </c>
      <c r="NTH27" s="409">
        <f t="shared" si="156"/>
        <v>0</v>
      </c>
      <c r="NTI27" s="409">
        <f t="shared" si="156"/>
        <v>0</v>
      </c>
      <c r="NTJ27" s="409">
        <f t="shared" si="156"/>
        <v>0</v>
      </c>
      <c r="NTK27" s="409">
        <f t="shared" si="156"/>
        <v>0</v>
      </c>
      <c r="NTL27" s="409">
        <f t="shared" si="156"/>
        <v>0</v>
      </c>
      <c r="NTM27" s="409">
        <f t="shared" si="156"/>
        <v>0</v>
      </c>
      <c r="NTN27" s="409">
        <f t="shared" si="156"/>
        <v>0</v>
      </c>
      <c r="NTO27" s="409">
        <f t="shared" si="156"/>
        <v>0</v>
      </c>
      <c r="NTP27" s="409">
        <f t="shared" si="156"/>
        <v>0</v>
      </c>
      <c r="NTQ27" s="409">
        <f t="shared" si="156"/>
        <v>0</v>
      </c>
      <c r="NTR27" s="409">
        <f t="shared" si="156"/>
        <v>0</v>
      </c>
      <c r="NTS27" s="409">
        <f t="shared" si="156"/>
        <v>0</v>
      </c>
      <c r="NTT27" s="409">
        <f t="shared" si="156"/>
        <v>0</v>
      </c>
      <c r="NTU27" s="409">
        <f t="shared" si="156"/>
        <v>0</v>
      </c>
      <c r="NTV27" s="409">
        <f t="shared" si="156"/>
        <v>0</v>
      </c>
      <c r="NTW27" s="409">
        <f t="shared" si="156"/>
        <v>0</v>
      </c>
      <c r="NTX27" s="409">
        <f t="shared" si="156"/>
        <v>0</v>
      </c>
      <c r="NTY27" s="409">
        <f t="shared" si="156"/>
        <v>0</v>
      </c>
      <c r="NTZ27" s="409">
        <f t="shared" si="156"/>
        <v>0</v>
      </c>
      <c r="NUA27" s="409">
        <f t="shared" si="156"/>
        <v>0</v>
      </c>
      <c r="NUB27" s="409">
        <f t="shared" si="156"/>
        <v>0</v>
      </c>
      <c r="NUC27" s="409">
        <f t="shared" si="156"/>
        <v>0</v>
      </c>
      <c r="NUD27" s="409">
        <f t="shared" si="156"/>
        <v>0</v>
      </c>
      <c r="NUE27" s="409">
        <f t="shared" si="156"/>
        <v>0</v>
      </c>
      <c r="NUF27" s="409">
        <f t="shared" si="156"/>
        <v>0</v>
      </c>
      <c r="NUG27" s="409">
        <f t="shared" si="156"/>
        <v>0</v>
      </c>
      <c r="NUH27" s="409">
        <f t="shared" si="156"/>
        <v>0</v>
      </c>
      <c r="NUI27" s="409">
        <f t="shared" si="156"/>
        <v>0</v>
      </c>
      <c r="NUJ27" s="409">
        <f t="shared" si="156"/>
        <v>0</v>
      </c>
      <c r="NUK27" s="409">
        <f t="shared" si="156"/>
        <v>0</v>
      </c>
      <c r="NUL27" s="409">
        <f t="shared" si="156"/>
        <v>0</v>
      </c>
      <c r="NUM27" s="409">
        <f t="shared" si="156"/>
        <v>0</v>
      </c>
      <c r="NUN27" s="409">
        <f t="shared" si="156"/>
        <v>0</v>
      </c>
      <c r="NUO27" s="409">
        <f t="shared" si="156"/>
        <v>0</v>
      </c>
      <c r="NUP27" s="409">
        <f t="shared" si="156"/>
        <v>0</v>
      </c>
      <c r="NUQ27" s="409">
        <f t="shared" si="156"/>
        <v>0</v>
      </c>
      <c r="NUR27" s="409">
        <f t="shared" si="156"/>
        <v>0</v>
      </c>
      <c r="NUS27" s="409">
        <f t="shared" si="156"/>
        <v>0</v>
      </c>
      <c r="NUT27" s="409">
        <f t="shared" si="156"/>
        <v>0</v>
      </c>
      <c r="NUU27" s="409">
        <f t="shared" si="156"/>
        <v>0</v>
      </c>
      <c r="NUV27" s="409">
        <f t="shared" si="156"/>
        <v>0</v>
      </c>
      <c r="NUW27" s="409">
        <f t="shared" si="156"/>
        <v>0</v>
      </c>
      <c r="NUX27" s="409">
        <f t="shared" si="156"/>
        <v>0</v>
      </c>
      <c r="NUY27" s="409">
        <f t="shared" si="156"/>
        <v>0</v>
      </c>
      <c r="NUZ27" s="409">
        <f t="shared" si="156"/>
        <v>0</v>
      </c>
      <c r="NVA27" s="409">
        <f t="shared" si="156"/>
        <v>0</v>
      </c>
      <c r="NVB27" s="409">
        <f t="shared" si="156"/>
        <v>0</v>
      </c>
      <c r="NVC27" s="409">
        <f t="shared" si="156"/>
        <v>0</v>
      </c>
      <c r="NVD27" s="409">
        <f t="shared" si="156"/>
        <v>0</v>
      </c>
      <c r="NVE27" s="409">
        <f t="shared" si="156"/>
        <v>0</v>
      </c>
      <c r="NVF27" s="409">
        <f t="shared" si="156"/>
        <v>0</v>
      </c>
      <c r="NVG27" s="409">
        <f t="shared" si="156"/>
        <v>0</v>
      </c>
      <c r="NVH27" s="409">
        <f t="shared" si="156"/>
        <v>0</v>
      </c>
      <c r="NVI27" s="409">
        <f t="shared" si="156"/>
        <v>0</v>
      </c>
      <c r="NVJ27" s="409">
        <f t="shared" si="156"/>
        <v>0</v>
      </c>
      <c r="NVK27" s="409">
        <f t="shared" si="156"/>
        <v>0</v>
      </c>
      <c r="NVL27" s="409">
        <f t="shared" si="156"/>
        <v>0</v>
      </c>
      <c r="NVM27" s="409">
        <f t="shared" si="156"/>
        <v>0</v>
      </c>
      <c r="NVN27" s="409">
        <f t="shared" si="156"/>
        <v>0</v>
      </c>
      <c r="NVO27" s="409">
        <f t="shared" si="156"/>
        <v>0</v>
      </c>
      <c r="NVP27" s="409">
        <f t="shared" si="156"/>
        <v>0</v>
      </c>
      <c r="NVQ27" s="409">
        <f t="shared" ref="NVQ27:NYB27" si="157">NVQ25/365</f>
        <v>0</v>
      </c>
      <c r="NVR27" s="409">
        <f t="shared" si="157"/>
        <v>0</v>
      </c>
      <c r="NVS27" s="409">
        <f t="shared" si="157"/>
        <v>0</v>
      </c>
      <c r="NVT27" s="409">
        <f t="shared" si="157"/>
        <v>0</v>
      </c>
      <c r="NVU27" s="409">
        <f t="shared" si="157"/>
        <v>0</v>
      </c>
      <c r="NVV27" s="409">
        <f t="shared" si="157"/>
        <v>0</v>
      </c>
      <c r="NVW27" s="409">
        <f t="shared" si="157"/>
        <v>0</v>
      </c>
      <c r="NVX27" s="409">
        <f t="shared" si="157"/>
        <v>0</v>
      </c>
      <c r="NVY27" s="409">
        <f t="shared" si="157"/>
        <v>0</v>
      </c>
      <c r="NVZ27" s="409">
        <f t="shared" si="157"/>
        <v>0</v>
      </c>
      <c r="NWA27" s="409">
        <f t="shared" si="157"/>
        <v>0</v>
      </c>
      <c r="NWB27" s="409">
        <f t="shared" si="157"/>
        <v>0</v>
      </c>
      <c r="NWC27" s="409">
        <f t="shared" si="157"/>
        <v>0</v>
      </c>
      <c r="NWD27" s="409">
        <f t="shared" si="157"/>
        <v>0</v>
      </c>
      <c r="NWE27" s="409">
        <f t="shared" si="157"/>
        <v>0</v>
      </c>
      <c r="NWF27" s="409">
        <f t="shared" si="157"/>
        <v>0</v>
      </c>
      <c r="NWG27" s="409">
        <f t="shared" si="157"/>
        <v>0</v>
      </c>
      <c r="NWH27" s="409">
        <f t="shared" si="157"/>
        <v>0</v>
      </c>
      <c r="NWI27" s="409">
        <f t="shared" si="157"/>
        <v>0</v>
      </c>
      <c r="NWJ27" s="409">
        <f t="shared" si="157"/>
        <v>0</v>
      </c>
      <c r="NWK27" s="409">
        <f t="shared" si="157"/>
        <v>0</v>
      </c>
      <c r="NWL27" s="409">
        <f t="shared" si="157"/>
        <v>0</v>
      </c>
      <c r="NWM27" s="409">
        <f t="shared" si="157"/>
        <v>0</v>
      </c>
      <c r="NWN27" s="409">
        <f t="shared" si="157"/>
        <v>0</v>
      </c>
      <c r="NWO27" s="409">
        <f t="shared" si="157"/>
        <v>0</v>
      </c>
      <c r="NWP27" s="409">
        <f t="shared" si="157"/>
        <v>0</v>
      </c>
      <c r="NWQ27" s="409">
        <f t="shared" si="157"/>
        <v>0</v>
      </c>
      <c r="NWR27" s="409">
        <f t="shared" si="157"/>
        <v>0</v>
      </c>
      <c r="NWS27" s="409">
        <f t="shared" si="157"/>
        <v>0</v>
      </c>
      <c r="NWT27" s="409">
        <f t="shared" si="157"/>
        <v>0</v>
      </c>
      <c r="NWU27" s="409">
        <f t="shared" si="157"/>
        <v>0</v>
      </c>
      <c r="NWV27" s="409">
        <f t="shared" si="157"/>
        <v>0</v>
      </c>
      <c r="NWW27" s="409">
        <f t="shared" si="157"/>
        <v>0</v>
      </c>
      <c r="NWX27" s="409">
        <f t="shared" si="157"/>
        <v>0</v>
      </c>
      <c r="NWY27" s="409">
        <f t="shared" si="157"/>
        <v>0</v>
      </c>
      <c r="NWZ27" s="409">
        <f t="shared" si="157"/>
        <v>0</v>
      </c>
      <c r="NXA27" s="409">
        <f t="shared" si="157"/>
        <v>0</v>
      </c>
      <c r="NXB27" s="409">
        <f t="shared" si="157"/>
        <v>0</v>
      </c>
      <c r="NXC27" s="409">
        <f t="shared" si="157"/>
        <v>0</v>
      </c>
      <c r="NXD27" s="409">
        <f t="shared" si="157"/>
        <v>0</v>
      </c>
      <c r="NXE27" s="409">
        <f t="shared" si="157"/>
        <v>0</v>
      </c>
      <c r="NXF27" s="409">
        <f t="shared" si="157"/>
        <v>0</v>
      </c>
      <c r="NXG27" s="409">
        <f t="shared" si="157"/>
        <v>0</v>
      </c>
      <c r="NXH27" s="409">
        <f t="shared" si="157"/>
        <v>0</v>
      </c>
      <c r="NXI27" s="409">
        <f t="shared" si="157"/>
        <v>0</v>
      </c>
      <c r="NXJ27" s="409">
        <f t="shared" si="157"/>
        <v>0</v>
      </c>
      <c r="NXK27" s="409">
        <f t="shared" si="157"/>
        <v>0</v>
      </c>
      <c r="NXL27" s="409">
        <f t="shared" si="157"/>
        <v>0</v>
      </c>
      <c r="NXM27" s="409">
        <f t="shared" si="157"/>
        <v>0</v>
      </c>
      <c r="NXN27" s="409">
        <f t="shared" si="157"/>
        <v>0</v>
      </c>
      <c r="NXO27" s="409">
        <f t="shared" si="157"/>
        <v>0</v>
      </c>
      <c r="NXP27" s="409">
        <f t="shared" si="157"/>
        <v>0</v>
      </c>
      <c r="NXQ27" s="409">
        <f t="shared" si="157"/>
        <v>0</v>
      </c>
      <c r="NXR27" s="409">
        <f t="shared" si="157"/>
        <v>0</v>
      </c>
      <c r="NXS27" s="409">
        <f t="shared" si="157"/>
        <v>0</v>
      </c>
      <c r="NXT27" s="409">
        <f t="shared" si="157"/>
        <v>0</v>
      </c>
      <c r="NXU27" s="409">
        <f t="shared" si="157"/>
        <v>0</v>
      </c>
      <c r="NXV27" s="409">
        <f t="shared" si="157"/>
        <v>0</v>
      </c>
      <c r="NXW27" s="409">
        <f t="shared" si="157"/>
        <v>0</v>
      </c>
      <c r="NXX27" s="409">
        <f t="shared" si="157"/>
        <v>0</v>
      </c>
      <c r="NXY27" s="409">
        <f t="shared" si="157"/>
        <v>0</v>
      </c>
      <c r="NXZ27" s="409">
        <f t="shared" si="157"/>
        <v>0</v>
      </c>
      <c r="NYA27" s="409">
        <f t="shared" si="157"/>
        <v>0</v>
      </c>
      <c r="NYB27" s="409">
        <f t="shared" si="157"/>
        <v>0</v>
      </c>
      <c r="NYC27" s="409">
        <f t="shared" ref="NYC27:OAN27" si="158">NYC25/365</f>
        <v>0</v>
      </c>
      <c r="NYD27" s="409">
        <f t="shared" si="158"/>
        <v>0</v>
      </c>
      <c r="NYE27" s="409">
        <f t="shared" si="158"/>
        <v>0</v>
      </c>
      <c r="NYF27" s="409">
        <f t="shared" si="158"/>
        <v>0</v>
      </c>
      <c r="NYG27" s="409">
        <f t="shared" si="158"/>
        <v>0</v>
      </c>
      <c r="NYH27" s="409">
        <f t="shared" si="158"/>
        <v>0</v>
      </c>
      <c r="NYI27" s="409">
        <f t="shared" si="158"/>
        <v>0</v>
      </c>
      <c r="NYJ27" s="409">
        <f t="shared" si="158"/>
        <v>0</v>
      </c>
      <c r="NYK27" s="409">
        <f t="shared" si="158"/>
        <v>0</v>
      </c>
      <c r="NYL27" s="409">
        <f t="shared" si="158"/>
        <v>0</v>
      </c>
      <c r="NYM27" s="409">
        <f t="shared" si="158"/>
        <v>0</v>
      </c>
      <c r="NYN27" s="409">
        <f t="shared" si="158"/>
        <v>0</v>
      </c>
      <c r="NYO27" s="409">
        <f t="shared" si="158"/>
        <v>0</v>
      </c>
      <c r="NYP27" s="409">
        <f t="shared" si="158"/>
        <v>0</v>
      </c>
      <c r="NYQ27" s="409">
        <f t="shared" si="158"/>
        <v>0</v>
      </c>
      <c r="NYR27" s="409">
        <f t="shared" si="158"/>
        <v>0</v>
      </c>
      <c r="NYS27" s="409">
        <f t="shared" si="158"/>
        <v>0</v>
      </c>
      <c r="NYT27" s="409">
        <f t="shared" si="158"/>
        <v>0</v>
      </c>
      <c r="NYU27" s="409">
        <f t="shared" si="158"/>
        <v>0</v>
      </c>
      <c r="NYV27" s="409">
        <f t="shared" si="158"/>
        <v>0</v>
      </c>
      <c r="NYW27" s="409">
        <f t="shared" si="158"/>
        <v>0</v>
      </c>
      <c r="NYX27" s="409">
        <f t="shared" si="158"/>
        <v>0</v>
      </c>
      <c r="NYY27" s="409">
        <f t="shared" si="158"/>
        <v>0</v>
      </c>
      <c r="NYZ27" s="409">
        <f t="shared" si="158"/>
        <v>0</v>
      </c>
      <c r="NZA27" s="409">
        <f t="shared" si="158"/>
        <v>0</v>
      </c>
      <c r="NZB27" s="409">
        <f t="shared" si="158"/>
        <v>0</v>
      </c>
      <c r="NZC27" s="409">
        <f t="shared" si="158"/>
        <v>0</v>
      </c>
      <c r="NZD27" s="409">
        <f t="shared" si="158"/>
        <v>0</v>
      </c>
      <c r="NZE27" s="409">
        <f t="shared" si="158"/>
        <v>0</v>
      </c>
      <c r="NZF27" s="409">
        <f t="shared" si="158"/>
        <v>0</v>
      </c>
      <c r="NZG27" s="409">
        <f t="shared" si="158"/>
        <v>0</v>
      </c>
      <c r="NZH27" s="409">
        <f t="shared" si="158"/>
        <v>0</v>
      </c>
      <c r="NZI27" s="409">
        <f t="shared" si="158"/>
        <v>0</v>
      </c>
      <c r="NZJ27" s="409">
        <f t="shared" si="158"/>
        <v>0</v>
      </c>
      <c r="NZK27" s="409">
        <f t="shared" si="158"/>
        <v>0</v>
      </c>
      <c r="NZL27" s="409">
        <f t="shared" si="158"/>
        <v>0</v>
      </c>
      <c r="NZM27" s="409">
        <f t="shared" si="158"/>
        <v>0</v>
      </c>
      <c r="NZN27" s="409">
        <f t="shared" si="158"/>
        <v>0</v>
      </c>
      <c r="NZO27" s="409">
        <f t="shared" si="158"/>
        <v>0</v>
      </c>
      <c r="NZP27" s="409">
        <f t="shared" si="158"/>
        <v>0</v>
      </c>
      <c r="NZQ27" s="409">
        <f t="shared" si="158"/>
        <v>0</v>
      </c>
      <c r="NZR27" s="409">
        <f t="shared" si="158"/>
        <v>0</v>
      </c>
      <c r="NZS27" s="409">
        <f t="shared" si="158"/>
        <v>0</v>
      </c>
      <c r="NZT27" s="409">
        <f t="shared" si="158"/>
        <v>0</v>
      </c>
      <c r="NZU27" s="409">
        <f t="shared" si="158"/>
        <v>0</v>
      </c>
      <c r="NZV27" s="409">
        <f t="shared" si="158"/>
        <v>0</v>
      </c>
      <c r="NZW27" s="409">
        <f t="shared" si="158"/>
        <v>0</v>
      </c>
      <c r="NZX27" s="409">
        <f t="shared" si="158"/>
        <v>0</v>
      </c>
      <c r="NZY27" s="409">
        <f t="shared" si="158"/>
        <v>0</v>
      </c>
      <c r="NZZ27" s="409">
        <f t="shared" si="158"/>
        <v>0</v>
      </c>
      <c r="OAA27" s="409">
        <f t="shared" si="158"/>
        <v>0</v>
      </c>
      <c r="OAB27" s="409">
        <f t="shared" si="158"/>
        <v>0</v>
      </c>
      <c r="OAC27" s="409">
        <f t="shared" si="158"/>
        <v>0</v>
      </c>
      <c r="OAD27" s="409">
        <f t="shared" si="158"/>
        <v>0</v>
      </c>
      <c r="OAE27" s="409">
        <f t="shared" si="158"/>
        <v>0</v>
      </c>
      <c r="OAF27" s="409">
        <f t="shared" si="158"/>
        <v>0</v>
      </c>
      <c r="OAG27" s="409">
        <f t="shared" si="158"/>
        <v>0</v>
      </c>
      <c r="OAH27" s="409">
        <f t="shared" si="158"/>
        <v>0</v>
      </c>
      <c r="OAI27" s="409">
        <f t="shared" si="158"/>
        <v>0</v>
      </c>
      <c r="OAJ27" s="409">
        <f t="shared" si="158"/>
        <v>0</v>
      </c>
      <c r="OAK27" s="409">
        <f t="shared" si="158"/>
        <v>0</v>
      </c>
      <c r="OAL27" s="409">
        <f t="shared" si="158"/>
        <v>0</v>
      </c>
      <c r="OAM27" s="409">
        <f t="shared" si="158"/>
        <v>0</v>
      </c>
      <c r="OAN27" s="409">
        <f t="shared" si="158"/>
        <v>0</v>
      </c>
      <c r="OAO27" s="409">
        <f t="shared" ref="OAO27:OCZ27" si="159">OAO25/365</f>
        <v>0</v>
      </c>
      <c r="OAP27" s="409">
        <f t="shared" si="159"/>
        <v>0</v>
      </c>
      <c r="OAQ27" s="409">
        <f t="shared" si="159"/>
        <v>0</v>
      </c>
      <c r="OAR27" s="409">
        <f t="shared" si="159"/>
        <v>0</v>
      </c>
      <c r="OAS27" s="409">
        <f t="shared" si="159"/>
        <v>0</v>
      </c>
      <c r="OAT27" s="409">
        <f t="shared" si="159"/>
        <v>0</v>
      </c>
      <c r="OAU27" s="409">
        <f t="shared" si="159"/>
        <v>0</v>
      </c>
      <c r="OAV27" s="409">
        <f t="shared" si="159"/>
        <v>0</v>
      </c>
      <c r="OAW27" s="409">
        <f t="shared" si="159"/>
        <v>0</v>
      </c>
      <c r="OAX27" s="409">
        <f t="shared" si="159"/>
        <v>0</v>
      </c>
      <c r="OAY27" s="409">
        <f t="shared" si="159"/>
        <v>0</v>
      </c>
      <c r="OAZ27" s="409">
        <f t="shared" si="159"/>
        <v>0</v>
      </c>
      <c r="OBA27" s="409">
        <f t="shared" si="159"/>
        <v>0</v>
      </c>
      <c r="OBB27" s="409">
        <f t="shared" si="159"/>
        <v>0</v>
      </c>
      <c r="OBC27" s="409">
        <f t="shared" si="159"/>
        <v>0</v>
      </c>
      <c r="OBD27" s="409">
        <f t="shared" si="159"/>
        <v>0</v>
      </c>
      <c r="OBE27" s="409">
        <f t="shared" si="159"/>
        <v>0</v>
      </c>
      <c r="OBF27" s="409">
        <f t="shared" si="159"/>
        <v>0</v>
      </c>
      <c r="OBG27" s="409">
        <f t="shared" si="159"/>
        <v>0</v>
      </c>
      <c r="OBH27" s="409">
        <f t="shared" si="159"/>
        <v>0</v>
      </c>
      <c r="OBI27" s="409">
        <f t="shared" si="159"/>
        <v>0</v>
      </c>
      <c r="OBJ27" s="409">
        <f t="shared" si="159"/>
        <v>0</v>
      </c>
      <c r="OBK27" s="409">
        <f t="shared" si="159"/>
        <v>0</v>
      </c>
      <c r="OBL27" s="409">
        <f t="shared" si="159"/>
        <v>0</v>
      </c>
      <c r="OBM27" s="409">
        <f t="shared" si="159"/>
        <v>0</v>
      </c>
      <c r="OBN27" s="409">
        <f t="shared" si="159"/>
        <v>0</v>
      </c>
      <c r="OBO27" s="409">
        <f t="shared" si="159"/>
        <v>0</v>
      </c>
      <c r="OBP27" s="409">
        <f t="shared" si="159"/>
        <v>0</v>
      </c>
      <c r="OBQ27" s="409">
        <f t="shared" si="159"/>
        <v>0</v>
      </c>
      <c r="OBR27" s="409">
        <f t="shared" si="159"/>
        <v>0</v>
      </c>
      <c r="OBS27" s="409">
        <f t="shared" si="159"/>
        <v>0</v>
      </c>
      <c r="OBT27" s="409">
        <f t="shared" si="159"/>
        <v>0</v>
      </c>
      <c r="OBU27" s="409">
        <f t="shared" si="159"/>
        <v>0</v>
      </c>
      <c r="OBV27" s="409">
        <f t="shared" si="159"/>
        <v>0</v>
      </c>
      <c r="OBW27" s="409">
        <f t="shared" si="159"/>
        <v>0</v>
      </c>
      <c r="OBX27" s="409">
        <f t="shared" si="159"/>
        <v>0</v>
      </c>
      <c r="OBY27" s="409">
        <f t="shared" si="159"/>
        <v>0</v>
      </c>
      <c r="OBZ27" s="409">
        <f t="shared" si="159"/>
        <v>0</v>
      </c>
      <c r="OCA27" s="409">
        <f t="shared" si="159"/>
        <v>0</v>
      </c>
      <c r="OCB27" s="409">
        <f t="shared" si="159"/>
        <v>0</v>
      </c>
      <c r="OCC27" s="409">
        <f t="shared" si="159"/>
        <v>0</v>
      </c>
      <c r="OCD27" s="409">
        <f t="shared" si="159"/>
        <v>0</v>
      </c>
      <c r="OCE27" s="409">
        <f t="shared" si="159"/>
        <v>0</v>
      </c>
      <c r="OCF27" s="409">
        <f t="shared" si="159"/>
        <v>0</v>
      </c>
      <c r="OCG27" s="409">
        <f t="shared" si="159"/>
        <v>0</v>
      </c>
      <c r="OCH27" s="409">
        <f t="shared" si="159"/>
        <v>0</v>
      </c>
      <c r="OCI27" s="409">
        <f t="shared" si="159"/>
        <v>0</v>
      </c>
      <c r="OCJ27" s="409">
        <f t="shared" si="159"/>
        <v>0</v>
      </c>
      <c r="OCK27" s="409">
        <f t="shared" si="159"/>
        <v>0</v>
      </c>
      <c r="OCL27" s="409">
        <f t="shared" si="159"/>
        <v>0</v>
      </c>
      <c r="OCM27" s="409">
        <f t="shared" si="159"/>
        <v>0</v>
      </c>
      <c r="OCN27" s="409">
        <f t="shared" si="159"/>
        <v>0</v>
      </c>
      <c r="OCO27" s="409">
        <f t="shared" si="159"/>
        <v>0</v>
      </c>
      <c r="OCP27" s="409">
        <f t="shared" si="159"/>
        <v>0</v>
      </c>
      <c r="OCQ27" s="409">
        <f t="shared" si="159"/>
        <v>0</v>
      </c>
      <c r="OCR27" s="409">
        <f t="shared" si="159"/>
        <v>0</v>
      </c>
      <c r="OCS27" s="409">
        <f t="shared" si="159"/>
        <v>0</v>
      </c>
      <c r="OCT27" s="409">
        <f t="shared" si="159"/>
        <v>0</v>
      </c>
      <c r="OCU27" s="409">
        <f t="shared" si="159"/>
        <v>0</v>
      </c>
      <c r="OCV27" s="409">
        <f t="shared" si="159"/>
        <v>0</v>
      </c>
      <c r="OCW27" s="409">
        <f t="shared" si="159"/>
        <v>0</v>
      </c>
      <c r="OCX27" s="409">
        <f t="shared" si="159"/>
        <v>0</v>
      </c>
      <c r="OCY27" s="409">
        <f t="shared" si="159"/>
        <v>0</v>
      </c>
      <c r="OCZ27" s="409">
        <f t="shared" si="159"/>
        <v>0</v>
      </c>
      <c r="ODA27" s="409">
        <f t="shared" ref="ODA27:OFL27" si="160">ODA25/365</f>
        <v>0</v>
      </c>
      <c r="ODB27" s="409">
        <f t="shared" si="160"/>
        <v>0</v>
      </c>
      <c r="ODC27" s="409">
        <f t="shared" si="160"/>
        <v>0</v>
      </c>
      <c r="ODD27" s="409">
        <f t="shared" si="160"/>
        <v>0</v>
      </c>
      <c r="ODE27" s="409">
        <f t="shared" si="160"/>
        <v>0</v>
      </c>
      <c r="ODF27" s="409">
        <f t="shared" si="160"/>
        <v>0</v>
      </c>
      <c r="ODG27" s="409">
        <f t="shared" si="160"/>
        <v>0</v>
      </c>
      <c r="ODH27" s="409">
        <f t="shared" si="160"/>
        <v>0</v>
      </c>
      <c r="ODI27" s="409">
        <f t="shared" si="160"/>
        <v>0</v>
      </c>
      <c r="ODJ27" s="409">
        <f t="shared" si="160"/>
        <v>0</v>
      </c>
      <c r="ODK27" s="409">
        <f t="shared" si="160"/>
        <v>0</v>
      </c>
      <c r="ODL27" s="409">
        <f t="shared" si="160"/>
        <v>0</v>
      </c>
      <c r="ODM27" s="409">
        <f t="shared" si="160"/>
        <v>0</v>
      </c>
      <c r="ODN27" s="409">
        <f t="shared" si="160"/>
        <v>0</v>
      </c>
      <c r="ODO27" s="409">
        <f t="shared" si="160"/>
        <v>0</v>
      </c>
      <c r="ODP27" s="409">
        <f t="shared" si="160"/>
        <v>0</v>
      </c>
      <c r="ODQ27" s="409">
        <f t="shared" si="160"/>
        <v>0</v>
      </c>
      <c r="ODR27" s="409">
        <f t="shared" si="160"/>
        <v>0</v>
      </c>
      <c r="ODS27" s="409">
        <f t="shared" si="160"/>
        <v>0</v>
      </c>
      <c r="ODT27" s="409">
        <f t="shared" si="160"/>
        <v>0</v>
      </c>
      <c r="ODU27" s="409">
        <f t="shared" si="160"/>
        <v>0</v>
      </c>
      <c r="ODV27" s="409">
        <f t="shared" si="160"/>
        <v>0</v>
      </c>
      <c r="ODW27" s="409">
        <f t="shared" si="160"/>
        <v>0</v>
      </c>
      <c r="ODX27" s="409">
        <f t="shared" si="160"/>
        <v>0</v>
      </c>
      <c r="ODY27" s="409">
        <f t="shared" si="160"/>
        <v>0</v>
      </c>
      <c r="ODZ27" s="409">
        <f t="shared" si="160"/>
        <v>0</v>
      </c>
      <c r="OEA27" s="409">
        <f t="shared" si="160"/>
        <v>0</v>
      </c>
      <c r="OEB27" s="409">
        <f t="shared" si="160"/>
        <v>0</v>
      </c>
      <c r="OEC27" s="409">
        <f t="shared" si="160"/>
        <v>0</v>
      </c>
      <c r="OED27" s="409">
        <f t="shared" si="160"/>
        <v>0</v>
      </c>
      <c r="OEE27" s="409">
        <f t="shared" si="160"/>
        <v>0</v>
      </c>
      <c r="OEF27" s="409">
        <f t="shared" si="160"/>
        <v>0</v>
      </c>
      <c r="OEG27" s="409">
        <f t="shared" si="160"/>
        <v>0</v>
      </c>
      <c r="OEH27" s="409">
        <f t="shared" si="160"/>
        <v>0</v>
      </c>
      <c r="OEI27" s="409">
        <f t="shared" si="160"/>
        <v>0</v>
      </c>
      <c r="OEJ27" s="409">
        <f t="shared" si="160"/>
        <v>0</v>
      </c>
      <c r="OEK27" s="409">
        <f t="shared" si="160"/>
        <v>0</v>
      </c>
      <c r="OEL27" s="409">
        <f t="shared" si="160"/>
        <v>0</v>
      </c>
      <c r="OEM27" s="409">
        <f t="shared" si="160"/>
        <v>0</v>
      </c>
      <c r="OEN27" s="409">
        <f t="shared" si="160"/>
        <v>0</v>
      </c>
      <c r="OEO27" s="409">
        <f t="shared" si="160"/>
        <v>0</v>
      </c>
      <c r="OEP27" s="409">
        <f t="shared" si="160"/>
        <v>0</v>
      </c>
      <c r="OEQ27" s="409">
        <f t="shared" si="160"/>
        <v>0</v>
      </c>
      <c r="OER27" s="409">
        <f t="shared" si="160"/>
        <v>0</v>
      </c>
      <c r="OES27" s="409">
        <f t="shared" si="160"/>
        <v>0</v>
      </c>
      <c r="OET27" s="409">
        <f t="shared" si="160"/>
        <v>0</v>
      </c>
      <c r="OEU27" s="409">
        <f t="shared" si="160"/>
        <v>0</v>
      </c>
      <c r="OEV27" s="409">
        <f t="shared" si="160"/>
        <v>0</v>
      </c>
      <c r="OEW27" s="409">
        <f t="shared" si="160"/>
        <v>0</v>
      </c>
      <c r="OEX27" s="409">
        <f t="shared" si="160"/>
        <v>0</v>
      </c>
      <c r="OEY27" s="409">
        <f t="shared" si="160"/>
        <v>0</v>
      </c>
      <c r="OEZ27" s="409">
        <f t="shared" si="160"/>
        <v>0</v>
      </c>
      <c r="OFA27" s="409">
        <f t="shared" si="160"/>
        <v>0</v>
      </c>
      <c r="OFB27" s="409">
        <f t="shared" si="160"/>
        <v>0</v>
      </c>
      <c r="OFC27" s="409">
        <f t="shared" si="160"/>
        <v>0</v>
      </c>
      <c r="OFD27" s="409">
        <f t="shared" si="160"/>
        <v>0</v>
      </c>
      <c r="OFE27" s="409">
        <f t="shared" si="160"/>
        <v>0</v>
      </c>
      <c r="OFF27" s="409">
        <f t="shared" si="160"/>
        <v>0</v>
      </c>
      <c r="OFG27" s="409">
        <f t="shared" si="160"/>
        <v>0</v>
      </c>
      <c r="OFH27" s="409">
        <f t="shared" si="160"/>
        <v>0</v>
      </c>
      <c r="OFI27" s="409">
        <f t="shared" si="160"/>
        <v>0</v>
      </c>
      <c r="OFJ27" s="409">
        <f t="shared" si="160"/>
        <v>0</v>
      </c>
      <c r="OFK27" s="409">
        <f t="shared" si="160"/>
        <v>0</v>
      </c>
      <c r="OFL27" s="409">
        <f t="shared" si="160"/>
        <v>0</v>
      </c>
      <c r="OFM27" s="409">
        <f t="shared" ref="OFM27:OHX27" si="161">OFM25/365</f>
        <v>0</v>
      </c>
      <c r="OFN27" s="409">
        <f t="shared" si="161"/>
        <v>0</v>
      </c>
      <c r="OFO27" s="409">
        <f t="shared" si="161"/>
        <v>0</v>
      </c>
      <c r="OFP27" s="409">
        <f t="shared" si="161"/>
        <v>0</v>
      </c>
      <c r="OFQ27" s="409">
        <f t="shared" si="161"/>
        <v>0</v>
      </c>
      <c r="OFR27" s="409">
        <f t="shared" si="161"/>
        <v>0</v>
      </c>
      <c r="OFS27" s="409">
        <f t="shared" si="161"/>
        <v>0</v>
      </c>
      <c r="OFT27" s="409">
        <f t="shared" si="161"/>
        <v>0</v>
      </c>
      <c r="OFU27" s="409">
        <f t="shared" si="161"/>
        <v>0</v>
      </c>
      <c r="OFV27" s="409">
        <f t="shared" si="161"/>
        <v>0</v>
      </c>
      <c r="OFW27" s="409">
        <f t="shared" si="161"/>
        <v>0</v>
      </c>
      <c r="OFX27" s="409">
        <f t="shared" si="161"/>
        <v>0</v>
      </c>
      <c r="OFY27" s="409">
        <f t="shared" si="161"/>
        <v>0</v>
      </c>
      <c r="OFZ27" s="409">
        <f t="shared" si="161"/>
        <v>0</v>
      </c>
      <c r="OGA27" s="409">
        <f t="shared" si="161"/>
        <v>0</v>
      </c>
      <c r="OGB27" s="409">
        <f t="shared" si="161"/>
        <v>0</v>
      </c>
      <c r="OGC27" s="409">
        <f t="shared" si="161"/>
        <v>0</v>
      </c>
      <c r="OGD27" s="409">
        <f t="shared" si="161"/>
        <v>0</v>
      </c>
      <c r="OGE27" s="409">
        <f t="shared" si="161"/>
        <v>0</v>
      </c>
      <c r="OGF27" s="409">
        <f t="shared" si="161"/>
        <v>0</v>
      </c>
      <c r="OGG27" s="409">
        <f t="shared" si="161"/>
        <v>0</v>
      </c>
      <c r="OGH27" s="409">
        <f t="shared" si="161"/>
        <v>0</v>
      </c>
      <c r="OGI27" s="409">
        <f t="shared" si="161"/>
        <v>0</v>
      </c>
      <c r="OGJ27" s="409">
        <f t="shared" si="161"/>
        <v>0</v>
      </c>
      <c r="OGK27" s="409">
        <f t="shared" si="161"/>
        <v>0</v>
      </c>
      <c r="OGL27" s="409">
        <f t="shared" si="161"/>
        <v>0</v>
      </c>
      <c r="OGM27" s="409">
        <f t="shared" si="161"/>
        <v>0</v>
      </c>
      <c r="OGN27" s="409">
        <f t="shared" si="161"/>
        <v>0</v>
      </c>
      <c r="OGO27" s="409">
        <f t="shared" si="161"/>
        <v>0</v>
      </c>
      <c r="OGP27" s="409">
        <f t="shared" si="161"/>
        <v>0</v>
      </c>
      <c r="OGQ27" s="409">
        <f t="shared" si="161"/>
        <v>0</v>
      </c>
      <c r="OGR27" s="409">
        <f t="shared" si="161"/>
        <v>0</v>
      </c>
      <c r="OGS27" s="409">
        <f t="shared" si="161"/>
        <v>0</v>
      </c>
      <c r="OGT27" s="409">
        <f t="shared" si="161"/>
        <v>0</v>
      </c>
      <c r="OGU27" s="409">
        <f t="shared" si="161"/>
        <v>0</v>
      </c>
      <c r="OGV27" s="409">
        <f t="shared" si="161"/>
        <v>0</v>
      </c>
      <c r="OGW27" s="409">
        <f t="shared" si="161"/>
        <v>0</v>
      </c>
      <c r="OGX27" s="409">
        <f t="shared" si="161"/>
        <v>0</v>
      </c>
      <c r="OGY27" s="409">
        <f t="shared" si="161"/>
        <v>0</v>
      </c>
      <c r="OGZ27" s="409">
        <f t="shared" si="161"/>
        <v>0</v>
      </c>
      <c r="OHA27" s="409">
        <f t="shared" si="161"/>
        <v>0</v>
      </c>
      <c r="OHB27" s="409">
        <f t="shared" si="161"/>
        <v>0</v>
      </c>
      <c r="OHC27" s="409">
        <f t="shared" si="161"/>
        <v>0</v>
      </c>
      <c r="OHD27" s="409">
        <f t="shared" si="161"/>
        <v>0</v>
      </c>
      <c r="OHE27" s="409">
        <f t="shared" si="161"/>
        <v>0</v>
      </c>
      <c r="OHF27" s="409">
        <f t="shared" si="161"/>
        <v>0</v>
      </c>
      <c r="OHG27" s="409">
        <f t="shared" si="161"/>
        <v>0</v>
      </c>
      <c r="OHH27" s="409">
        <f t="shared" si="161"/>
        <v>0</v>
      </c>
      <c r="OHI27" s="409">
        <f t="shared" si="161"/>
        <v>0</v>
      </c>
      <c r="OHJ27" s="409">
        <f t="shared" si="161"/>
        <v>0</v>
      </c>
      <c r="OHK27" s="409">
        <f t="shared" si="161"/>
        <v>0</v>
      </c>
      <c r="OHL27" s="409">
        <f t="shared" si="161"/>
        <v>0</v>
      </c>
      <c r="OHM27" s="409">
        <f t="shared" si="161"/>
        <v>0</v>
      </c>
      <c r="OHN27" s="409">
        <f t="shared" si="161"/>
        <v>0</v>
      </c>
      <c r="OHO27" s="409">
        <f t="shared" si="161"/>
        <v>0</v>
      </c>
      <c r="OHP27" s="409">
        <f t="shared" si="161"/>
        <v>0</v>
      </c>
      <c r="OHQ27" s="409">
        <f t="shared" si="161"/>
        <v>0</v>
      </c>
      <c r="OHR27" s="409">
        <f t="shared" si="161"/>
        <v>0</v>
      </c>
      <c r="OHS27" s="409">
        <f t="shared" si="161"/>
        <v>0</v>
      </c>
      <c r="OHT27" s="409">
        <f t="shared" si="161"/>
        <v>0</v>
      </c>
      <c r="OHU27" s="409">
        <f t="shared" si="161"/>
        <v>0</v>
      </c>
      <c r="OHV27" s="409">
        <f t="shared" si="161"/>
        <v>0</v>
      </c>
      <c r="OHW27" s="409">
        <f t="shared" si="161"/>
        <v>0</v>
      </c>
      <c r="OHX27" s="409">
        <f t="shared" si="161"/>
        <v>0</v>
      </c>
      <c r="OHY27" s="409">
        <f t="shared" ref="OHY27:OKJ27" si="162">OHY25/365</f>
        <v>0</v>
      </c>
      <c r="OHZ27" s="409">
        <f t="shared" si="162"/>
        <v>0</v>
      </c>
      <c r="OIA27" s="409">
        <f t="shared" si="162"/>
        <v>0</v>
      </c>
      <c r="OIB27" s="409">
        <f t="shared" si="162"/>
        <v>0</v>
      </c>
      <c r="OIC27" s="409">
        <f t="shared" si="162"/>
        <v>0</v>
      </c>
      <c r="OID27" s="409">
        <f t="shared" si="162"/>
        <v>0</v>
      </c>
      <c r="OIE27" s="409">
        <f t="shared" si="162"/>
        <v>0</v>
      </c>
      <c r="OIF27" s="409">
        <f t="shared" si="162"/>
        <v>0</v>
      </c>
      <c r="OIG27" s="409">
        <f t="shared" si="162"/>
        <v>0</v>
      </c>
      <c r="OIH27" s="409">
        <f t="shared" si="162"/>
        <v>0</v>
      </c>
      <c r="OII27" s="409">
        <f t="shared" si="162"/>
        <v>0</v>
      </c>
      <c r="OIJ27" s="409">
        <f t="shared" si="162"/>
        <v>0</v>
      </c>
      <c r="OIK27" s="409">
        <f t="shared" si="162"/>
        <v>0</v>
      </c>
      <c r="OIL27" s="409">
        <f t="shared" si="162"/>
        <v>0</v>
      </c>
      <c r="OIM27" s="409">
        <f t="shared" si="162"/>
        <v>0</v>
      </c>
      <c r="OIN27" s="409">
        <f t="shared" si="162"/>
        <v>0</v>
      </c>
      <c r="OIO27" s="409">
        <f t="shared" si="162"/>
        <v>0</v>
      </c>
      <c r="OIP27" s="409">
        <f t="shared" si="162"/>
        <v>0</v>
      </c>
      <c r="OIQ27" s="409">
        <f t="shared" si="162"/>
        <v>0</v>
      </c>
      <c r="OIR27" s="409">
        <f t="shared" si="162"/>
        <v>0</v>
      </c>
      <c r="OIS27" s="409">
        <f t="shared" si="162"/>
        <v>0</v>
      </c>
      <c r="OIT27" s="409">
        <f t="shared" si="162"/>
        <v>0</v>
      </c>
      <c r="OIU27" s="409">
        <f t="shared" si="162"/>
        <v>0</v>
      </c>
      <c r="OIV27" s="409">
        <f t="shared" si="162"/>
        <v>0</v>
      </c>
      <c r="OIW27" s="409">
        <f t="shared" si="162"/>
        <v>0</v>
      </c>
      <c r="OIX27" s="409">
        <f t="shared" si="162"/>
        <v>0</v>
      </c>
      <c r="OIY27" s="409">
        <f t="shared" si="162"/>
        <v>0</v>
      </c>
      <c r="OIZ27" s="409">
        <f t="shared" si="162"/>
        <v>0</v>
      </c>
      <c r="OJA27" s="409">
        <f t="shared" si="162"/>
        <v>0</v>
      </c>
      <c r="OJB27" s="409">
        <f t="shared" si="162"/>
        <v>0</v>
      </c>
      <c r="OJC27" s="409">
        <f t="shared" si="162"/>
        <v>0</v>
      </c>
      <c r="OJD27" s="409">
        <f t="shared" si="162"/>
        <v>0</v>
      </c>
      <c r="OJE27" s="409">
        <f t="shared" si="162"/>
        <v>0</v>
      </c>
      <c r="OJF27" s="409">
        <f t="shared" si="162"/>
        <v>0</v>
      </c>
      <c r="OJG27" s="409">
        <f t="shared" si="162"/>
        <v>0</v>
      </c>
      <c r="OJH27" s="409">
        <f t="shared" si="162"/>
        <v>0</v>
      </c>
      <c r="OJI27" s="409">
        <f t="shared" si="162"/>
        <v>0</v>
      </c>
      <c r="OJJ27" s="409">
        <f t="shared" si="162"/>
        <v>0</v>
      </c>
      <c r="OJK27" s="409">
        <f t="shared" si="162"/>
        <v>0</v>
      </c>
      <c r="OJL27" s="409">
        <f t="shared" si="162"/>
        <v>0</v>
      </c>
      <c r="OJM27" s="409">
        <f t="shared" si="162"/>
        <v>0</v>
      </c>
      <c r="OJN27" s="409">
        <f t="shared" si="162"/>
        <v>0</v>
      </c>
      <c r="OJO27" s="409">
        <f t="shared" si="162"/>
        <v>0</v>
      </c>
      <c r="OJP27" s="409">
        <f t="shared" si="162"/>
        <v>0</v>
      </c>
      <c r="OJQ27" s="409">
        <f t="shared" si="162"/>
        <v>0</v>
      </c>
      <c r="OJR27" s="409">
        <f t="shared" si="162"/>
        <v>0</v>
      </c>
      <c r="OJS27" s="409">
        <f t="shared" si="162"/>
        <v>0</v>
      </c>
      <c r="OJT27" s="409">
        <f t="shared" si="162"/>
        <v>0</v>
      </c>
      <c r="OJU27" s="409">
        <f t="shared" si="162"/>
        <v>0</v>
      </c>
      <c r="OJV27" s="409">
        <f t="shared" si="162"/>
        <v>0</v>
      </c>
      <c r="OJW27" s="409">
        <f t="shared" si="162"/>
        <v>0</v>
      </c>
      <c r="OJX27" s="409">
        <f t="shared" si="162"/>
        <v>0</v>
      </c>
      <c r="OJY27" s="409">
        <f t="shared" si="162"/>
        <v>0</v>
      </c>
      <c r="OJZ27" s="409">
        <f t="shared" si="162"/>
        <v>0</v>
      </c>
      <c r="OKA27" s="409">
        <f t="shared" si="162"/>
        <v>0</v>
      </c>
      <c r="OKB27" s="409">
        <f t="shared" si="162"/>
        <v>0</v>
      </c>
      <c r="OKC27" s="409">
        <f t="shared" si="162"/>
        <v>0</v>
      </c>
      <c r="OKD27" s="409">
        <f t="shared" si="162"/>
        <v>0</v>
      </c>
      <c r="OKE27" s="409">
        <f t="shared" si="162"/>
        <v>0</v>
      </c>
      <c r="OKF27" s="409">
        <f t="shared" si="162"/>
        <v>0</v>
      </c>
      <c r="OKG27" s="409">
        <f t="shared" si="162"/>
        <v>0</v>
      </c>
      <c r="OKH27" s="409">
        <f t="shared" si="162"/>
        <v>0</v>
      </c>
      <c r="OKI27" s="409">
        <f t="shared" si="162"/>
        <v>0</v>
      </c>
      <c r="OKJ27" s="409">
        <f t="shared" si="162"/>
        <v>0</v>
      </c>
      <c r="OKK27" s="409">
        <f t="shared" ref="OKK27:OMV27" si="163">OKK25/365</f>
        <v>0</v>
      </c>
      <c r="OKL27" s="409">
        <f t="shared" si="163"/>
        <v>0</v>
      </c>
      <c r="OKM27" s="409">
        <f t="shared" si="163"/>
        <v>0</v>
      </c>
      <c r="OKN27" s="409">
        <f t="shared" si="163"/>
        <v>0</v>
      </c>
      <c r="OKO27" s="409">
        <f t="shared" si="163"/>
        <v>0</v>
      </c>
      <c r="OKP27" s="409">
        <f t="shared" si="163"/>
        <v>0</v>
      </c>
      <c r="OKQ27" s="409">
        <f t="shared" si="163"/>
        <v>0</v>
      </c>
      <c r="OKR27" s="409">
        <f t="shared" si="163"/>
        <v>0</v>
      </c>
      <c r="OKS27" s="409">
        <f t="shared" si="163"/>
        <v>0</v>
      </c>
      <c r="OKT27" s="409">
        <f t="shared" si="163"/>
        <v>0</v>
      </c>
      <c r="OKU27" s="409">
        <f t="shared" si="163"/>
        <v>0</v>
      </c>
      <c r="OKV27" s="409">
        <f t="shared" si="163"/>
        <v>0</v>
      </c>
      <c r="OKW27" s="409">
        <f t="shared" si="163"/>
        <v>0</v>
      </c>
      <c r="OKX27" s="409">
        <f t="shared" si="163"/>
        <v>0</v>
      </c>
      <c r="OKY27" s="409">
        <f t="shared" si="163"/>
        <v>0</v>
      </c>
      <c r="OKZ27" s="409">
        <f t="shared" si="163"/>
        <v>0</v>
      </c>
      <c r="OLA27" s="409">
        <f t="shared" si="163"/>
        <v>0</v>
      </c>
      <c r="OLB27" s="409">
        <f t="shared" si="163"/>
        <v>0</v>
      </c>
      <c r="OLC27" s="409">
        <f t="shared" si="163"/>
        <v>0</v>
      </c>
      <c r="OLD27" s="409">
        <f t="shared" si="163"/>
        <v>0</v>
      </c>
      <c r="OLE27" s="409">
        <f t="shared" si="163"/>
        <v>0</v>
      </c>
      <c r="OLF27" s="409">
        <f t="shared" si="163"/>
        <v>0</v>
      </c>
      <c r="OLG27" s="409">
        <f t="shared" si="163"/>
        <v>0</v>
      </c>
      <c r="OLH27" s="409">
        <f t="shared" si="163"/>
        <v>0</v>
      </c>
      <c r="OLI27" s="409">
        <f t="shared" si="163"/>
        <v>0</v>
      </c>
      <c r="OLJ27" s="409">
        <f t="shared" si="163"/>
        <v>0</v>
      </c>
      <c r="OLK27" s="409">
        <f t="shared" si="163"/>
        <v>0</v>
      </c>
      <c r="OLL27" s="409">
        <f t="shared" si="163"/>
        <v>0</v>
      </c>
      <c r="OLM27" s="409">
        <f t="shared" si="163"/>
        <v>0</v>
      </c>
      <c r="OLN27" s="409">
        <f t="shared" si="163"/>
        <v>0</v>
      </c>
      <c r="OLO27" s="409">
        <f t="shared" si="163"/>
        <v>0</v>
      </c>
      <c r="OLP27" s="409">
        <f t="shared" si="163"/>
        <v>0</v>
      </c>
      <c r="OLQ27" s="409">
        <f t="shared" si="163"/>
        <v>0</v>
      </c>
      <c r="OLR27" s="409">
        <f t="shared" si="163"/>
        <v>0</v>
      </c>
      <c r="OLS27" s="409">
        <f t="shared" si="163"/>
        <v>0</v>
      </c>
      <c r="OLT27" s="409">
        <f t="shared" si="163"/>
        <v>0</v>
      </c>
      <c r="OLU27" s="409">
        <f t="shared" si="163"/>
        <v>0</v>
      </c>
      <c r="OLV27" s="409">
        <f t="shared" si="163"/>
        <v>0</v>
      </c>
      <c r="OLW27" s="409">
        <f t="shared" si="163"/>
        <v>0</v>
      </c>
      <c r="OLX27" s="409">
        <f t="shared" si="163"/>
        <v>0</v>
      </c>
      <c r="OLY27" s="409">
        <f t="shared" si="163"/>
        <v>0</v>
      </c>
      <c r="OLZ27" s="409">
        <f t="shared" si="163"/>
        <v>0</v>
      </c>
      <c r="OMA27" s="409">
        <f t="shared" si="163"/>
        <v>0</v>
      </c>
      <c r="OMB27" s="409">
        <f t="shared" si="163"/>
        <v>0</v>
      </c>
      <c r="OMC27" s="409">
        <f t="shared" si="163"/>
        <v>0</v>
      </c>
      <c r="OMD27" s="409">
        <f t="shared" si="163"/>
        <v>0</v>
      </c>
      <c r="OME27" s="409">
        <f t="shared" si="163"/>
        <v>0</v>
      </c>
      <c r="OMF27" s="409">
        <f t="shared" si="163"/>
        <v>0</v>
      </c>
      <c r="OMG27" s="409">
        <f t="shared" si="163"/>
        <v>0</v>
      </c>
      <c r="OMH27" s="409">
        <f t="shared" si="163"/>
        <v>0</v>
      </c>
      <c r="OMI27" s="409">
        <f t="shared" si="163"/>
        <v>0</v>
      </c>
      <c r="OMJ27" s="409">
        <f t="shared" si="163"/>
        <v>0</v>
      </c>
      <c r="OMK27" s="409">
        <f t="shared" si="163"/>
        <v>0</v>
      </c>
      <c r="OML27" s="409">
        <f t="shared" si="163"/>
        <v>0</v>
      </c>
      <c r="OMM27" s="409">
        <f t="shared" si="163"/>
        <v>0</v>
      </c>
      <c r="OMN27" s="409">
        <f t="shared" si="163"/>
        <v>0</v>
      </c>
      <c r="OMO27" s="409">
        <f t="shared" si="163"/>
        <v>0</v>
      </c>
      <c r="OMP27" s="409">
        <f t="shared" si="163"/>
        <v>0</v>
      </c>
      <c r="OMQ27" s="409">
        <f t="shared" si="163"/>
        <v>0</v>
      </c>
      <c r="OMR27" s="409">
        <f t="shared" si="163"/>
        <v>0</v>
      </c>
      <c r="OMS27" s="409">
        <f t="shared" si="163"/>
        <v>0</v>
      </c>
      <c r="OMT27" s="409">
        <f t="shared" si="163"/>
        <v>0</v>
      </c>
      <c r="OMU27" s="409">
        <f t="shared" si="163"/>
        <v>0</v>
      </c>
      <c r="OMV27" s="409">
        <f t="shared" si="163"/>
        <v>0</v>
      </c>
      <c r="OMW27" s="409">
        <f t="shared" ref="OMW27:OPH27" si="164">OMW25/365</f>
        <v>0</v>
      </c>
      <c r="OMX27" s="409">
        <f t="shared" si="164"/>
        <v>0</v>
      </c>
      <c r="OMY27" s="409">
        <f t="shared" si="164"/>
        <v>0</v>
      </c>
      <c r="OMZ27" s="409">
        <f t="shared" si="164"/>
        <v>0</v>
      </c>
      <c r="ONA27" s="409">
        <f t="shared" si="164"/>
        <v>0</v>
      </c>
      <c r="ONB27" s="409">
        <f t="shared" si="164"/>
        <v>0</v>
      </c>
      <c r="ONC27" s="409">
        <f t="shared" si="164"/>
        <v>0</v>
      </c>
      <c r="OND27" s="409">
        <f t="shared" si="164"/>
        <v>0</v>
      </c>
      <c r="ONE27" s="409">
        <f t="shared" si="164"/>
        <v>0</v>
      </c>
      <c r="ONF27" s="409">
        <f t="shared" si="164"/>
        <v>0</v>
      </c>
      <c r="ONG27" s="409">
        <f t="shared" si="164"/>
        <v>0</v>
      </c>
      <c r="ONH27" s="409">
        <f t="shared" si="164"/>
        <v>0</v>
      </c>
      <c r="ONI27" s="409">
        <f t="shared" si="164"/>
        <v>0</v>
      </c>
      <c r="ONJ27" s="409">
        <f t="shared" si="164"/>
        <v>0</v>
      </c>
      <c r="ONK27" s="409">
        <f t="shared" si="164"/>
        <v>0</v>
      </c>
      <c r="ONL27" s="409">
        <f t="shared" si="164"/>
        <v>0</v>
      </c>
      <c r="ONM27" s="409">
        <f t="shared" si="164"/>
        <v>0</v>
      </c>
      <c r="ONN27" s="409">
        <f t="shared" si="164"/>
        <v>0</v>
      </c>
      <c r="ONO27" s="409">
        <f t="shared" si="164"/>
        <v>0</v>
      </c>
      <c r="ONP27" s="409">
        <f t="shared" si="164"/>
        <v>0</v>
      </c>
      <c r="ONQ27" s="409">
        <f t="shared" si="164"/>
        <v>0</v>
      </c>
      <c r="ONR27" s="409">
        <f t="shared" si="164"/>
        <v>0</v>
      </c>
      <c r="ONS27" s="409">
        <f t="shared" si="164"/>
        <v>0</v>
      </c>
      <c r="ONT27" s="409">
        <f t="shared" si="164"/>
        <v>0</v>
      </c>
      <c r="ONU27" s="409">
        <f t="shared" si="164"/>
        <v>0</v>
      </c>
      <c r="ONV27" s="409">
        <f t="shared" si="164"/>
        <v>0</v>
      </c>
      <c r="ONW27" s="409">
        <f t="shared" si="164"/>
        <v>0</v>
      </c>
      <c r="ONX27" s="409">
        <f t="shared" si="164"/>
        <v>0</v>
      </c>
      <c r="ONY27" s="409">
        <f t="shared" si="164"/>
        <v>0</v>
      </c>
      <c r="ONZ27" s="409">
        <f t="shared" si="164"/>
        <v>0</v>
      </c>
      <c r="OOA27" s="409">
        <f t="shared" si="164"/>
        <v>0</v>
      </c>
      <c r="OOB27" s="409">
        <f t="shared" si="164"/>
        <v>0</v>
      </c>
      <c r="OOC27" s="409">
        <f t="shared" si="164"/>
        <v>0</v>
      </c>
      <c r="OOD27" s="409">
        <f t="shared" si="164"/>
        <v>0</v>
      </c>
      <c r="OOE27" s="409">
        <f t="shared" si="164"/>
        <v>0</v>
      </c>
      <c r="OOF27" s="409">
        <f t="shared" si="164"/>
        <v>0</v>
      </c>
      <c r="OOG27" s="409">
        <f t="shared" si="164"/>
        <v>0</v>
      </c>
      <c r="OOH27" s="409">
        <f t="shared" si="164"/>
        <v>0</v>
      </c>
      <c r="OOI27" s="409">
        <f t="shared" si="164"/>
        <v>0</v>
      </c>
      <c r="OOJ27" s="409">
        <f t="shared" si="164"/>
        <v>0</v>
      </c>
      <c r="OOK27" s="409">
        <f t="shared" si="164"/>
        <v>0</v>
      </c>
      <c r="OOL27" s="409">
        <f t="shared" si="164"/>
        <v>0</v>
      </c>
      <c r="OOM27" s="409">
        <f t="shared" si="164"/>
        <v>0</v>
      </c>
      <c r="OON27" s="409">
        <f t="shared" si="164"/>
        <v>0</v>
      </c>
      <c r="OOO27" s="409">
        <f t="shared" si="164"/>
        <v>0</v>
      </c>
      <c r="OOP27" s="409">
        <f t="shared" si="164"/>
        <v>0</v>
      </c>
      <c r="OOQ27" s="409">
        <f t="shared" si="164"/>
        <v>0</v>
      </c>
      <c r="OOR27" s="409">
        <f t="shared" si="164"/>
        <v>0</v>
      </c>
      <c r="OOS27" s="409">
        <f t="shared" si="164"/>
        <v>0</v>
      </c>
      <c r="OOT27" s="409">
        <f t="shared" si="164"/>
        <v>0</v>
      </c>
      <c r="OOU27" s="409">
        <f t="shared" si="164"/>
        <v>0</v>
      </c>
      <c r="OOV27" s="409">
        <f t="shared" si="164"/>
        <v>0</v>
      </c>
      <c r="OOW27" s="409">
        <f t="shared" si="164"/>
        <v>0</v>
      </c>
      <c r="OOX27" s="409">
        <f t="shared" si="164"/>
        <v>0</v>
      </c>
      <c r="OOY27" s="409">
        <f t="shared" si="164"/>
        <v>0</v>
      </c>
      <c r="OOZ27" s="409">
        <f t="shared" si="164"/>
        <v>0</v>
      </c>
      <c r="OPA27" s="409">
        <f t="shared" si="164"/>
        <v>0</v>
      </c>
      <c r="OPB27" s="409">
        <f t="shared" si="164"/>
        <v>0</v>
      </c>
      <c r="OPC27" s="409">
        <f t="shared" si="164"/>
        <v>0</v>
      </c>
      <c r="OPD27" s="409">
        <f t="shared" si="164"/>
        <v>0</v>
      </c>
      <c r="OPE27" s="409">
        <f t="shared" si="164"/>
        <v>0</v>
      </c>
      <c r="OPF27" s="409">
        <f t="shared" si="164"/>
        <v>0</v>
      </c>
      <c r="OPG27" s="409">
        <f t="shared" si="164"/>
        <v>0</v>
      </c>
      <c r="OPH27" s="409">
        <f t="shared" si="164"/>
        <v>0</v>
      </c>
      <c r="OPI27" s="409">
        <f t="shared" ref="OPI27:ORT27" si="165">OPI25/365</f>
        <v>0</v>
      </c>
      <c r="OPJ27" s="409">
        <f t="shared" si="165"/>
        <v>0</v>
      </c>
      <c r="OPK27" s="409">
        <f t="shared" si="165"/>
        <v>0</v>
      </c>
      <c r="OPL27" s="409">
        <f t="shared" si="165"/>
        <v>0</v>
      </c>
      <c r="OPM27" s="409">
        <f t="shared" si="165"/>
        <v>0</v>
      </c>
      <c r="OPN27" s="409">
        <f t="shared" si="165"/>
        <v>0</v>
      </c>
      <c r="OPO27" s="409">
        <f t="shared" si="165"/>
        <v>0</v>
      </c>
      <c r="OPP27" s="409">
        <f t="shared" si="165"/>
        <v>0</v>
      </c>
      <c r="OPQ27" s="409">
        <f t="shared" si="165"/>
        <v>0</v>
      </c>
      <c r="OPR27" s="409">
        <f t="shared" si="165"/>
        <v>0</v>
      </c>
      <c r="OPS27" s="409">
        <f t="shared" si="165"/>
        <v>0</v>
      </c>
      <c r="OPT27" s="409">
        <f t="shared" si="165"/>
        <v>0</v>
      </c>
      <c r="OPU27" s="409">
        <f t="shared" si="165"/>
        <v>0</v>
      </c>
      <c r="OPV27" s="409">
        <f t="shared" si="165"/>
        <v>0</v>
      </c>
      <c r="OPW27" s="409">
        <f t="shared" si="165"/>
        <v>0</v>
      </c>
      <c r="OPX27" s="409">
        <f t="shared" si="165"/>
        <v>0</v>
      </c>
      <c r="OPY27" s="409">
        <f t="shared" si="165"/>
        <v>0</v>
      </c>
      <c r="OPZ27" s="409">
        <f t="shared" si="165"/>
        <v>0</v>
      </c>
      <c r="OQA27" s="409">
        <f t="shared" si="165"/>
        <v>0</v>
      </c>
      <c r="OQB27" s="409">
        <f t="shared" si="165"/>
        <v>0</v>
      </c>
      <c r="OQC27" s="409">
        <f t="shared" si="165"/>
        <v>0</v>
      </c>
      <c r="OQD27" s="409">
        <f t="shared" si="165"/>
        <v>0</v>
      </c>
      <c r="OQE27" s="409">
        <f t="shared" si="165"/>
        <v>0</v>
      </c>
      <c r="OQF27" s="409">
        <f t="shared" si="165"/>
        <v>0</v>
      </c>
      <c r="OQG27" s="409">
        <f t="shared" si="165"/>
        <v>0</v>
      </c>
      <c r="OQH27" s="409">
        <f t="shared" si="165"/>
        <v>0</v>
      </c>
      <c r="OQI27" s="409">
        <f t="shared" si="165"/>
        <v>0</v>
      </c>
      <c r="OQJ27" s="409">
        <f t="shared" si="165"/>
        <v>0</v>
      </c>
      <c r="OQK27" s="409">
        <f t="shared" si="165"/>
        <v>0</v>
      </c>
      <c r="OQL27" s="409">
        <f t="shared" si="165"/>
        <v>0</v>
      </c>
      <c r="OQM27" s="409">
        <f t="shared" si="165"/>
        <v>0</v>
      </c>
      <c r="OQN27" s="409">
        <f t="shared" si="165"/>
        <v>0</v>
      </c>
      <c r="OQO27" s="409">
        <f t="shared" si="165"/>
        <v>0</v>
      </c>
      <c r="OQP27" s="409">
        <f t="shared" si="165"/>
        <v>0</v>
      </c>
      <c r="OQQ27" s="409">
        <f t="shared" si="165"/>
        <v>0</v>
      </c>
      <c r="OQR27" s="409">
        <f t="shared" si="165"/>
        <v>0</v>
      </c>
      <c r="OQS27" s="409">
        <f t="shared" si="165"/>
        <v>0</v>
      </c>
      <c r="OQT27" s="409">
        <f t="shared" si="165"/>
        <v>0</v>
      </c>
      <c r="OQU27" s="409">
        <f t="shared" si="165"/>
        <v>0</v>
      </c>
      <c r="OQV27" s="409">
        <f t="shared" si="165"/>
        <v>0</v>
      </c>
      <c r="OQW27" s="409">
        <f t="shared" si="165"/>
        <v>0</v>
      </c>
      <c r="OQX27" s="409">
        <f t="shared" si="165"/>
        <v>0</v>
      </c>
      <c r="OQY27" s="409">
        <f t="shared" si="165"/>
        <v>0</v>
      </c>
      <c r="OQZ27" s="409">
        <f t="shared" si="165"/>
        <v>0</v>
      </c>
      <c r="ORA27" s="409">
        <f t="shared" si="165"/>
        <v>0</v>
      </c>
      <c r="ORB27" s="409">
        <f t="shared" si="165"/>
        <v>0</v>
      </c>
      <c r="ORC27" s="409">
        <f t="shared" si="165"/>
        <v>0</v>
      </c>
      <c r="ORD27" s="409">
        <f t="shared" si="165"/>
        <v>0</v>
      </c>
      <c r="ORE27" s="409">
        <f t="shared" si="165"/>
        <v>0</v>
      </c>
      <c r="ORF27" s="409">
        <f t="shared" si="165"/>
        <v>0</v>
      </c>
      <c r="ORG27" s="409">
        <f t="shared" si="165"/>
        <v>0</v>
      </c>
      <c r="ORH27" s="409">
        <f t="shared" si="165"/>
        <v>0</v>
      </c>
      <c r="ORI27" s="409">
        <f t="shared" si="165"/>
        <v>0</v>
      </c>
      <c r="ORJ27" s="409">
        <f t="shared" si="165"/>
        <v>0</v>
      </c>
      <c r="ORK27" s="409">
        <f t="shared" si="165"/>
        <v>0</v>
      </c>
      <c r="ORL27" s="409">
        <f t="shared" si="165"/>
        <v>0</v>
      </c>
      <c r="ORM27" s="409">
        <f t="shared" si="165"/>
        <v>0</v>
      </c>
      <c r="ORN27" s="409">
        <f t="shared" si="165"/>
        <v>0</v>
      </c>
      <c r="ORO27" s="409">
        <f t="shared" si="165"/>
        <v>0</v>
      </c>
      <c r="ORP27" s="409">
        <f t="shared" si="165"/>
        <v>0</v>
      </c>
      <c r="ORQ27" s="409">
        <f t="shared" si="165"/>
        <v>0</v>
      </c>
      <c r="ORR27" s="409">
        <f t="shared" si="165"/>
        <v>0</v>
      </c>
      <c r="ORS27" s="409">
        <f t="shared" si="165"/>
        <v>0</v>
      </c>
      <c r="ORT27" s="409">
        <f t="shared" si="165"/>
        <v>0</v>
      </c>
      <c r="ORU27" s="409">
        <f t="shared" ref="ORU27:OUF27" si="166">ORU25/365</f>
        <v>0</v>
      </c>
      <c r="ORV27" s="409">
        <f t="shared" si="166"/>
        <v>0</v>
      </c>
      <c r="ORW27" s="409">
        <f t="shared" si="166"/>
        <v>0</v>
      </c>
      <c r="ORX27" s="409">
        <f t="shared" si="166"/>
        <v>0</v>
      </c>
      <c r="ORY27" s="409">
        <f t="shared" si="166"/>
        <v>0</v>
      </c>
      <c r="ORZ27" s="409">
        <f t="shared" si="166"/>
        <v>0</v>
      </c>
      <c r="OSA27" s="409">
        <f t="shared" si="166"/>
        <v>0</v>
      </c>
      <c r="OSB27" s="409">
        <f t="shared" si="166"/>
        <v>0</v>
      </c>
      <c r="OSC27" s="409">
        <f t="shared" si="166"/>
        <v>0</v>
      </c>
      <c r="OSD27" s="409">
        <f t="shared" si="166"/>
        <v>0</v>
      </c>
      <c r="OSE27" s="409">
        <f t="shared" si="166"/>
        <v>0</v>
      </c>
      <c r="OSF27" s="409">
        <f t="shared" si="166"/>
        <v>0</v>
      </c>
      <c r="OSG27" s="409">
        <f t="shared" si="166"/>
        <v>0</v>
      </c>
      <c r="OSH27" s="409">
        <f t="shared" si="166"/>
        <v>0</v>
      </c>
      <c r="OSI27" s="409">
        <f t="shared" si="166"/>
        <v>0</v>
      </c>
      <c r="OSJ27" s="409">
        <f t="shared" si="166"/>
        <v>0</v>
      </c>
      <c r="OSK27" s="409">
        <f t="shared" si="166"/>
        <v>0</v>
      </c>
      <c r="OSL27" s="409">
        <f t="shared" si="166"/>
        <v>0</v>
      </c>
      <c r="OSM27" s="409">
        <f t="shared" si="166"/>
        <v>0</v>
      </c>
      <c r="OSN27" s="409">
        <f t="shared" si="166"/>
        <v>0</v>
      </c>
      <c r="OSO27" s="409">
        <f t="shared" si="166"/>
        <v>0</v>
      </c>
      <c r="OSP27" s="409">
        <f t="shared" si="166"/>
        <v>0</v>
      </c>
      <c r="OSQ27" s="409">
        <f t="shared" si="166"/>
        <v>0</v>
      </c>
      <c r="OSR27" s="409">
        <f t="shared" si="166"/>
        <v>0</v>
      </c>
      <c r="OSS27" s="409">
        <f t="shared" si="166"/>
        <v>0</v>
      </c>
      <c r="OST27" s="409">
        <f t="shared" si="166"/>
        <v>0</v>
      </c>
      <c r="OSU27" s="409">
        <f t="shared" si="166"/>
        <v>0</v>
      </c>
      <c r="OSV27" s="409">
        <f t="shared" si="166"/>
        <v>0</v>
      </c>
      <c r="OSW27" s="409">
        <f t="shared" si="166"/>
        <v>0</v>
      </c>
      <c r="OSX27" s="409">
        <f t="shared" si="166"/>
        <v>0</v>
      </c>
      <c r="OSY27" s="409">
        <f t="shared" si="166"/>
        <v>0</v>
      </c>
      <c r="OSZ27" s="409">
        <f t="shared" si="166"/>
        <v>0</v>
      </c>
      <c r="OTA27" s="409">
        <f t="shared" si="166"/>
        <v>0</v>
      </c>
      <c r="OTB27" s="409">
        <f t="shared" si="166"/>
        <v>0</v>
      </c>
      <c r="OTC27" s="409">
        <f t="shared" si="166"/>
        <v>0</v>
      </c>
      <c r="OTD27" s="409">
        <f t="shared" si="166"/>
        <v>0</v>
      </c>
      <c r="OTE27" s="409">
        <f t="shared" si="166"/>
        <v>0</v>
      </c>
      <c r="OTF27" s="409">
        <f t="shared" si="166"/>
        <v>0</v>
      </c>
      <c r="OTG27" s="409">
        <f t="shared" si="166"/>
        <v>0</v>
      </c>
      <c r="OTH27" s="409">
        <f t="shared" si="166"/>
        <v>0</v>
      </c>
      <c r="OTI27" s="409">
        <f t="shared" si="166"/>
        <v>0</v>
      </c>
      <c r="OTJ27" s="409">
        <f t="shared" si="166"/>
        <v>0</v>
      </c>
      <c r="OTK27" s="409">
        <f t="shared" si="166"/>
        <v>0</v>
      </c>
      <c r="OTL27" s="409">
        <f t="shared" si="166"/>
        <v>0</v>
      </c>
      <c r="OTM27" s="409">
        <f t="shared" si="166"/>
        <v>0</v>
      </c>
      <c r="OTN27" s="409">
        <f t="shared" si="166"/>
        <v>0</v>
      </c>
      <c r="OTO27" s="409">
        <f t="shared" si="166"/>
        <v>0</v>
      </c>
      <c r="OTP27" s="409">
        <f t="shared" si="166"/>
        <v>0</v>
      </c>
      <c r="OTQ27" s="409">
        <f t="shared" si="166"/>
        <v>0</v>
      </c>
      <c r="OTR27" s="409">
        <f t="shared" si="166"/>
        <v>0</v>
      </c>
      <c r="OTS27" s="409">
        <f t="shared" si="166"/>
        <v>0</v>
      </c>
      <c r="OTT27" s="409">
        <f t="shared" si="166"/>
        <v>0</v>
      </c>
      <c r="OTU27" s="409">
        <f t="shared" si="166"/>
        <v>0</v>
      </c>
      <c r="OTV27" s="409">
        <f t="shared" si="166"/>
        <v>0</v>
      </c>
      <c r="OTW27" s="409">
        <f t="shared" si="166"/>
        <v>0</v>
      </c>
      <c r="OTX27" s="409">
        <f t="shared" si="166"/>
        <v>0</v>
      </c>
      <c r="OTY27" s="409">
        <f t="shared" si="166"/>
        <v>0</v>
      </c>
      <c r="OTZ27" s="409">
        <f t="shared" si="166"/>
        <v>0</v>
      </c>
      <c r="OUA27" s="409">
        <f t="shared" si="166"/>
        <v>0</v>
      </c>
      <c r="OUB27" s="409">
        <f t="shared" si="166"/>
        <v>0</v>
      </c>
      <c r="OUC27" s="409">
        <f t="shared" si="166"/>
        <v>0</v>
      </c>
      <c r="OUD27" s="409">
        <f t="shared" si="166"/>
        <v>0</v>
      </c>
      <c r="OUE27" s="409">
        <f t="shared" si="166"/>
        <v>0</v>
      </c>
      <c r="OUF27" s="409">
        <f t="shared" si="166"/>
        <v>0</v>
      </c>
      <c r="OUG27" s="409">
        <f t="shared" ref="OUG27:OWR27" si="167">OUG25/365</f>
        <v>0</v>
      </c>
      <c r="OUH27" s="409">
        <f t="shared" si="167"/>
        <v>0</v>
      </c>
      <c r="OUI27" s="409">
        <f t="shared" si="167"/>
        <v>0</v>
      </c>
      <c r="OUJ27" s="409">
        <f t="shared" si="167"/>
        <v>0</v>
      </c>
      <c r="OUK27" s="409">
        <f t="shared" si="167"/>
        <v>0</v>
      </c>
      <c r="OUL27" s="409">
        <f t="shared" si="167"/>
        <v>0</v>
      </c>
      <c r="OUM27" s="409">
        <f t="shared" si="167"/>
        <v>0</v>
      </c>
      <c r="OUN27" s="409">
        <f t="shared" si="167"/>
        <v>0</v>
      </c>
      <c r="OUO27" s="409">
        <f t="shared" si="167"/>
        <v>0</v>
      </c>
      <c r="OUP27" s="409">
        <f t="shared" si="167"/>
        <v>0</v>
      </c>
      <c r="OUQ27" s="409">
        <f t="shared" si="167"/>
        <v>0</v>
      </c>
      <c r="OUR27" s="409">
        <f t="shared" si="167"/>
        <v>0</v>
      </c>
      <c r="OUS27" s="409">
        <f t="shared" si="167"/>
        <v>0</v>
      </c>
      <c r="OUT27" s="409">
        <f t="shared" si="167"/>
        <v>0</v>
      </c>
      <c r="OUU27" s="409">
        <f t="shared" si="167"/>
        <v>0</v>
      </c>
      <c r="OUV27" s="409">
        <f t="shared" si="167"/>
        <v>0</v>
      </c>
      <c r="OUW27" s="409">
        <f t="shared" si="167"/>
        <v>0</v>
      </c>
      <c r="OUX27" s="409">
        <f t="shared" si="167"/>
        <v>0</v>
      </c>
      <c r="OUY27" s="409">
        <f t="shared" si="167"/>
        <v>0</v>
      </c>
      <c r="OUZ27" s="409">
        <f t="shared" si="167"/>
        <v>0</v>
      </c>
      <c r="OVA27" s="409">
        <f t="shared" si="167"/>
        <v>0</v>
      </c>
      <c r="OVB27" s="409">
        <f t="shared" si="167"/>
        <v>0</v>
      </c>
      <c r="OVC27" s="409">
        <f t="shared" si="167"/>
        <v>0</v>
      </c>
      <c r="OVD27" s="409">
        <f t="shared" si="167"/>
        <v>0</v>
      </c>
      <c r="OVE27" s="409">
        <f t="shared" si="167"/>
        <v>0</v>
      </c>
      <c r="OVF27" s="409">
        <f t="shared" si="167"/>
        <v>0</v>
      </c>
      <c r="OVG27" s="409">
        <f t="shared" si="167"/>
        <v>0</v>
      </c>
      <c r="OVH27" s="409">
        <f t="shared" si="167"/>
        <v>0</v>
      </c>
      <c r="OVI27" s="409">
        <f t="shared" si="167"/>
        <v>0</v>
      </c>
      <c r="OVJ27" s="409">
        <f t="shared" si="167"/>
        <v>0</v>
      </c>
      <c r="OVK27" s="409">
        <f t="shared" si="167"/>
        <v>0</v>
      </c>
      <c r="OVL27" s="409">
        <f t="shared" si="167"/>
        <v>0</v>
      </c>
      <c r="OVM27" s="409">
        <f t="shared" si="167"/>
        <v>0</v>
      </c>
      <c r="OVN27" s="409">
        <f t="shared" si="167"/>
        <v>0</v>
      </c>
      <c r="OVO27" s="409">
        <f t="shared" si="167"/>
        <v>0</v>
      </c>
      <c r="OVP27" s="409">
        <f t="shared" si="167"/>
        <v>0</v>
      </c>
      <c r="OVQ27" s="409">
        <f t="shared" si="167"/>
        <v>0</v>
      </c>
      <c r="OVR27" s="409">
        <f t="shared" si="167"/>
        <v>0</v>
      </c>
      <c r="OVS27" s="409">
        <f t="shared" si="167"/>
        <v>0</v>
      </c>
      <c r="OVT27" s="409">
        <f t="shared" si="167"/>
        <v>0</v>
      </c>
      <c r="OVU27" s="409">
        <f t="shared" si="167"/>
        <v>0</v>
      </c>
      <c r="OVV27" s="409">
        <f t="shared" si="167"/>
        <v>0</v>
      </c>
      <c r="OVW27" s="409">
        <f t="shared" si="167"/>
        <v>0</v>
      </c>
      <c r="OVX27" s="409">
        <f t="shared" si="167"/>
        <v>0</v>
      </c>
      <c r="OVY27" s="409">
        <f t="shared" si="167"/>
        <v>0</v>
      </c>
      <c r="OVZ27" s="409">
        <f t="shared" si="167"/>
        <v>0</v>
      </c>
      <c r="OWA27" s="409">
        <f t="shared" si="167"/>
        <v>0</v>
      </c>
      <c r="OWB27" s="409">
        <f t="shared" si="167"/>
        <v>0</v>
      </c>
      <c r="OWC27" s="409">
        <f t="shared" si="167"/>
        <v>0</v>
      </c>
      <c r="OWD27" s="409">
        <f t="shared" si="167"/>
        <v>0</v>
      </c>
      <c r="OWE27" s="409">
        <f t="shared" si="167"/>
        <v>0</v>
      </c>
      <c r="OWF27" s="409">
        <f t="shared" si="167"/>
        <v>0</v>
      </c>
      <c r="OWG27" s="409">
        <f t="shared" si="167"/>
        <v>0</v>
      </c>
      <c r="OWH27" s="409">
        <f t="shared" si="167"/>
        <v>0</v>
      </c>
      <c r="OWI27" s="409">
        <f t="shared" si="167"/>
        <v>0</v>
      </c>
      <c r="OWJ27" s="409">
        <f t="shared" si="167"/>
        <v>0</v>
      </c>
      <c r="OWK27" s="409">
        <f t="shared" si="167"/>
        <v>0</v>
      </c>
      <c r="OWL27" s="409">
        <f t="shared" si="167"/>
        <v>0</v>
      </c>
      <c r="OWM27" s="409">
        <f t="shared" si="167"/>
        <v>0</v>
      </c>
      <c r="OWN27" s="409">
        <f t="shared" si="167"/>
        <v>0</v>
      </c>
      <c r="OWO27" s="409">
        <f t="shared" si="167"/>
        <v>0</v>
      </c>
      <c r="OWP27" s="409">
        <f t="shared" si="167"/>
        <v>0</v>
      </c>
      <c r="OWQ27" s="409">
        <f t="shared" si="167"/>
        <v>0</v>
      </c>
      <c r="OWR27" s="409">
        <f t="shared" si="167"/>
        <v>0</v>
      </c>
      <c r="OWS27" s="409">
        <f t="shared" ref="OWS27:OZD27" si="168">OWS25/365</f>
        <v>0</v>
      </c>
      <c r="OWT27" s="409">
        <f t="shared" si="168"/>
        <v>0</v>
      </c>
      <c r="OWU27" s="409">
        <f t="shared" si="168"/>
        <v>0</v>
      </c>
      <c r="OWV27" s="409">
        <f t="shared" si="168"/>
        <v>0</v>
      </c>
      <c r="OWW27" s="409">
        <f t="shared" si="168"/>
        <v>0</v>
      </c>
      <c r="OWX27" s="409">
        <f t="shared" si="168"/>
        <v>0</v>
      </c>
      <c r="OWY27" s="409">
        <f t="shared" si="168"/>
        <v>0</v>
      </c>
      <c r="OWZ27" s="409">
        <f t="shared" si="168"/>
        <v>0</v>
      </c>
      <c r="OXA27" s="409">
        <f t="shared" si="168"/>
        <v>0</v>
      </c>
      <c r="OXB27" s="409">
        <f t="shared" si="168"/>
        <v>0</v>
      </c>
      <c r="OXC27" s="409">
        <f t="shared" si="168"/>
        <v>0</v>
      </c>
      <c r="OXD27" s="409">
        <f t="shared" si="168"/>
        <v>0</v>
      </c>
      <c r="OXE27" s="409">
        <f t="shared" si="168"/>
        <v>0</v>
      </c>
      <c r="OXF27" s="409">
        <f t="shared" si="168"/>
        <v>0</v>
      </c>
      <c r="OXG27" s="409">
        <f t="shared" si="168"/>
        <v>0</v>
      </c>
      <c r="OXH27" s="409">
        <f t="shared" si="168"/>
        <v>0</v>
      </c>
      <c r="OXI27" s="409">
        <f t="shared" si="168"/>
        <v>0</v>
      </c>
      <c r="OXJ27" s="409">
        <f t="shared" si="168"/>
        <v>0</v>
      </c>
      <c r="OXK27" s="409">
        <f t="shared" si="168"/>
        <v>0</v>
      </c>
      <c r="OXL27" s="409">
        <f t="shared" si="168"/>
        <v>0</v>
      </c>
      <c r="OXM27" s="409">
        <f t="shared" si="168"/>
        <v>0</v>
      </c>
      <c r="OXN27" s="409">
        <f t="shared" si="168"/>
        <v>0</v>
      </c>
      <c r="OXO27" s="409">
        <f t="shared" si="168"/>
        <v>0</v>
      </c>
      <c r="OXP27" s="409">
        <f t="shared" si="168"/>
        <v>0</v>
      </c>
      <c r="OXQ27" s="409">
        <f t="shared" si="168"/>
        <v>0</v>
      </c>
      <c r="OXR27" s="409">
        <f t="shared" si="168"/>
        <v>0</v>
      </c>
      <c r="OXS27" s="409">
        <f t="shared" si="168"/>
        <v>0</v>
      </c>
      <c r="OXT27" s="409">
        <f t="shared" si="168"/>
        <v>0</v>
      </c>
      <c r="OXU27" s="409">
        <f t="shared" si="168"/>
        <v>0</v>
      </c>
      <c r="OXV27" s="409">
        <f t="shared" si="168"/>
        <v>0</v>
      </c>
      <c r="OXW27" s="409">
        <f t="shared" si="168"/>
        <v>0</v>
      </c>
      <c r="OXX27" s="409">
        <f t="shared" si="168"/>
        <v>0</v>
      </c>
      <c r="OXY27" s="409">
        <f t="shared" si="168"/>
        <v>0</v>
      </c>
      <c r="OXZ27" s="409">
        <f t="shared" si="168"/>
        <v>0</v>
      </c>
      <c r="OYA27" s="409">
        <f t="shared" si="168"/>
        <v>0</v>
      </c>
      <c r="OYB27" s="409">
        <f t="shared" si="168"/>
        <v>0</v>
      </c>
      <c r="OYC27" s="409">
        <f t="shared" si="168"/>
        <v>0</v>
      </c>
      <c r="OYD27" s="409">
        <f t="shared" si="168"/>
        <v>0</v>
      </c>
      <c r="OYE27" s="409">
        <f t="shared" si="168"/>
        <v>0</v>
      </c>
      <c r="OYF27" s="409">
        <f t="shared" si="168"/>
        <v>0</v>
      </c>
      <c r="OYG27" s="409">
        <f t="shared" si="168"/>
        <v>0</v>
      </c>
      <c r="OYH27" s="409">
        <f t="shared" si="168"/>
        <v>0</v>
      </c>
      <c r="OYI27" s="409">
        <f t="shared" si="168"/>
        <v>0</v>
      </c>
      <c r="OYJ27" s="409">
        <f t="shared" si="168"/>
        <v>0</v>
      </c>
      <c r="OYK27" s="409">
        <f t="shared" si="168"/>
        <v>0</v>
      </c>
      <c r="OYL27" s="409">
        <f t="shared" si="168"/>
        <v>0</v>
      </c>
      <c r="OYM27" s="409">
        <f t="shared" si="168"/>
        <v>0</v>
      </c>
      <c r="OYN27" s="409">
        <f t="shared" si="168"/>
        <v>0</v>
      </c>
      <c r="OYO27" s="409">
        <f t="shared" si="168"/>
        <v>0</v>
      </c>
      <c r="OYP27" s="409">
        <f t="shared" si="168"/>
        <v>0</v>
      </c>
      <c r="OYQ27" s="409">
        <f t="shared" si="168"/>
        <v>0</v>
      </c>
      <c r="OYR27" s="409">
        <f t="shared" si="168"/>
        <v>0</v>
      </c>
      <c r="OYS27" s="409">
        <f t="shared" si="168"/>
        <v>0</v>
      </c>
      <c r="OYT27" s="409">
        <f t="shared" si="168"/>
        <v>0</v>
      </c>
      <c r="OYU27" s="409">
        <f t="shared" si="168"/>
        <v>0</v>
      </c>
      <c r="OYV27" s="409">
        <f t="shared" si="168"/>
        <v>0</v>
      </c>
      <c r="OYW27" s="409">
        <f t="shared" si="168"/>
        <v>0</v>
      </c>
      <c r="OYX27" s="409">
        <f t="shared" si="168"/>
        <v>0</v>
      </c>
      <c r="OYY27" s="409">
        <f t="shared" si="168"/>
        <v>0</v>
      </c>
      <c r="OYZ27" s="409">
        <f t="shared" si="168"/>
        <v>0</v>
      </c>
      <c r="OZA27" s="409">
        <f t="shared" si="168"/>
        <v>0</v>
      </c>
      <c r="OZB27" s="409">
        <f t="shared" si="168"/>
        <v>0</v>
      </c>
      <c r="OZC27" s="409">
        <f t="shared" si="168"/>
        <v>0</v>
      </c>
      <c r="OZD27" s="409">
        <f t="shared" si="168"/>
        <v>0</v>
      </c>
      <c r="OZE27" s="409">
        <f t="shared" ref="OZE27:PBP27" si="169">OZE25/365</f>
        <v>0</v>
      </c>
      <c r="OZF27" s="409">
        <f t="shared" si="169"/>
        <v>0</v>
      </c>
      <c r="OZG27" s="409">
        <f t="shared" si="169"/>
        <v>0</v>
      </c>
      <c r="OZH27" s="409">
        <f t="shared" si="169"/>
        <v>0</v>
      </c>
      <c r="OZI27" s="409">
        <f t="shared" si="169"/>
        <v>0</v>
      </c>
      <c r="OZJ27" s="409">
        <f t="shared" si="169"/>
        <v>0</v>
      </c>
      <c r="OZK27" s="409">
        <f t="shared" si="169"/>
        <v>0</v>
      </c>
      <c r="OZL27" s="409">
        <f t="shared" si="169"/>
        <v>0</v>
      </c>
      <c r="OZM27" s="409">
        <f t="shared" si="169"/>
        <v>0</v>
      </c>
      <c r="OZN27" s="409">
        <f t="shared" si="169"/>
        <v>0</v>
      </c>
      <c r="OZO27" s="409">
        <f t="shared" si="169"/>
        <v>0</v>
      </c>
      <c r="OZP27" s="409">
        <f t="shared" si="169"/>
        <v>0</v>
      </c>
      <c r="OZQ27" s="409">
        <f t="shared" si="169"/>
        <v>0</v>
      </c>
      <c r="OZR27" s="409">
        <f t="shared" si="169"/>
        <v>0</v>
      </c>
      <c r="OZS27" s="409">
        <f t="shared" si="169"/>
        <v>0</v>
      </c>
      <c r="OZT27" s="409">
        <f t="shared" si="169"/>
        <v>0</v>
      </c>
      <c r="OZU27" s="409">
        <f t="shared" si="169"/>
        <v>0</v>
      </c>
      <c r="OZV27" s="409">
        <f t="shared" si="169"/>
        <v>0</v>
      </c>
      <c r="OZW27" s="409">
        <f t="shared" si="169"/>
        <v>0</v>
      </c>
      <c r="OZX27" s="409">
        <f t="shared" si="169"/>
        <v>0</v>
      </c>
      <c r="OZY27" s="409">
        <f t="shared" si="169"/>
        <v>0</v>
      </c>
      <c r="OZZ27" s="409">
        <f t="shared" si="169"/>
        <v>0</v>
      </c>
      <c r="PAA27" s="409">
        <f t="shared" si="169"/>
        <v>0</v>
      </c>
      <c r="PAB27" s="409">
        <f t="shared" si="169"/>
        <v>0</v>
      </c>
      <c r="PAC27" s="409">
        <f t="shared" si="169"/>
        <v>0</v>
      </c>
      <c r="PAD27" s="409">
        <f t="shared" si="169"/>
        <v>0</v>
      </c>
      <c r="PAE27" s="409">
        <f t="shared" si="169"/>
        <v>0</v>
      </c>
      <c r="PAF27" s="409">
        <f t="shared" si="169"/>
        <v>0</v>
      </c>
      <c r="PAG27" s="409">
        <f t="shared" si="169"/>
        <v>0</v>
      </c>
      <c r="PAH27" s="409">
        <f t="shared" si="169"/>
        <v>0</v>
      </c>
      <c r="PAI27" s="409">
        <f t="shared" si="169"/>
        <v>0</v>
      </c>
      <c r="PAJ27" s="409">
        <f t="shared" si="169"/>
        <v>0</v>
      </c>
      <c r="PAK27" s="409">
        <f t="shared" si="169"/>
        <v>0</v>
      </c>
      <c r="PAL27" s="409">
        <f t="shared" si="169"/>
        <v>0</v>
      </c>
      <c r="PAM27" s="409">
        <f t="shared" si="169"/>
        <v>0</v>
      </c>
      <c r="PAN27" s="409">
        <f t="shared" si="169"/>
        <v>0</v>
      </c>
      <c r="PAO27" s="409">
        <f t="shared" si="169"/>
        <v>0</v>
      </c>
      <c r="PAP27" s="409">
        <f t="shared" si="169"/>
        <v>0</v>
      </c>
      <c r="PAQ27" s="409">
        <f t="shared" si="169"/>
        <v>0</v>
      </c>
      <c r="PAR27" s="409">
        <f t="shared" si="169"/>
        <v>0</v>
      </c>
      <c r="PAS27" s="409">
        <f t="shared" si="169"/>
        <v>0</v>
      </c>
      <c r="PAT27" s="409">
        <f t="shared" si="169"/>
        <v>0</v>
      </c>
      <c r="PAU27" s="409">
        <f t="shared" si="169"/>
        <v>0</v>
      </c>
      <c r="PAV27" s="409">
        <f t="shared" si="169"/>
        <v>0</v>
      </c>
      <c r="PAW27" s="409">
        <f t="shared" si="169"/>
        <v>0</v>
      </c>
      <c r="PAX27" s="409">
        <f t="shared" si="169"/>
        <v>0</v>
      </c>
      <c r="PAY27" s="409">
        <f t="shared" si="169"/>
        <v>0</v>
      </c>
      <c r="PAZ27" s="409">
        <f t="shared" si="169"/>
        <v>0</v>
      </c>
      <c r="PBA27" s="409">
        <f t="shared" si="169"/>
        <v>0</v>
      </c>
      <c r="PBB27" s="409">
        <f t="shared" si="169"/>
        <v>0</v>
      </c>
      <c r="PBC27" s="409">
        <f t="shared" si="169"/>
        <v>0</v>
      </c>
      <c r="PBD27" s="409">
        <f t="shared" si="169"/>
        <v>0</v>
      </c>
      <c r="PBE27" s="409">
        <f t="shared" si="169"/>
        <v>0</v>
      </c>
      <c r="PBF27" s="409">
        <f t="shared" si="169"/>
        <v>0</v>
      </c>
      <c r="PBG27" s="409">
        <f t="shared" si="169"/>
        <v>0</v>
      </c>
      <c r="PBH27" s="409">
        <f t="shared" si="169"/>
        <v>0</v>
      </c>
      <c r="PBI27" s="409">
        <f t="shared" si="169"/>
        <v>0</v>
      </c>
      <c r="PBJ27" s="409">
        <f t="shared" si="169"/>
        <v>0</v>
      </c>
      <c r="PBK27" s="409">
        <f t="shared" si="169"/>
        <v>0</v>
      </c>
      <c r="PBL27" s="409">
        <f t="shared" si="169"/>
        <v>0</v>
      </c>
      <c r="PBM27" s="409">
        <f t="shared" si="169"/>
        <v>0</v>
      </c>
      <c r="PBN27" s="409">
        <f t="shared" si="169"/>
        <v>0</v>
      </c>
      <c r="PBO27" s="409">
        <f t="shared" si="169"/>
        <v>0</v>
      </c>
      <c r="PBP27" s="409">
        <f t="shared" si="169"/>
        <v>0</v>
      </c>
      <c r="PBQ27" s="409">
        <f t="shared" ref="PBQ27:PEB27" si="170">PBQ25/365</f>
        <v>0</v>
      </c>
      <c r="PBR27" s="409">
        <f t="shared" si="170"/>
        <v>0</v>
      </c>
      <c r="PBS27" s="409">
        <f t="shared" si="170"/>
        <v>0</v>
      </c>
      <c r="PBT27" s="409">
        <f t="shared" si="170"/>
        <v>0</v>
      </c>
      <c r="PBU27" s="409">
        <f t="shared" si="170"/>
        <v>0</v>
      </c>
      <c r="PBV27" s="409">
        <f t="shared" si="170"/>
        <v>0</v>
      </c>
      <c r="PBW27" s="409">
        <f t="shared" si="170"/>
        <v>0</v>
      </c>
      <c r="PBX27" s="409">
        <f t="shared" si="170"/>
        <v>0</v>
      </c>
      <c r="PBY27" s="409">
        <f t="shared" si="170"/>
        <v>0</v>
      </c>
      <c r="PBZ27" s="409">
        <f t="shared" si="170"/>
        <v>0</v>
      </c>
      <c r="PCA27" s="409">
        <f t="shared" si="170"/>
        <v>0</v>
      </c>
      <c r="PCB27" s="409">
        <f t="shared" si="170"/>
        <v>0</v>
      </c>
      <c r="PCC27" s="409">
        <f t="shared" si="170"/>
        <v>0</v>
      </c>
      <c r="PCD27" s="409">
        <f t="shared" si="170"/>
        <v>0</v>
      </c>
      <c r="PCE27" s="409">
        <f t="shared" si="170"/>
        <v>0</v>
      </c>
      <c r="PCF27" s="409">
        <f t="shared" si="170"/>
        <v>0</v>
      </c>
      <c r="PCG27" s="409">
        <f t="shared" si="170"/>
        <v>0</v>
      </c>
      <c r="PCH27" s="409">
        <f t="shared" si="170"/>
        <v>0</v>
      </c>
      <c r="PCI27" s="409">
        <f t="shared" si="170"/>
        <v>0</v>
      </c>
      <c r="PCJ27" s="409">
        <f t="shared" si="170"/>
        <v>0</v>
      </c>
      <c r="PCK27" s="409">
        <f t="shared" si="170"/>
        <v>0</v>
      </c>
      <c r="PCL27" s="409">
        <f t="shared" si="170"/>
        <v>0</v>
      </c>
      <c r="PCM27" s="409">
        <f t="shared" si="170"/>
        <v>0</v>
      </c>
      <c r="PCN27" s="409">
        <f t="shared" si="170"/>
        <v>0</v>
      </c>
      <c r="PCO27" s="409">
        <f t="shared" si="170"/>
        <v>0</v>
      </c>
      <c r="PCP27" s="409">
        <f t="shared" si="170"/>
        <v>0</v>
      </c>
      <c r="PCQ27" s="409">
        <f t="shared" si="170"/>
        <v>0</v>
      </c>
      <c r="PCR27" s="409">
        <f t="shared" si="170"/>
        <v>0</v>
      </c>
      <c r="PCS27" s="409">
        <f t="shared" si="170"/>
        <v>0</v>
      </c>
      <c r="PCT27" s="409">
        <f t="shared" si="170"/>
        <v>0</v>
      </c>
      <c r="PCU27" s="409">
        <f t="shared" si="170"/>
        <v>0</v>
      </c>
      <c r="PCV27" s="409">
        <f t="shared" si="170"/>
        <v>0</v>
      </c>
      <c r="PCW27" s="409">
        <f t="shared" si="170"/>
        <v>0</v>
      </c>
      <c r="PCX27" s="409">
        <f t="shared" si="170"/>
        <v>0</v>
      </c>
      <c r="PCY27" s="409">
        <f t="shared" si="170"/>
        <v>0</v>
      </c>
      <c r="PCZ27" s="409">
        <f t="shared" si="170"/>
        <v>0</v>
      </c>
      <c r="PDA27" s="409">
        <f t="shared" si="170"/>
        <v>0</v>
      </c>
      <c r="PDB27" s="409">
        <f t="shared" si="170"/>
        <v>0</v>
      </c>
      <c r="PDC27" s="409">
        <f t="shared" si="170"/>
        <v>0</v>
      </c>
      <c r="PDD27" s="409">
        <f t="shared" si="170"/>
        <v>0</v>
      </c>
      <c r="PDE27" s="409">
        <f t="shared" si="170"/>
        <v>0</v>
      </c>
      <c r="PDF27" s="409">
        <f t="shared" si="170"/>
        <v>0</v>
      </c>
      <c r="PDG27" s="409">
        <f t="shared" si="170"/>
        <v>0</v>
      </c>
      <c r="PDH27" s="409">
        <f t="shared" si="170"/>
        <v>0</v>
      </c>
      <c r="PDI27" s="409">
        <f t="shared" si="170"/>
        <v>0</v>
      </c>
      <c r="PDJ27" s="409">
        <f t="shared" si="170"/>
        <v>0</v>
      </c>
      <c r="PDK27" s="409">
        <f t="shared" si="170"/>
        <v>0</v>
      </c>
      <c r="PDL27" s="409">
        <f t="shared" si="170"/>
        <v>0</v>
      </c>
      <c r="PDM27" s="409">
        <f t="shared" si="170"/>
        <v>0</v>
      </c>
      <c r="PDN27" s="409">
        <f t="shared" si="170"/>
        <v>0</v>
      </c>
      <c r="PDO27" s="409">
        <f t="shared" si="170"/>
        <v>0</v>
      </c>
      <c r="PDP27" s="409">
        <f t="shared" si="170"/>
        <v>0</v>
      </c>
      <c r="PDQ27" s="409">
        <f t="shared" si="170"/>
        <v>0</v>
      </c>
      <c r="PDR27" s="409">
        <f t="shared" si="170"/>
        <v>0</v>
      </c>
      <c r="PDS27" s="409">
        <f t="shared" si="170"/>
        <v>0</v>
      </c>
      <c r="PDT27" s="409">
        <f t="shared" si="170"/>
        <v>0</v>
      </c>
      <c r="PDU27" s="409">
        <f t="shared" si="170"/>
        <v>0</v>
      </c>
      <c r="PDV27" s="409">
        <f t="shared" si="170"/>
        <v>0</v>
      </c>
      <c r="PDW27" s="409">
        <f t="shared" si="170"/>
        <v>0</v>
      </c>
      <c r="PDX27" s="409">
        <f t="shared" si="170"/>
        <v>0</v>
      </c>
      <c r="PDY27" s="409">
        <f t="shared" si="170"/>
        <v>0</v>
      </c>
      <c r="PDZ27" s="409">
        <f t="shared" si="170"/>
        <v>0</v>
      </c>
      <c r="PEA27" s="409">
        <f t="shared" si="170"/>
        <v>0</v>
      </c>
      <c r="PEB27" s="409">
        <f t="shared" si="170"/>
        <v>0</v>
      </c>
      <c r="PEC27" s="409">
        <f t="shared" ref="PEC27:PGN27" si="171">PEC25/365</f>
        <v>0</v>
      </c>
      <c r="PED27" s="409">
        <f t="shared" si="171"/>
        <v>0</v>
      </c>
      <c r="PEE27" s="409">
        <f t="shared" si="171"/>
        <v>0</v>
      </c>
      <c r="PEF27" s="409">
        <f t="shared" si="171"/>
        <v>0</v>
      </c>
      <c r="PEG27" s="409">
        <f t="shared" si="171"/>
        <v>0</v>
      </c>
      <c r="PEH27" s="409">
        <f t="shared" si="171"/>
        <v>0</v>
      </c>
      <c r="PEI27" s="409">
        <f t="shared" si="171"/>
        <v>0</v>
      </c>
      <c r="PEJ27" s="409">
        <f t="shared" si="171"/>
        <v>0</v>
      </c>
      <c r="PEK27" s="409">
        <f t="shared" si="171"/>
        <v>0</v>
      </c>
      <c r="PEL27" s="409">
        <f t="shared" si="171"/>
        <v>0</v>
      </c>
      <c r="PEM27" s="409">
        <f t="shared" si="171"/>
        <v>0</v>
      </c>
      <c r="PEN27" s="409">
        <f t="shared" si="171"/>
        <v>0</v>
      </c>
      <c r="PEO27" s="409">
        <f t="shared" si="171"/>
        <v>0</v>
      </c>
      <c r="PEP27" s="409">
        <f t="shared" si="171"/>
        <v>0</v>
      </c>
      <c r="PEQ27" s="409">
        <f t="shared" si="171"/>
        <v>0</v>
      </c>
      <c r="PER27" s="409">
        <f t="shared" si="171"/>
        <v>0</v>
      </c>
      <c r="PES27" s="409">
        <f t="shared" si="171"/>
        <v>0</v>
      </c>
      <c r="PET27" s="409">
        <f t="shared" si="171"/>
        <v>0</v>
      </c>
      <c r="PEU27" s="409">
        <f t="shared" si="171"/>
        <v>0</v>
      </c>
      <c r="PEV27" s="409">
        <f t="shared" si="171"/>
        <v>0</v>
      </c>
      <c r="PEW27" s="409">
        <f t="shared" si="171"/>
        <v>0</v>
      </c>
      <c r="PEX27" s="409">
        <f t="shared" si="171"/>
        <v>0</v>
      </c>
      <c r="PEY27" s="409">
        <f t="shared" si="171"/>
        <v>0</v>
      </c>
      <c r="PEZ27" s="409">
        <f t="shared" si="171"/>
        <v>0</v>
      </c>
      <c r="PFA27" s="409">
        <f t="shared" si="171"/>
        <v>0</v>
      </c>
      <c r="PFB27" s="409">
        <f t="shared" si="171"/>
        <v>0</v>
      </c>
      <c r="PFC27" s="409">
        <f t="shared" si="171"/>
        <v>0</v>
      </c>
      <c r="PFD27" s="409">
        <f t="shared" si="171"/>
        <v>0</v>
      </c>
      <c r="PFE27" s="409">
        <f t="shared" si="171"/>
        <v>0</v>
      </c>
      <c r="PFF27" s="409">
        <f t="shared" si="171"/>
        <v>0</v>
      </c>
      <c r="PFG27" s="409">
        <f t="shared" si="171"/>
        <v>0</v>
      </c>
      <c r="PFH27" s="409">
        <f t="shared" si="171"/>
        <v>0</v>
      </c>
      <c r="PFI27" s="409">
        <f t="shared" si="171"/>
        <v>0</v>
      </c>
      <c r="PFJ27" s="409">
        <f t="shared" si="171"/>
        <v>0</v>
      </c>
      <c r="PFK27" s="409">
        <f t="shared" si="171"/>
        <v>0</v>
      </c>
      <c r="PFL27" s="409">
        <f t="shared" si="171"/>
        <v>0</v>
      </c>
      <c r="PFM27" s="409">
        <f t="shared" si="171"/>
        <v>0</v>
      </c>
      <c r="PFN27" s="409">
        <f t="shared" si="171"/>
        <v>0</v>
      </c>
      <c r="PFO27" s="409">
        <f t="shared" si="171"/>
        <v>0</v>
      </c>
      <c r="PFP27" s="409">
        <f t="shared" si="171"/>
        <v>0</v>
      </c>
      <c r="PFQ27" s="409">
        <f t="shared" si="171"/>
        <v>0</v>
      </c>
      <c r="PFR27" s="409">
        <f t="shared" si="171"/>
        <v>0</v>
      </c>
      <c r="PFS27" s="409">
        <f t="shared" si="171"/>
        <v>0</v>
      </c>
      <c r="PFT27" s="409">
        <f t="shared" si="171"/>
        <v>0</v>
      </c>
      <c r="PFU27" s="409">
        <f t="shared" si="171"/>
        <v>0</v>
      </c>
      <c r="PFV27" s="409">
        <f t="shared" si="171"/>
        <v>0</v>
      </c>
      <c r="PFW27" s="409">
        <f t="shared" si="171"/>
        <v>0</v>
      </c>
      <c r="PFX27" s="409">
        <f t="shared" si="171"/>
        <v>0</v>
      </c>
      <c r="PFY27" s="409">
        <f t="shared" si="171"/>
        <v>0</v>
      </c>
      <c r="PFZ27" s="409">
        <f t="shared" si="171"/>
        <v>0</v>
      </c>
      <c r="PGA27" s="409">
        <f t="shared" si="171"/>
        <v>0</v>
      </c>
      <c r="PGB27" s="409">
        <f t="shared" si="171"/>
        <v>0</v>
      </c>
      <c r="PGC27" s="409">
        <f t="shared" si="171"/>
        <v>0</v>
      </c>
      <c r="PGD27" s="409">
        <f t="shared" si="171"/>
        <v>0</v>
      </c>
      <c r="PGE27" s="409">
        <f t="shared" si="171"/>
        <v>0</v>
      </c>
      <c r="PGF27" s="409">
        <f t="shared" si="171"/>
        <v>0</v>
      </c>
      <c r="PGG27" s="409">
        <f t="shared" si="171"/>
        <v>0</v>
      </c>
      <c r="PGH27" s="409">
        <f t="shared" si="171"/>
        <v>0</v>
      </c>
      <c r="PGI27" s="409">
        <f t="shared" si="171"/>
        <v>0</v>
      </c>
      <c r="PGJ27" s="409">
        <f t="shared" si="171"/>
        <v>0</v>
      </c>
      <c r="PGK27" s="409">
        <f t="shared" si="171"/>
        <v>0</v>
      </c>
      <c r="PGL27" s="409">
        <f t="shared" si="171"/>
        <v>0</v>
      </c>
      <c r="PGM27" s="409">
        <f t="shared" si="171"/>
        <v>0</v>
      </c>
      <c r="PGN27" s="409">
        <f t="shared" si="171"/>
        <v>0</v>
      </c>
      <c r="PGO27" s="409">
        <f t="shared" ref="PGO27:PIZ27" si="172">PGO25/365</f>
        <v>0</v>
      </c>
      <c r="PGP27" s="409">
        <f t="shared" si="172"/>
        <v>0</v>
      </c>
      <c r="PGQ27" s="409">
        <f t="shared" si="172"/>
        <v>0</v>
      </c>
      <c r="PGR27" s="409">
        <f t="shared" si="172"/>
        <v>0</v>
      </c>
      <c r="PGS27" s="409">
        <f t="shared" si="172"/>
        <v>0</v>
      </c>
      <c r="PGT27" s="409">
        <f t="shared" si="172"/>
        <v>0</v>
      </c>
      <c r="PGU27" s="409">
        <f t="shared" si="172"/>
        <v>0</v>
      </c>
      <c r="PGV27" s="409">
        <f t="shared" si="172"/>
        <v>0</v>
      </c>
      <c r="PGW27" s="409">
        <f t="shared" si="172"/>
        <v>0</v>
      </c>
      <c r="PGX27" s="409">
        <f t="shared" si="172"/>
        <v>0</v>
      </c>
      <c r="PGY27" s="409">
        <f t="shared" si="172"/>
        <v>0</v>
      </c>
      <c r="PGZ27" s="409">
        <f t="shared" si="172"/>
        <v>0</v>
      </c>
      <c r="PHA27" s="409">
        <f t="shared" si="172"/>
        <v>0</v>
      </c>
      <c r="PHB27" s="409">
        <f t="shared" si="172"/>
        <v>0</v>
      </c>
      <c r="PHC27" s="409">
        <f t="shared" si="172"/>
        <v>0</v>
      </c>
      <c r="PHD27" s="409">
        <f t="shared" si="172"/>
        <v>0</v>
      </c>
      <c r="PHE27" s="409">
        <f t="shared" si="172"/>
        <v>0</v>
      </c>
      <c r="PHF27" s="409">
        <f t="shared" si="172"/>
        <v>0</v>
      </c>
      <c r="PHG27" s="409">
        <f t="shared" si="172"/>
        <v>0</v>
      </c>
      <c r="PHH27" s="409">
        <f t="shared" si="172"/>
        <v>0</v>
      </c>
      <c r="PHI27" s="409">
        <f t="shared" si="172"/>
        <v>0</v>
      </c>
      <c r="PHJ27" s="409">
        <f t="shared" si="172"/>
        <v>0</v>
      </c>
      <c r="PHK27" s="409">
        <f t="shared" si="172"/>
        <v>0</v>
      </c>
      <c r="PHL27" s="409">
        <f t="shared" si="172"/>
        <v>0</v>
      </c>
      <c r="PHM27" s="409">
        <f t="shared" si="172"/>
        <v>0</v>
      </c>
      <c r="PHN27" s="409">
        <f t="shared" si="172"/>
        <v>0</v>
      </c>
      <c r="PHO27" s="409">
        <f t="shared" si="172"/>
        <v>0</v>
      </c>
      <c r="PHP27" s="409">
        <f t="shared" si="172"/>
        <v>0</v>
      </c>
      <c r="PHQ27" s="409">
        <f t="shared" si="172"/>
        <v>0</v>
      </c>
      <c r="PHR27" s="409">
        <f t="shared" si="172"/>
        <v>0</v>
      </c>
      <c r="PHS27" s="409">
        <f t="shared" si="172"/>
        <v>0</v>
      </c>
      <c r="PHT27" s="409">
        <f t="shared" si="172"/>
        <v>0</v>
      </c>
      <c r="PHU27" s="409">
        <f t="shared" si="172"/>
        <v>0</v>
      </c>
      <c r="PHV27" s="409">
        <f t="shared" si="172"/>
        <v>0</v>
      </c>
      <c r="PHW27" s="409">
        <f t="shared" si="172"/>
        <v>0</v>
      </c>
      <c r="PHX27" s="409">
        <f t="shared" si="172"/>
        <v>0</v>
      </c>
      <c r="PHY27" s="409">
        <f t="shared" si="172"/>
        <v>0</v>
      </c>
      <c r="PHZ27" s="409">
        <f t="shared" si="172"/>
        <v>0</v>
      </c>
      <c r="PIA27" s="409">
        <f t="shared" si="172"/>
        <v>0</v>
      </c>
      <c r="PIB27" s="409">
        <f t="shared" si="172"/>
        <v>0</v>
      </c>
      <c r="PIC27" s="409">
        <f t="shared" si="172"/>
        <v>0</v>
      </c>
      <c r="PID27" s="409">
        <f t="shared" si="172"/>
        <v>0</v>
      </c>
      <c r="PIE27" s="409">
        <f t="shared" si="172"/>
        <v>0</v>
      </c>
      <c r="PIF27" s="409">
        <f t="shared" si="172"/>
        <v>0</v>
      </c>
      <c r="PIG27" s="409">
        <f t="shared" si="172"/>
        <v>0</v>
      </c>
      <c r="PIH27" s="409">
        <f t="shared" si="172"/>
        <v>0</v>
      </c>
      <c r="PII27" s="409">
        <f t="shared" si="172"/>
        <v>0</v>
      </c>
      <c r="PIJ27" s="409">
        <f t="shared" si="172"/>
        <v>0</v>
      </c>
      <c r="PIK27" s="409">
        <f t="shared" si="172"/>
        <v>0</v>
      </c>
      <c r="PIL27" s="409">
        <f t="shared" si="172"/>
        <v>0</v>
      </c>
      <c r="PIM27" s="409">
        <f t="shared" si="172"/>
        <v>0</v>
      </c>
      <c r="PIN27" s="409">
        <f t="shared" si="172"/>
        <v>0</v>
      </c>
      <c r="PIO27" s="409">
        <f t="shared" si="172"/>
        <v>0</v>
      </c>
      <c r="PIP27" s="409">
        <f t="shared" si="172"/>
        <v>0</v>
      </c>
      <c r="PIQ27" s="409">
        <f t="shared" si="172"/>
        <v>0</v>
      </c>
      <c r="PIR27" s="409">
        <f t="shared" si="172"/>
        <v>0</v>
      </c>
      <c r="PIS27" s="409">
        <f t="shared" si="172"/>
        <v>0</v>
      </c>
      <c r="PIT27" s="409">
        <f t="shared" si="172"/>
        <v>0</v>
      </c>
      <c r="PIU27" s="409">
        <f t="shared" si="172"/>
        <v>0</v>
      </c>
      <c r="PIV27" s="409">
        <f t="shared" si="172"/>
        <v>0</v>
      </c>
      <c r="PIW27" s="409">
        <f t="shared" si="172"/>
        <v>0</v>
      </c>
      <c r="PIX27" s="409">
        <f t="shared" si="172"/>
        <v>0</v>
      </c>
      <c r="PIY27" s="409">
        <f t="shared" si="172"/>
        <v>0</v>
      </c>
      <c r="PIZ27" s="409">
        <f t="shared" si="172"/>
        <v>0</v>
      </c>
      <c r="PJA27" s="409">
        <f t="shared" ref="PJA27:PLL27" si="173">PJA25/365</f>
        <v>0</v>
      </c>
      <c r="PJB27" s="409">
        <f t="shared" si="173"/>
        <v>0</v>
      </c>
      <c r="PJC27" s="409">
        <f t="shared" si="173"/>
        <v>0</v>
      </c>
      <c r="PJD27" s="409">
        <f t="shared" si="173"/>
        <v>0</v>
      </c>
      <c r="PJE27" s="409">
        <f t="shared" si="173"/>
        <v>0</v>
      </c>
      <c r="PJF27" s="409">
        <f t="shared" si="173"/>
        <v>0</v>
      </c>
      <c r="PJG27" s="409">
        <f t="shared" si="173"/>
        <v>0</v>
      </c>
      <c r="PJH27" s="409">
        <f t="shared" si="173"/>
        <v>0</v>
      </c>
      <c r="PJI27" s="409">
        <f t="shared" si="173"/>
        <v>0</v>
      </c>
      <c r="PJJ27" s="409">
        <f t="shared" si="173"/>
        <v>0</v>
      </c>
      <c r="PJK27" s="409">
        <f t="shared" si="173"/>
        <v>0</v>
      </c>
      <c r="PJL27" s="409">
        <f t="shared" si="173"/>
        <v>0</v>
      </c>
      <c r="PJM27" s="409">
        <f t="shared" si="173"/>
        <v>0</v>
      </c>
      <c r="PJN27" s="409">
        <f t="shared" si="173"/>
        <v>0</v>
      </c>
      <c r="PJO27" s="409">
        <f t="shared" si="173"/>
        <v>0</v>
      </c>
      <c r="PJP27" s="409">
        <f t="shared" si="173"/>
        <v>0</v>
      </c>
      <c r="PJQ27" s="409">
        <f t="shared" si="173"/>
        <v>0</v>
      </c>
      <c r="PJR27" s="409">
        <f t="shared" si="173"/>
        <v>0</v>
      </c>
      <c r="PJS27" s="409">
        <f t="shared" si="173"/>
        <v>0</v>
      </c>
      <c r="PJT27" s="409">
        <f t="shared" si="173"/>
        <v>0</v>
      </c>
      <c r="PJU27" s="409">
        <f t="shared" si="173"/>
        <v>0</v>
      </c>
      <c r="PJV27" s="409">
        <f t="shared" si="173"/>
        <v>0</v>
      </c>
      <c r="PJW27" s="409">
        <f t="shared" si="173"/>
        <v>0</v>
      </c>
      <c r="PJX27" s="409">
        <f t="shared" si="173"/>
        <v>0</v>
      </c>
      <c r="PJY27" s="409">
        <f t="shared" si="173"/>
        <v>0</v>
      </c>
      <c r="PJZ27" s="409">
        <f t="shared" si="173"/>
        <v>0</v>
      </c>
      <c r="PKA27" s="409">
        <f t="shared" si="173"/>
        <v>0</v>
      </c>
      <c r="PKB27" s="409">
        <f t="shared" si="173"/>
        <v>0</v>
      </c>
      <c r="PKC27" s="409">
        <f t="shared" si="173"/>
        <v>0</v>
      </c>
      <c r="PKD27" s="409">
        <f t="shared" si="173"/>
        <v>0</v>
      </c>
      <c r="PKE27" s="409">
        <f t="shared" si="173"/>
        <v>0</v>
      </c>
      <c r="PKF27" s="409">
        <f t="shared" si="173"/>
        <v>0</v>
      </c>
      <c r="PKG27" s="409">
        <f t="shared" si="173"/>
        <v>0</v>
      </c>
      <c r="PKH27" s="409">
        <f t="shared" si="173"/>
        <v>0</v>
      </c>
      <c r="PKI27" s="409">
        <f t="shared" si="173"/>
        <v>0</v>
      </c>
      <c r="PKJ27" s="409">
        <f t="shared" si="173"/>
        <v>0</v>
      </c>
      <c r="PKK27" s="409">
        <f t="shared" si="173"/>
        <v>0</v>
      </c>
      <c r="PKL27" s="409">
        <f t="shared" si="173"/>
        <v>0</v>
      </c>
      <c r="PKM27" s="409">
        <f t="shared" si="173"/>
        <v>0</v>
      </c>
      <c r="PKN27" s="409">
        <f t="shared" si="173"/>
        <v>0</v>
      </c>
      <c r="PKO27" s="409">
        <f t="shared" si="173"/>
        <v>0</v>
      </c>
      <c r="PKP27" s="409">
        <f t="shared" si="173"/>
        <v>0</v>
      </c>
      <c r="PKQ27" s="409">
        <f t="shared" si="173"/>
        <v>0</v>
      </c>
      <c r="PKR27" s="409">
        <f t="shared" si="173"/>
        <v>0</v>
      </c>
      <c r="PKS27" s="409">
        <f t="shared" si="173"/>
        <v>0</v>
      </c>
      <c r="PKT27" s="409">
        <f t="shared" si="173"/>
        <v>0</v>
      </c>
      <c r="PKU27" s="409">
        <f t="shared" si="173"/>
        <v>0</v>
      </c>
      <c r="PKV27" s="409">
        <f t="shared" si="173"/>
        <v>0</v>
      </c>
      <c r="PKW27" s="409">
        <f t="shared" si="173"/>
        <v>0</v>
      </c>
      <c r="PKX27" s="409">
        <f t="shared" si="173"/>
        <v>0</v>
      </c>
      <c r="PKY27" s="409">
        <f t="shared" si="173"/>
        <v>0</v>
      </c>
      <c r="PKZ27" s="409">
        <f t="shared" si="173"/>
        <v>0</v>
      </c>
      <c r="PLA27" s="409">
        <f t="shared" si="173"/>
        <v>0</v>
      </c>
      <c r="PLB27" s="409">
        <f t="shared" si="173"/>
        <v>0</v>
      </c>
      <c r="PLC27" s="409">
        <f t="shared" si="173"/>
        <v>0</v>
      </c>
      <c r="PLD27" s="409">
        <f t="shared" si="173"/>
        <v>0</v>
      </c>
      <c r="PLE27" s="409">
        <f t="shared" si="173"/>
        <v>0</v>
      </c>
      <c r="PLF27" s="409">
        <f t="shared" si="173"/>
        <v>0</v>
      </c>
      <c r="PLG27" s="409">
        <f t="shared" si="173"/>
        <v>0</v>
      </c>
      <c r="PLH27" s="409">
        <f t="shared" si="173"/>
        <v>0</v>
      </c>
      <c r="PLI27" s="409">
        <f t="shared" si="173"/>
        <v>0</v>
      </c>
      <c r="PLJ27" s="409">
        <f t="shared" si="173"/>
        <v>0</v>
      </c>
      <c r="PLK27" s="409">
        <f t="shared" si="173"/>
        <v>0</v>
      </c>
      <c r="PLL27" s="409">
        <f t="shared" si="173"/>
        <v>0</v>
      </c>
      <c r="PLM27" s="409">
        <f t="shared" ref="PLM27:PNX27" si="174">PLM25/365</f>
        <v>0</v>
      </c>
      <c r="PLN27" s="409">
        <f t="shared" si="174"/>
        <v>0</v>
      </c>
      <c r="PLO27" s="409">
        <f t="shared" si="174"/>
        <v>0</v>
      </c>
      <c r="PLP27" s="409">
        <f t="shared" si="174"/>
        <v>0</v>
      </c>
      <c r="PLQ27" s="409">
        <f t="shared" si="174"/>
        <v>0</v>
      </c>
      <c r="PLR27" s="409">
        <f t="shared" si="174"/>
        <v>0</v>
      </c>
      <c r="PLS27" s="409">
        <f t="shared" si="174"/>
        <v>0</v>
      </c>
      <c r="PLT27" s="409">
        <f t="shared" si="174"/>
        <v>0</v>
      </c>
      <c r="PLU27" s="409">
        <f t="shared" si="174"/>
        <v>0</v>
      </c>
      <c r="PLV27" s="409">
        <f t="shared" si="174"/>
        <v>0</v>
      </c>
      <c r="PLW27" s="409">
        <f t="shared" si="174"/>
        <v>0</v>
      </c>
      <c r="PLX27" s="409">
        <f t="shared" si="174"/>
        <v>0</v>
      </c>
      <c r="PLY27" s="409">
        <f t="shared" si="174"/>
        <v>0</v>
      </c>
      <c r="PLZ27" s="409">
        <f t="shared" si="174"/>
        <v>0</v>
      </c>
      <c r="PMA27" s="409">
        <f t="shared" si="174"/>
        <v>0</v>
      </c>
      <c r="PMB27" s="409">
        <f t="shared" si="174"/>
        <v>0</v>
      </c>
      <c r="PMC27" s="409">
        <f t="shared" si="174"/>
        <v>0</v>
      </c>
      <c r="PMD27" s="409">
        <f t="shared" si="174"/>
        <v>0</v>
      </c>
      <c r="PME27" s="409">
        <f t="shared" si="174"/>
        <v>0</v>
      </c>
      <c r="PMF27" s="409">
        <f t="shared" si="174"/>
        <v>0</v>
      </c>
      <c r="PMG27" s="409">
        <f t="shared" si="174"/>
        <v>0</v>
      </c>
      <c r="PMH27" s="409">
        <f t="shared" si="174"/>
        <v>0</v>
      </c>
      <c r="PMI27" s="409">
        <f t="shared" si="174"/>
        <v>0</v>
      </c>
      <c r="PMJ27" s="409">
        <f t="shared" si="174"/>
        <v>0</v>
      </c>
      <c r="PMK27" s="409">
        <f t="shared" si="174"/>
        <v>0</v>
      </c>
      <c r="PML27" s="409">
        <f t="shared" si="174"/>
        <v>0</v>
      </c>
      <c r="PMM27" s="409">
        <f t="shared" si="174"/>
        <v>0</v>
      </c>
      <c r="PMN27" s="409">
        <f t="shared" si="174"/>
        <v>0</v>
      </c>
      <c r="PMO27" s="409">
        <f t="shared" si="174"/>
        <v>0</v>
      </c>
      <c r="PMP27" s="409">
        <f t="shared" si="174"/>
        <v>0</v>
      </c>
      <c r="PMQ27" s="409">
        <f t="shared" si="174"/>
        <v>0</v>
      </c>
      <c r="PMR27" s="409">
        <f t="shared" si="174"/>
        <v>0</v>
      </c>
      <c r="PMS27" s="409">
        <f t="shared" si="174"/>
        <v>0</v>
      </c>
      <c r="PMT27" s="409">
        <f t="shared" si="174"/>
        <v>0</v>
      </c>
      <c r="PMU27" s="409">
        <f t="shared" si="174"/>
        <v>0</v>
      </c>
      <c r="PMV27" s="409">
        <f t="shared" si="174"/>
        <v>0</v>
      </c>
      <c r="PMW27" s="409">
        <f t="shared" si="174"/>
        <v>0</v>
      </c>
      <c r="PMX27" s="409">
        <f t="shared" si="174"/>
        <v>0</v>
      </c>
      <c r="PMY27" s="409">
        <f t="shared" si="174"/>
        <v>0</v>
      </c>
      <c r="PMZ27" s="409">
        <f t="shared" si="174"/>
        <v>0</v>
      </c>
      <c r="PNA27" s="409">
        <f t="shared" si="174"/>
        <v>0</v>
      </c>
      <c r="PNB27" s="409">
        <f t="shared" si="174"/>
        <v>0</v>
      </c>
      <c r="PNC27" s="409">
        <f t="shared" si="174"/>
        <v>0</v>
      </c>
      <c r="PND27" s="409">
        <f t="shared" si="174"/>
        <v>0</v>
      </c>
      <c r="PNE27" s="409">
        <f t="shared" si="174"/>
        <v>0</v>
      </c>
      <c r="PNF27" s="409">
        <f t="shared" si="174"/>
        <v>0</v>
      </c>
      <c r="PNG27" s="409">
        <f t="shared" si="174"/>
        <v>0</v>
      </c>
      <c r="PNH27" s="409">
        <f t="shared" si="174"/>
        <v>0</v>
      </c>
      <c r="PNI27" s="409">
        <f t="shared" si="174"/>
        <v>0</v>
      </c>
      <c r="PNJ27" s="409">
        <f t="shared" si="174"/>
        <v>0</v>
      </c>
      <c r="PNK27" s="409">
        <f t="shared" si="174"/>
        <v>0</v>
      </c>
      <c r="PNL27" s="409">
        <f t="shared" si="174"/>
        <v>0</v>
      </c>
      <c r="PNM27" s="409">
        <f t="shared" si="174"/>
        <v>0</v>
      </c>
      <c r="PNN27" s="409">
        <f t="shared" si="174"/>
        <v>0</v>
      </c>
      <c r="PNO27" s="409">
        <f t="shared" si="174"/>
        <v>0</v>
      </c>
      <c r="PNP27" s="409">
        <f t="shared" si="174"/>
        <v>0</v>
      </c>
      <c r="PNQ27" s="409">
        <f t="shared" si="174"/>
        <v>0</v>
      </c>
      <c r="PNR27" s="409">
        <f t="shared" si="174"/>
        <v>0</v>
      </c>
      <c r="PNS27" s="409">
        <f t="shared" si="174"/>
        <v>0</v>
      </c>
      <c r="PNT27" s="409">
        <f t="shared" si="174"/>
        <v>0</v>
      </c>
      <c r="PNU27" s="409">
        <f t="shared" si="174"/>
        <v>0</v>
      </c>
      <c r="PNV27" s="409">
        <f t="shared" si="174"/>
        <v>0</v>
      </c>
      <c r="PNW27" s="409">
        <f t="shared" si="174"/>
        <v>0</v>
      </c>
      <c r="PNX27" s="409">
        <f t="shared" si="174"/>
        <v>0</v>
      </c>
      <c r="PNY27" s="409">
        <f t="shared" ref="PNY27:PQJ27" si="175">PNY25/365</f>
        <v>0</v>
      </c>
      <c r="PNZ27" s="409">
        <f t="shared" si="175"/>
        <v>0</v>
      </c>
      <c r="POA27" s="409">
        <f t="shared" si="175"/>
        <v>0</v>
      </c>
      <c r="POB27" s="409">
        <f t="shared" si="175"/>
        <v>0</v>
      </c>
      <c r="POC27" s="409">
        <f t="shared" si="175"/>
        <v>0</v>
      </c>
      <c r="POD27" s="409">
        <f t="shared" si="175"/>
        <v>0</v>
      </c>
      <c r="POE27" s="409">
        <f t="shared" si="175"/>
        <v>0</v>
      </c>
      <c r="POF27" s="409">
        <f t="shared" si="175"/>
        <v>0</v>
      </c>
      <c r="POG27" s="409">
        <f t="shared" si="175"/>
        <v>0</v>
      </c>
      <c r="POH27" s="409">
        <f t="shared" si="175"/>
        <v>0</v>
      </c>
      <c r="POI27" s="409">
        <f t="shared" si="175"/>
        <v>0</v>
      </c>
      <c r="POJ27" s="409">
        <f t="shared" si="175"/>
        <v>0</v>
      </c>
      <c r="POK27" s="409">
        <f t="shared" si="175"/>
        <v>0</v>
      </c>
      <c r="POL27" s="409">
        <f t="shared" si="175"/>
        <v>0</v>
      </c>
      <c r="POM27" s="409">
        <f t="shared" si="175"/>
        <v>0</v>
      </c>
      <c r="PON27" s="409">
        <f t="shared" si="175"/>
        <v>0</v>
      </c>
      <c r="POO27" s="409">
        <f t="shared" si="175"/>
        <v>0</v>
      </c>
      <c r="POP27" s="409">
        <f t="shared" si="175"/>
        <v>0</v>
      </c>
      <c r="POQ27" s="409">
        <f t="shared" si="175"/>
        <v>0</v>
      </c>
      <c r="POR27" s="409">
        <f t="shared" si="175"/>
        <v>0</v>
      </c>
      <c r="POS27" s="409">
        <f t="shared" si="175"/>
        <v>0</v>
      </c>
      <c r="POT27" s="409">
        <f t="shared" si="175"/>
        <v>0</v>
      </c>
      <c r="POU27" s="409">
        <f t="shared" si="175"/>
        <v>0</v>
      </c>
      <c r="POV27" s="409">
        <f t="shared" si="175"/>
        <v>0</v>
      </c>
      <c r="POW27" s="409">
        <f t="shared" si="175"/>
        <v>0</v>
      </c>
      <c r="POX27" s="409">
        <f t="shared" si="175"/>
        <v>0</v>
      </c>
      <c r="POY27" s="409">
        <f t="shared" si="175"/>
        <v>0</v>
      </c>
      <c r="POZ27" s="409">
        <f t="shared" si="175"/>
        <v>0</v>
      </c>
      <c r="PPA27" s="409">
        <f t="shared" si="175"/>
        <v>0</v>
      </c>
      <c r="PPB27" s="409">
        <f t="shared" si="175"/>
        <v>0</v>
      </c>
      <c r="PPC27" s="409">
        <f t="shared" si="175"/>
        <v>0</v>
      </c>
      <c r="PPD27" s="409">
        <f t="shared" si="175"/>
        <v>0</v>
      </c>
      <c r="PPE27" s="409">
        <f t="shared" si="175"/>
        <v>0</v>
      </c>
      <c r="PPF27" s="409">
        <f t="shared" si="175"/>
        <v>0</v>
      </c>
      <c r="PPG27" s="409">
        <f t="shared" si="175"/>
        <v>0</v>
      </c>
      <c r="PPH27" s="409">
        <f t="shared" si="175"/>
        <v>0</v>
      </c>
      <c r="PPI27" s="409">
        <f t="shared" si="175"/>
        <v>0</v>
      </c>
      <c r="PPJ27" s="409">
        <f t="shared" si="175"/>
        <v>0</v>
      </c>
      <c r="PPK27" s="409">
        <f t="shared" si="175"/>
        <v>0</v>
      </c>
      <c r="PPL27" s="409">
        <f t="shared" si="175"/>
        <v>0</v>
      </c>
      <c r="PPM27" s="409">
        <f t="shared" si="175"/>
        <v>0</v>
      </c>
      <c r="PPN27" s="409">
        <f t="shared" si="175"/>
        <v>0</v>
      </c>
      <c r="PPO27" s="409">
        <f t="shared" si="175"/>
        <v>0</v>
      </c>
      <c r="PPP27" s="409">
        <f t="shared" si="175"/>
        <v>0</v>
      </c>
      <c r="PPQ27" s="409">
        <f t="shared" si="175"/>
        <v>0</v>
      </c>
      <c r="PPR27" s="409">
        <f t="shared" si="175"/>
        <v>0</v>
      </c>
      <c r="PPS27" s="409">
        <f t="shared" si="175"/>
        <v>0</v>
      </c>
      <c r="PPT27" s="409">
        <f t="shared" si="175"/>
        <v>0</v>
      </c>
      <c r="PPU27" s="409">
        <f t="shared" si="175"/>
        <v>0</v>
      </c>
      <c r="PPV27" s="409">
        <f t="shared" si="175"/>
        <v>0</v>
      </c>
      <c r="PPW27" s="409">
        <f t="shared" si="175"/>
        <v>0</v>
      </c>
      <c r="PPX27" s="409">
        <f t="shared" si="175"/>
        <v>0</v>
      </c>
      <c r="PPY27" s="409">
        <f t="shared" si="175"/>
        <v>0</v>
      </c>
      <c r="PPZ27" s="409">
        <f t="shared" si="175"/>
        <v>0</v>
      </c>
      <c r="PQA27" s="409">
        <f t="shared" si="175"/>
        <v>0</v>
      </c>
      <c r="PQB27" s="409">
        <f t="shared" si="175"/>
        <v>0</v>
      </c>
      <c r="PQC27" s="409">
        <f t="shared" si="175"/>
        <v>0</v>
      </c>
      <c r="PQD27" s="409">
        <f t="shared" si="175"/>
        <v>0</v>
      </c>
      <c r="PQE27" s="409">
        <f t="shared" si="175"/>
        <v>0</v>
      </c>
      <c r="PQF27" s="409">
        <f t="shared" si="175"/>
        <v>0</v>
      </c>
      <c r="PQG27" s="409">
        <f t="shared" si="175"/>
        <v>0</v>
      </c>
      <c r="PQH27" s="409">
        <f t="shared" si="175"/>
        <v>0</v>
      </c>
      <c r="PQI27" s="409">
        <f t="shared" si="175"/>
        <v>0</v>
      </c>
      <c r="PQJ27" s="409">
        <f t="shared" si="175"/>
        <v>0</v>
      </c>
      <c r="PQK27" s="409">
        <f t="shared" ref="PQK27:PSV27" si="176">PQK25/365</f>
        <v>0</v>
      </c>
      <c r="PQL27" s="409">
        <f t="shared" si="176"/>
        <v>0</v>
      </c>
      <c r="PQM27" s="409">
        <f t="shared" si="176"/>
        <v>0</v>
      </c>
      <c r="PQN27" s="409">
        <f t="shared" si="176"/>
        <v>0</v>
      </c>
      <c r="PQO27" s="409">
        <f t="shared" si="176"/>
        <v>0</v>
      </c>
      <c r="PQP27" s="409">
        <f t="shared" si="176"/>
        <v>0</v>
      </c>
      <c r="PQQ27" s="409">
        <f t="shared" si="176"/>
        <v>0</v>
      </c>
      <c r="PQR27" s="409">
        <f t="shared" si="176"/>
        <v>0</v>
      </c>
      <c r="PQS27" s="409">
        <f t="shared" si="176"/>
        <v>0</v>
      </c>
      <c r="PQT27" s="409">
        <f t="shared" si="176"/>
        <v>0</v>
      </c>
      <c r="PQU27" s="409">
        <f t="shared" si="176"/>
        <v>0</v>
      </c>
      <c r="PQV27" s="409">
        <f t="shared" si="176"/>
        <v>0</v>
      </c>
      <c r="PQW27" s="409">
        <f t="shared" si="176"/>
        <v>0</v>
      </c>
      <c r="PQX27" s="409">
        <f t="shared" si="176"/>
        <v>0</v>
      </c>
      <c r="PQY27" s="409">
        <f t="shared" si="176"/>
        <v>0</v>
      </c>
      <c r="PQZ27" s="409">
        <f t="shared" si="176"/>
        <v>0</v>
      </c>
      <c r="PRA27" s="409">
        <f t="shared" si="176"/>
        <v>0</v>
      </c>
      <c r="PRB27" s="409">
        <f t="shared" si="176"/>
        <v>0</v>
      </c>
      <c r="PRC27" s="409">
        <f t="shared" si="176"/>
        <v>0</v>
      </c>
      <c r="PRD27" s="409">
        <f t="shared" si="176"/>
        <v>0</v>
      </c>
      <c r="PRE27" s="409">
        <f t="shared" si="176"/>
        <v>0</v>
      </c>
      <c r="PRF27" s="409">
        <f t="shared" si="176"/>
        <v>0</v>
      </c>
      <c r="PRG27" s="409">
        <f t="shared" si="176"/>
        <v>0</v>
      </c>
      <c r="PRH27" s="409">
        <f t="shared" si="176"/>
        <v>0</v>
      </c>
      <c r="PRI27" s="409">
        <f t="shared" si="176"/>
        <v>0</v>
      </c>
      <c r="PRJ27" s="409">
        <f t="shared" si="176"/>
        <v>0</v>
      </c>
      <c r="PRK27" s="409">
        <f t="shared" si="176"/>
        <v>0</v>
      </c>
      <c r="PRL27" s="409">
        <f t="shared" si="176"/>
        <v>0</v>
      </c>
      <c r="PRM27" s="409">
        <f t="shared" si="176"/>
        <v>0</v>
      </c>
      <c r="PRN27" s="409">
        <f t="shared" si="176"/>
        <v>0</v>
      </c>
      <c r="PRO27" s="409">
        <f t="shared" si="176"/>
        <v>0</v>
      </c>
      <c r="PRP27" s="409">
        <f t="shared" si="176"/>
        <v>0</v>
      </c>
      <c r="PRQ27" s="409">
        <f t="shared" si="176"/>
        <v>0</v>
      </c>
      <c r="PRR27" s="409">
        <f t="shared" si="176"/>
        <v>0</v>
      </c>
      <c r="PRS27" s="409">
        <f t="shared" si="176"/>
        <v>0</v>
      </c>
      <c r="PRT27" s="409">
        <f t="shared" si="176"/>
        <v>0</v>
      </c>
      <c r="PRU27" s="409">
        <f t="shared" si="176"/>
        <v>0</v>
      </c>
      <c r="PRV27" s="409">
        <f t="shared" si="176"/>
        <v>0</v>
      </c>
      <c r="PRW27" s="409">
        <f t="shared" si="176"/>
        <v>0</v>
      </c>
      <c r="PRX27" s="409">
        <f t="shared" si="176"/>
        <v>0</v>
      </c>
      <c r="PRY27" s="409">
        <f t="shared" si="176"/>
        <v>0</v>
      </c>
      <c r="PRZ27" s="409">
        <f t="shared" si="176"/>
        <v>0</v>
      </c>
      <c r="PSA27" s="409">
        <f t="shared" si="176"/>
        <v>0</v>
      </c>
      <c r="PSB27" s="409">
        <f t="shared" si="176"/>
        <v>0</v>
      </c>
      <c r="PSC27" s="409">
        <f t="shared" si="176"/>
        <v>0</v>
      </c>
      <c r="PSD27" s="409">
        <f t="shared" si="176"/>
        <v>0</v>
      </c>
      <c r="PSE27" s="409">
        <f t="shared" si="176"/>
        <v>0</v>
      </c>
      <c r="PSF27" s="409">
        <f t="shared" si="176"/>
        <v>0</v>
      </c>
      <c r="PSG27" s="409">
        <f t="shared" si="176"/>
        <v>0</v>
      </c>
      <c r="PSH27" s="409">
        <f t="shared" si="176"/>
        <v>0</v>
      </c>
      <c r="PSI27" s="409">
        <f t="shared" si="176"/>
        <v>0</v>
      </c>
      <c r="PSJ27" s="409">
        <f t="shared" si="176"/>
        <v>0</v>
      </c>
      <c r="PSK27" s="409">
        <f t="shared" si="176"/>
        <v>0</v>
      </c>
      <c r="PSL27" s="409">
        <f t="shared" si="176"/>
        <v>0</v>
      </c>
      <c r="PSM27" s="409">
        <f t="shared" si="176"/>
        <v>0</v>
      </c>
      <c r="PSN27" s="409">
        <f t="shared" si="176"/>
        <v>0</v>
      </c>
      <c r="PSO27" s="409">
        <f t="shared" si="176"/>
        <v>0</v>
      </c>
      <c r="PSP27" s="409">
        <f t="shared" si="176"/>
        <v>0</v>
      </c>
      <c r="PSQ27" s="409">
        <f t="shared" si="176"/>
        <v>0</v>
      </c>
      <c r="PSR27" s="409">
        <f t="shared" si="176"/>
        <v>0</v>
      </c>
      <c r="PSS27" s="409">
        <f t="shared" si="176"/>
        <v>0</v>
      </c>
      <c r="PST27" s="409">
        <f t="shared" si="176"/>
        <v>0</v>
      </c>
      <c r="PSU27" s="409">
        <f t="shared" si="176"/>
        <v>0</v>
      </c>
      <c r="PSV27" s="409">
        <f t="shared" si="176"/>
        <v>0</v>
      </c>
      <c r="PSW27" s="409">
        <f t="shared" ref="PSW27:PVH27" si="177">PSW25/365</f>
        <v>0</v>
      </c>
      <c r="PSX27" s="409">
        <f t="shared" si="177"/>
        <v>0</v>
      </c>
      <c r="PSY27" s="409">
        <f t="shared" si="177"/>
        <v>0</v>
      </c>
      <c r="PSZ27" s="409">
        <f t="shared" si="177"/>
        <v>0</v>
      </c>
      <c r="PTA27" s="409">
        <f t="shared" si="177"/>
        <v>0</v>
      </c>
      <c r="PTB27" s="409">
        <f t="shared" si="177"/>
        <v>0</v>
      </c>
      <c r="PTC27" s="409">
        <f t="shared" si="177"/>
        <v>0</v>
      </c>
      <c r="PTD27" s="409">
        <f t="shared" si="177"/>
        <v>0</v>
      </c>
      <c r="PTE27" s="409">
        <f t="shared" si="177"/>
        <v>0</v>
      </c>
      <c r="PTF27" s="409">
        <f t="shared" si="177"/>
        <v>0</v>
      </c>
      <c r="PTG27" s="409">
        <f t="shared" si="177"/>
        <v>0</v>
      </c>
      <c r="PTH27" s="409">
        <f t="shared" si="177"/>
        <v>0</v>
      </c>
      <c r="PTI27" s="409">
        <f t="shared" si="177"/>
        <v>0</v>
      </c>
      <c r="PTJ27" s="409">
        <f t="shared" si="177"/>
        <v>0</v>
      </c>
      <c r="PTK27" s="409">
        <f t="shared" si="177"/>
        <v>0</v>
      </c>
      <c r="PTL27" s="409">
        <f t="shared" si="177"/>
        <v>0</v>
      </c>
      <c r="PTM27" s="409">
        <f t="shared" si="177"/>
        <v>0</v>
      </c>
      <c r="PTN27" s="409">
        <f t="shared" si="177"/>
        <v>0</v>
      </c>
      <c r="PTO27" s="409">
        <f t="shared" si="177"/>
        <v>0</v>
      </c>
      <c r="PTP27" s="409">
        <f t="shared" si="177"/>
        <v>0</v>
      </c>
      <c r="PTQ27" s="409">
        <f t="shared" si="177"/>
        <v>0</v>
      </c>
      <c r="PTR27" s="409">
        <f t="shared" si="177"/>
        <v>0</v>
      </c>
      <c r="PTS27" s="409">
        <f t="shared" si="177"/>
        <v>0</v>
      </c>
      <c r="PTT27" s="409">
        <f t="shared" si="177"/>
        <v>0</v>
      </c>
      <c r="PTU27" s="409">
        <f t="shared" si="177"/>
        <v>0</v>
      </c>
      <c r="PTV27" s="409">
        <f t="shared" si="177"/>
        <v>0</v>
      </c>
      <c r="PTW27" s="409">
        <f t="shared" si="177"/>
        <v>0</v>
      </c>
      <c r="PTX27" s="409">
        <f t="shared" si="177"/>
        <v>0</v>
      </c>
      <c r="PTY27" s="409">
        <f t="shared" si="177"/>
        <v>0</v>
      </c>
      <c r="PTZ27" s="409">
        <f t="shared" si="177"/>
        <v>0</v>
      </c>
      <c r="PUA27" s="409">
        <f t="shared" si="177"/>
        <v>0</v>
      </c>
      <c r="PUB27" s="409">
        <f t="shared" si="177"/>
        <v>0</v>
      </c>
      <c r="PUC27" s="409">
        <f t="shared" si="177"/>
        <v>0</v>
      </c>
      <c r="PUD27" s="409">
        <f t="shared" si="177"/>
        <v>0</v>
      </c>
      <c r="PUE27" s="409">
        <f t="shared" si="177"/>
        <v>0</v>
      </c>
      <c r="PUF27" s="409">
        <f t="shared" si="177"/>
        <v>0</v>
      </c>
      <c r="PUG27" s="409">
        <f t="shared" si="177"/>
        <v>0</v>
      </c>
      <c r="PUH27" s="409">
        <f t="shared" si="177"/>
        <v>0</v>
      </c>
      <c r="PUI27" s="409">
        <f t="shared" si="177"/>
        <v>0</v>
      </c>
      <c r="PUJ27" s="409">
        <f t="shared" si="177"/>
        <v>0</v>
      </c>
      <c r="PUK27" s="409">
        <f t="shared" si="177"/>
        <v>0</v>
      </c>
      <c r="PUL27" s="409">
        <f t="shared" si="177"/>
        <v>0</v>
      </c>
      <c r="PUM27" s="409">
        <f t="shared" si="177"/>
        <v>0</v>
      </c>
      <c r="PUN27" s="409">
        <f t="shared" si="177"/>
        <v>0</v>
      </c>
      <c r="PUO27" s="409">
        <f t="shared" si="177"/>
        <v>0</v>
      </c>
      <c r="PUP27" s="409">
        <f t="shared" si="177"/>
        <v>0</v>
      </c>
      <c r="PUQ27" s="409">
        <f t="shared" si="177"/>
        <v>0</v>
      </c>
      <c r="PUR27" s="409">
        <f t="shared" si="177"/>
        <v>0</v>
      </c>
      <c r="PUS27" s="409">
        <f t="shared" si="177"/>
        <v>0</v>
      </c>
      <c r="PUT27" s="409">
        <f t="shared" si="177"/>
        <v>0</v>
      </c>
      <c r="PUU27" s="409">
        <f t="shared" si="177"/>
        <v>0</v>
      </c>
      <c r="PUV27" s="409">
        <f t="shared" si="177"/>
        <v>0</v>
      </c>
      <c r="PUW27" s="409">
        <f t="shared" si="177"/>
        <v>0</v>
      </c>
      <c r="PUX27" s="409">
        <f t="shared" si="177"/>
        <v>0</v>
      </c>
      <c r="PUY27" s="409">
        <f t="shared" si="177"/>
        <v>0</v>
      </c>
      <c r="PUZ27" s="409">
        <f t="shared" si="177"/>
        <v>0</v>
      </c>
      <c r="PVA27" s="409">
        <f t="shared" si="177"/>
        <v>0</v>
      </c>
      <c r="PVB27" s="409">
        <f t="shared" si="177"/>
        <v>0</v>
      </c>
      <c r="PVC27" s="409">
        <f t="shared" si="177"/>
        <v>0</v>
      </c>
      <c r="PVD27" s="409">
        <f t="shared" si="177"/>
        <v>0</v>
      </c>
      <c r="PVE27" s="409">
        <f t="shared" si="177"/>
        <v>0</v>
      </c>
      <c r="PVF27" s="409">
        <f t="shared" si="177"/>
        <v>0</v>
      </c>
      <c r="PVG27" s="409">
        <f t="shared" si="177"/>
        <v>0</v>
      </c>
      <c r="PVH27" s="409">
        <f t="shared" si="177"/>
        <v>0</v>
      </c>
      <c r="PVI27" s="409">
        <f t="shared" ref="PVI27:PXT27" si="178">PVI25/365</f>
        <v>0</v>
      </c>
      <c r="PVJ27" s="409">
        <f t="shared" si="178"/>
        <v>0</v>
      </c>
      <c r="PVK27" s="409">
        <f t="shared" si="178"/>
        <v>0</v>
      </c>
      <c r="PVL27" s="409">
        <f t="shared" si="178"/>
        <v>0</v>
      </c>
      <c r="PVM27" s="409">
        <f t="shared" si="178"/>
        <v>0</v>
      </c>
      <c r="PVN27" s="409">
        <f t="shared" si="178"/>
        <v>0</v>
      </c>
      <c r="PVO27" s="409">
        <f t="shared" si="178"/>
        <v>0</v>
      </c>
      <c r="PVP27" s="409">
        <f t="shared" si="178"/>
        <v>0</v>
      </c>
      <c r="PVQ27" s="409">
        <f t="shared" si="178"/>
        <v>0</v>
      </c>
      <c r="PVR27" s="409">
        <f t="shared" si="178"/>
        <v>0</v>
      </c>
      <c r="PVS27" s="409">
        <f t="shared" si="178"/>
        <v>0</v>
      </c>
      <c r="PVT27" s="409">
        <f t="shared" si="178"/>
        <v>0</v>
      </c>
      <c r="PVU27" s="409">
        <f t="shared" si="178"/>
        <v>0</v>
      </c>
      <c r="PVV27" s="409">
        <f t="shared" si="178"/>
        <v>0</v>
      </c>
      <c r="PVW27" s="409">
        <f t="shared" si="178"/>
        <v>0</v>
      </c>
      <c r="PVX27" s="409">
        <f t="shared" si="178"/>
        <v>0</v>
      </c>
      <c r="PVY27" s="409">
        <f t="shared" si="178"/>
        <v>0</v>
      </c>
      <c r="PVZ27" s="409">
        <f t="shared" si="178"/>
        <v>0</v>
      </c>
      <c r="PWA27" s="409">
        <f t="shared" si="178"/>
        <v>0</v>
      </c>
      <c r="PWB27" s="409">
        <f t="shared" si="178"/>
        <v>0</v>
      </c>
      <c r="PWC27" s="409">
        <f t="shared" si="178"/>
        <v>0</v>
      </c>
      <c r="PWD27" s="409">
        <f t="shared" si="178"/>
        <v>0</v>
      </c>
      <c r="PWE27" s="409">
        <f t="shared" si="178"/>
        <v>0</v>
      </c>
      <c r="PWF27" s="409">
        <f t="shared" si="178"/>
        <v>0</v>
      </c>
      <c r="PWG27" s="409">
        <f t="shared" si="178"/>
        <v>0</v>
      </c>
      <c r="PWH27" s="409">
        <f t="shared" si="178"/>
        <v>0</v>
      </c>
      <c r="PWI27" s="409">
        <f t="shared" si="178"/>
        <v>0</v>
      </c>
      <c r="PWJ27" s="409">
        <f t="shared" si="178"/>
        <v>0</v>
      </c>
      <c r="PWK27" s="409">
        <f t="shared" si="178"/>
        <v>0</v>
      </c>
      <c r="PWL27" s="409">
        <f t="shared" si="178"/>
        <v>0</v>
      </c>
      <c r="PWM27" s="409">
        <f t="shared" si="178"/>
        <v>0</v>
      </c>
      <c r="PWN27" s="409">
        <f t="shared" si="178"/>
        <v>0</v>
      </c>
      <c r="PWO27" s="409">
        <f t="shared" si="178"/>
        <v>0</v>
      </c>
      <c r="PWP27" s="409">
        <f t="shared" si="178"/>
        <v>0</v>
      </c>
      <c r="PWQ27" s="409">
        <f t="shared" si="178"/>
        <v>0</v>
      </c>
      <c r="PWR27" s="409">
        <f t="shared" si="178"/>
        <v>0</v>
      </c>
      <c r="PWS27" s="409">
        <f t="shared" si="178"/>
        <v>0</v>
      </c>
      <c r="PWT27" s="409">
        <f t="shared" si="178"/>
        <v>0</v>
      </c>
      <c r="PWU27" s="409">
        <f t="shared" si="178"/>
        <v>0</v>
      </c>
      <c r="PWV27" s="409">
        <f t="shared" si="178"/>
        <v>0</v>
      </c>
      <c r="PWW27" s="409">
        <f t="shared" si="178"/>
        <v>0</v>
      </c>
      <c r="PWX27" s="409">
        <f t="shared" si="178"/>
        <v>0</v>
      </c>
      <c r="PWY27" s="409">
        <f t="shared" si="178"/>
        <v>0</v>
      </c>
      <c r="PWZ27" s="409">
        <f t="shared" si="178"/>
        <v>0</v>
      </c>
      <c r="PXA27" s="409">
        <f t="shared" si="178"/>
        <v>0</v>
      </c>
      <c r="PXB27" s="409">
        <f t="shared" si="178"/>
        <v>0</v>
      </c>
      <c r="PXC27" s="409">
        <f t="shared" si="178"/>
        <v>0</v>
      </c>
      <c r="PXD27" s="409">
        <f t="shared" si="178"/>
        <v>0</v>
      </c>
      <c r="PXE27" s="409">
        <f t="shared" si="178"/>
        <v>0</v>
      </c>
      <c r="PXF27" s="409">
        <f t="shared" si="178"/>
        <v>0</v>
      </c>
      <c r="PXG27" s="409">
        <f t="shared" si="178"/>
        <v>0</v>
      </c>
      <c r="PXH27" s="409">
        <f t="shared" si="178"/>
        <v>0</v>
      </c>
      <c r="PXI27" s="409">
        <f t="shared" si="178"/>
        <v>0</v>
      </c>
      <c r="PXJ27" s="409">
        <f t="shared" si="178"/>
        <v>0</v>
      </c>
      <c r="PXK27" s="409">
        <f t="shared" si="178"/>
        <v>0</v>
      </c>
      <c r="PXL27" s="409">
        <f t="shared" si="178"/>
        <v>0</v>
      </c>
      <c r="PXM27" s="409">
        <f t="shared" si="178"/>
        <v>0</v>
      </c>
      <c r="PXN27" s="409">
        <f t="shared" si="178"/>
        <v>0</v>
      </c>
      <c r="PXO27" s="409">
        <f t="shared" si="178"/>
        <v>0</v>
      </c>
      <c r="PXP27" s="409">
        <f t="shared" si="178"/>
        <v>0</v>
      </c>
      <c r="PXQ27" s="409">
        <f t="shared" si="178"/>
        <v>0</v>
      </c>
      <c r="PXR27" s="409">
        <f t="shared" si="178"/>
        <v>0</v>
      </c>
      <c r="PXS27" s="409">
        <f t="shared" si="178"/>
        <v>0</v>
      </c>
      <c r="PXT27" s="409">
        <f t="shared" si="178"/>
        <v>0</v>
      </c>
      <c r="PXU27" s="409">
        <f t="shared" ref="PXU27:QAF27" si="179">PXU25/365</f>
        <v>0</v>
      </c>
      <c r="PXV27" s="409">
        <f t="shared" si="179"/>
        <v>0</v>
      </c>
      <c r="PXW27" s="409">
        <f t="shared" si="179"/>
        <v>0</v>
      </c>
      <c r="PXX27" s="409">
        <f t="shared" si="179"/>
        <v>0</v>
      </c>
      <c r="PXY27" s="409">
        <f t="shared" si="179"/>
        <v>0</v>
      </c>
      <c r="PXZ27" s="409">
        <f t="shared" si="179"/>
        <v>0</v>
      </c>
      <c r="PYA27" s="409">
        <f t="shared" si="179"/>
        <v>0</v>
      </c>
      <c r="PYB27" s="409">
        <f t="shared" si="179"/>
        <v>0</v>
      </c>
      <c r="PYC27" s="409">
        <f t="shared" si="179"/>
        <v>0</v>
      </c>
      <c r="PYD27" s="409">
        <f t="shared" si="179"/>
        <v>0</v>
      </c>
      <c r="PYE27" s="409">
        <f t="shared" si="179"/>
        <v>0</v>
      </c>
      <c r="PYF27" s="409">
        <f t="shared" si="179"/>
        <v>0</v>
      </c>
      <c r="PYG27" s="409">
        <f t="shared" si="179"/>
        <v>0</v>
      </c>
      <c r="PYH27" s="409">
        <f t="shared" si="179"/>
        <v>0</v>
      </c>
      <c r="PYI27" s="409">
        <f t="shared" si="179"/>
        <v>0</v>
      </c>
      <c r="PYJ27" s="409">
        <f t="shared" si="179"/>
        <v>0</v>
      </c>
      <c r="PYK27" s="409">
        <f t="shared" si="179"/>
        <v>0</v>
      </c>
      <c r="PYL27" s="409">
        <f t="shared" si="179"/>
        <v>0</v>
      </c>
      <c r="PYM27" s="409">
        <f t="shared" si="179"/>
        <v>0</v>
      </c>
      <c r="PYN27" s="409">
        <f t="shared" si="179"/>
        <v>0</v>
      </c>
      <c r="PYO27" s="409">
        <f t="shared" si="179"/>
        <v>0</v>
      </c>
      <c r="PYP27" s="409">
        <f t="shared" si="179"/>
        <v>0</v>
      </c>
      <c r="PYQ27" s="409">
        <f t="shared" si="179"/>
        <v>0</v>
      </c>
      <c r="PYR27" s="409">
        <f t="shared" si="179"/>
        <v>0</v>
      </c>
      <c r="PYS27" s="409">
        <f t="shared" si="179"/>
        <v>0</v>
      </c>
      <c r="PYT27" s="409">
        <f t="shared" si="179"/>
        <v>0</v>
      </c>
      <c r="PYU27" s="409">
        <f t="shared" si="179"/>
        <v>0</v>
      </c>
      <c r="PYV27" s="409">
        <f t="shared" si="179"/>
        <v>0</v>
      </c>
      <c r="PYW27" s="409">
        <f t="shared" si="179"/>
        <v>0</v>
      </c>
      <c r="PYX27" s="409">
        <f t="shared" si="179"/>
        <v>0</v>
      </c>
      <c r="PYY27" s="409">
        <f t="shared" si="179"/>
        <v>0</v>
      </c>
      <c r="PYZ27" s="409">
        <f t="shared" si="179"/>
        <v>0</v>
      </c>
      <c r="PZA27" s="409">
        <f t="shared" si="179"/>
        <v>0</v>
      </c>
      <c r="PZB27" s="409">
        <f t="shared" si="179"/>
        <v>0</v>
      </c>
      <c r="PZC27" s="409">
        <f t="shared" si="179"/>
        <v>0</v>
      </c>
      <c r="PZD27" s="409">
        <f t="shared" si="179"/>
        <v>0</v>
      </c>
      <c r="PZE27" s="409">
        <f t="shared" si="179"/>
        <v>0</v>
      </c>
      <c r="PZF27" s="409">
        <f t="shared" si="179"/>
        <v>0</v>
      </c>
      <c r="PZG27" s="409">
        <f t="shared" si="179"/>
        <v>0</v>
      </c>
      <c r="PZH27" s="409">
        <f t="shared" si="179"/>
        <v>0</v>
      </c>
      <c r="PZI27" s="409">
        <f t="shared" si="179"/>
        <v>0</v>
      </c>
      <c r="PZJ27" s="409">
        <f t="shared" si="179"/>
        <v>0</v>
      </c>
      <c r="PZK27" s="409">
        <f t="shared" si="179"/>
        <v>0</v>
      </c>
      <c r="PZL27" s="409">
        <f t="shared" si="179"/>
        <v>0</v>
      </c>
      <c r="PZM27" s="409">
        <f t="shared" si="179"/>
        <v>0</v>
      </c>
      <c r="PZN27" s="409">
        <f t="shared" si="179"/>
        <v>0</v>
      </c>
      <c r="PZO27" s="409">
        <f t="shared" si="179"/>
        <v>0</v>
      </c>
      <c r="PZP27" s="409">
        <f t="shared" si="179"/>
        <v>0</v>
      </c>
      <c r="PZQ27" s="409">
        <f t="shared" si="179"/>
        <v>0</v>
      </c>
      <c r="PZR27" s="409">
        <f t="shared" si="179"/>
        <v>0</v>
      </c>
      <c r="PZS27" s="409">
        <f t="shared" si="179"/>
        <v>0</v>
      </c>
      <c r="PZT27" s="409">
        <f t="shared" si="179"/>
        <v>0</v>
      </c>
      <c r="PZU27" s="409">
        <f t="shared" si="179"/>
        <v>0</v>
      </c>
      <c r="PZV27" s="409">
        <f t="shared" si="179"/>
        <v>0</v>
      </c>
      <c r="PZW27" s="409">
        <f t="shared" si="179"/>
        <v>0</v>
      </c>
      <c r="PZX27" s="409">
        <f t="shared" si="179"/>
        <v>0</v>
      </c>
      <c r="PZY27" s="409">
        <f t="shared" si="179"/>
        <v>0</v>
      </c>
      <c r="PZZ27" s="409">
        <f t="shared" si="179"/>
        <v>0</v>
      </c>
      <c r="QAA27" s="409">
        <f t="shared" si="179"/>
        <v>0</v>
      </c>
      <c r="QAB27" s="409">
        <f t="shared" si="179"/>
        <v>0</v>
      </c>
      <c r="QAC27" s="409">
        <f t="shared" si="179"/>
        <v>0</v>
      </c>
      <c r="QAD27" s="409">
        <f t="shared" si="179"/>
        <v>0</v>
      </c>
      <c r="QAE27" s="409">
        <f t="shared" si="179"/>
        <v>0</v>
      </c>
      <c r="QAF27" s="409">
        <f t="shared" si="179"/>
        <v>0</v>
      </c>
      <c r="QAG27" s="409">
        <f t="shared" ref="QAG27:QCR27" si="180">QAG25/365</f>
        <v>0</v>
      </c>
      <c r="QAH27" s="409">
        <f t="shared" si="180"/>
        <v>0</v>
      </c>
      <c r="QAI27" s="409">
        <f t="shared" si="180"/>
        <v>0</v>
      </c>
      <c r="QAJ27" s="409">
        <f t="shared" si="180"/>
        <v>0</v>
      </c>
      <c r="QAK27" s="409">
        <f t="shared" si="180"/>
        <v>0</v>
      </c>
      <c r="QAL27" s="409">
        <f t="shared" si="180"/>
        <v>0</v>
      </c>
      <c r="QAM27" s="409">
        <f t="shared" si="180"/>
        <v>0</v>
      </c>
      <c r="QAN27" s="409">
        <f t="shared" si="180"/>
        <v>0</v>
      </c>
      <c r="QAO27" s="409">
        <f t="shared" si="180"/>
        <v>0</v>
      </c>
      <c r="QAP27" s="409">
        <f t="shared" si="180"/>
        <v>0</v>
      </c>
      <c r="QAQ27" s="409">
        <f t="shared" si="180"/>
        <v>0</v>
      </c>
      <c r="QAR27" s="409">
        <f t="shared" si="180"/>
        <v>0</v>
      </c>
      <c r="QAS27" s="409">
        <f t="shared" si="180"/>
        <v>0</v>
      </c>
      <c r="QAT27" s="409">
        <f t="shared" si="180"/>
        <v>0</v>
      </c>
      <c r="QAU27" s="409">
        <f t="shared" si="180"/>
        <v>0</v>
      </c>
      <c r="QAV27" s="409">
        <f t="shared" si="180"/>
        <v>0</v>
      </c>
      <c r="QAW27" s="409">
        <f t="shared" si="180"/>
        <v>0</v>
      </c>
      <c r="QAX27" s="409">
        <f t="shared" si="180"/>
        <v>0</v>
      </c>
      <c r="QAY27" s="409">
        <f t="shared" si="180"/>
        <v>0</v>
      </c>
      <c r="QAZ27" s="409">
        <f t="shared" si="180"/>
        <v>0</v>
      </c>
      <c r="QBA27" s="409">
        <f t="shared" si="180"/>
        <v>0</v>
      </c>
      <c r="QBB27" s="409">
        <f t="shared" si="180"/>
        <v>0</v>
      </c>
      <c r="QBC27" s="409">
        <f t="shared" si="180"/>
        <v>0</v>
      </c>
      <c r="QBD27" s="409">
        <f t="shared" si="180"/>
        <v>0</v>
      </c>
      <c r="QBE27" s="409">
        <f t="shared" si="180"/>
        <v>0</v>
      </c>
      <c r="QBF27" s="409">
        <f t="shared" si="180"/>
        <v>0</v>
      </c>
      <c r="QBG27" s="409">
        <f t="shared" si="180"/>
        <v>0</v>
      </c>
      <c r="QBH27" s="409">
        <f t="shared" si="180"/>
        <v>0</v>
      </c>
      <c r="QBI27" s="409">
        <f t="shared" si="180"/>
        <v>0</v>
      </c>
      <c r="QBJ27" s="409">
        <f t="shared" si="180"/>
        <v>0</v>
      </c>
      <c r="QBK27" s="409">
        <f t="shared" si="180"/>
        <v>0</v>
      </c>
      <c r="QBL27" s="409">
        <f t="shared" si="180"/>
        <v>0</v>
      </c>
      <c r="QBM27" s="409">
        <f t="shared" si="180"/>
        <v>0</v>
      </c>
      <c r="QBN27" s="409">
        <f t="shared" si="180"/>
        <v>0</v>
      </c>
      <c r="QBO27" s="409">
        <f t="shared" si="180"/>
        <v>0</v>
      </c>
      <c r="QBP27" s="409">
        <f t="shared" si="180"/>
        <v>0</v>
      </c>
      <c r="QBQ27" s="409">
        <f t="shared" si="180"/>
        <v>0</v>
      </c>
      <c r="QBR27" s="409">
        <f t="shared" si="180"/>
        <v>0</v>
      </c>
      <c r="QBS27" s="409">
        <f t="shared" si="180"/>
        <v>0</v>
      </c>
      <c r="QBT27" s="409">
        <f t="shared" si="180"/>
        <v>0</v>
      </c>
      <c r="QBU27" s="409">
        <f t="shared" si="180"/>
        <v>0</v>
      </c>
      <c r="QBV27" s="409">
        <f t="shared" si="180"/>
        <v>0</v>
      </c>
      <c r="QBW27" s="409">
        <f t="shared" si="180"/>
        <v>0</v>
      </c>
      <c r="QBX27" s="409">
        <f t="shared" si="180"/>
        <v>0</v>
      </c>
      <c r="QBY27" s="409">
        <f t="shared" si="180"/>
        <v>0</v>
      </c>
      <c r="QBZ27" s="409">
        <f t="shared" si="180"/>
        <v>0</v>
      </c>
      <c r="QCA27" s="409">
        <f t="shared" si="180"/>
        <v>0</v>
      </c>
      <c r="QCB27" s="409">
        <f t="shared" si="180"/>
        <v>0</v>
      </c>
      <c r="QCC27" s="409">
        <f t="shared" si="180"/>
        <v>0</v>
      </c>
      <c r="QCD27" s="409">
        <f t="shared" si="180"/>
        <v>0</v>
      </c>
      <c r="QCE27" s="409">
        <f t="shared" si="180"/>
        <v>0</v>
      </c>
      <c r="QCF27" s="409">
        <f t="shared" si="180"/>
        <v>0</v>
      </c>
      <c r="QCG27" s="409">
        <f t="shared" si="180"/>
        <v>0</v>
      </c>
      <c r="QCH27" s="409">
        <f t="shared" si="180"/>
        <v>0</v>
      </c>
      <c r="QCI27" s="409">
        <f t="shared" si="180"/>
        <v>0</v>
      </c>
      <c r="QCJ27" s="409">
        <f t="shared" si="180"/>
        <v>0</v>
      </c>
      <c r="QCK27" s="409">
        <f t="shared" si="180"/>
        <v>0</v>
      </c>
      <c r="QCL27" s="409">
        <f t="shared" si="180"/>
        <v>0</v>
      </c>
      <c r="QCM27" s="409">
        <f t="shared" si="180"/>
        <v>0</v>
      </c>
      <c r="QCN27" s="409">
        <f t="shared" si="180"/>
        <v>0</v>
      </c>
      <c r="QCO27" s="409">
        <f t="shared" si="180"/>
        <v>0</v>
      </c>
      <c r="QCP27" s="409">
        <f t="shared" si="180"/>
        <v>0</v>
      </c>
      <c r="QCQ27" s="409">
        <f t="shared" si="180"/>
        <v>0</v>
      </c>
      <c r="QCR27" s="409">
        <f t="shared" si="180"/>
        <v>0</v>
      </c>
      <c r="QCS27" s="409">
        <f t="shared" ref="QCS27:QFD27" si="181">QCS25/365</f>
        <v>0</v>
      </c>
      <c r="QCT27" s="409">
        <f t="shared" si="181"/>
        <v>0</v>
      </c>
      <c r="QCU27" s="409">
        <f t="shared" si="181"/>
        <v>0</v>
      </c>
      <c r="QCV27" s="409">
        <f t="shared" si="181"/>
        <v>0</v>
      </c>
      <c r="QCW27" s="409">
        <f t="shared" si="181"/>
        <v>0</v>
      </c>
      <c r="QCX27" s="409">
        <f t="shared" si="181"/>
        <v>0</v>
      </c>
      <c r="QCY27" s="409">
        <f t="shared" si="181"/>
        <v>0</v>
      </c>
      <c r="QCZ27" s="409">
        <f t="shared" si="181"/>
        <v>0</v>
      </c>
      <c r="QDA27" s="409">
        <f t="shared" si="181"/>
        <v>0</v>
      </c>
      <c r="QDB27" s="409">
        <f t="shared" si="181"/>
        <v>0</v>
      </c>
      <c r="QDC27" s="409">
        <f t="shared" si="181"/>
        <v>0</v>
      </c>
      <c r="QDD27" s="409">
        <f t="shared" si="181"/>
        <v>0</v>
      </c>
      <c r="QDE27" s="409">
        <f t="shared" si="181"/>
        <v>0</v>
      </c>
      <c r="QDF27" s="409">
        <f t="shared" si="181"/>
        <v>0</v>
      </c>
      <c r="QDG27" s="409">
        <f t="shared" si="181"/>
        <v>0</v>
      </c>
      <c r="QDH27" s="409">
        <f t="shared" si="181"/>
        <v>0</v>
      </c>
      <c r="QDI27" s="409">
        <f t="shared" si="181"/>
        <v>0</v>
      </c>
      <c r="QDJ27" s="409">
        <f t="shared" si="181"/>
        <v>0</v>
      </c>
      <c r="QDK27" s="409">
        <f t="shared" si="181"/>
        <v>0</v>
      </c>
      <c r="QDL27" s="409">
        <f t="shared" si="181"/>
        <v>0</v>
      </c>
      <c r="QDM27" s="409">
        <f t="shared" si="181"/>
        <v>0</v>
      </c>
      <c r="QDN27" s="409">
        <f t="shared" si="181"/>
        <v>0</v>
      </c>
      <c r="QDO27" s="409">
        <f t="shared" si="181"/>
        <v>0</v>
      </c>
      <c r="QDP27" s="409">
        <f t="shared" si="181"/>
        <v>0</v>
      </c>
      <c r="QDQ27" s="409">
        <f t="shared" si="181"/>
        <v>0</v>
      </c>
      <c r="QDR27" s="409">
        <f t="shared" si="181"/>
        <v>0</v>
      </c>
      <c r="QDS27" s="409">
        <f t="shared" si="181"/>
        <v>0</v>
      </c>
      <c r="QDT27" s="409">
        <f t="shared" si="181"/>
        <v>0</v>
      </c>
      <c r="QDU27" s="409">
        <f t="shared" si="181"/>
        <v>0</v>
      </c>
      <c r="QDV27" s="409">
        <f t="shared" si="181"/>
        <v>0</v>
      </c>
      <c r="QDW27" s="409">
        <f t="shared" si="181"/>
        <v>0</v>
      </c>
      <c r="QDX27" s="409">
        <f t="shared" si="181"/>
        <v>0</v>
      </c>
      <c r="QDY27" s="409">
        <f t="shared" si="181"/>
        <v>0</v>
      </c>
      <c r="QDZ27" s="409">
        <f t="shared" si="181"/>
        <v>0</v>
      </c>
      <c r="QEA27" s="409">
        <f t="shared" si="181"/>
        <v>0</v>
      </c>
      <c r="QEB27" s="409">
        <f t="shared" si="181"/>
        <v>0</v>
      </c>
      <c r="QEC27" s="409">
        <f t="shared" si="181"/>
        <v>0</v>
      </c>
      <c r="QED27" s="409">
        <f t="shared" si="181"/>
        <v>0</v>
      </c>
      <c r="QEE27" s="409">
        <f t="shared" si="181"/>
        <v>0</v>
      </c>
      <c r="QEF27" s="409">
        <f t="shared" si="181"/>
        <v>0</v>
      </c>
      <c r="QEG27" s="409">
        <f t="shared" si="181"/>
        <v>0</v>
      </c>
      <c r="QEH27" s="409">
        <f t="shared" si="181"/>
        <v>0</v>
      </c>
      <c r="QEI27" s="409">
        <f t="shared" si="181"/>
        <v>0</v>
      </c>
      <c r="QEJ27" s="409">
        <f t="shared" si="181"/>
        <v>0</v>
      </c>
      <c r="QEK27" s="409">
        <f t="shared" si="181"/>
        <v>0</v>
      </c>
      <c r="QEL27" s="409">
        <f t="shared" si="181"/>
        <v>0</v>
      </c>
      <c r="QEM27" s="409">
        <f t="shared" si="181"/>
        <v>0</v>
      </c>
      <c r="QEN27" s="409">
        <f t="shared" si="181"/>
        <v>0</v>
      </c>
      <c r="QEO27" s="409">
        <f t="shared" si="181"/>
        <v>0</v>
      </c>
      <c r="QEP27" s="409">
        <f t="shared" si="181"/>
        <v>0</v>
      </c>
      <c r="QEQ27" s="409">
        <f t="shared" si="181"/>
        <v>0</v>
      </c>
      <c r="QER27" s="409">
        <f t="shared" si="181"/>
        <v>0</v>
      </c>
      <c r="QES27" s="409">
        <f t="shared" si="181"/>
        <v>0</v>
      </c>
      <c r="QET27" s="409">
        <f t="shared" si="181"/>
        <v>0</v>
      </c>
      <c r="QEU27" s="409">
        <f t="shared" si="181"/>
        <v>0</v>
      </c>
      <c r="QEV27" s="409">
        <f t="shared" si="181"/>
        <v>0</v>
      </c>
      <c r="QEW27" s="409">
        <f t="shared" si="181"/>
        <v>0</v>
      </c>
      <c r="QEX27" s="409">
        <f t="shared" si="181"/>
        <v>0</v>
      </c>
      <c r="QEY27" s="409">
        <f t="shared" si="181"/>
        <v>0</v>
      </c>
      <c r="QEZ27" s="409">
        <f t="shared" si="181"/>
        <v>0</v>
      </c>
      <c r="QFA27" s="409">
        <f t="shared" si="181"/>
        <v>0</v>
      </c>
      <c r="QFB27" s="409">
        <f t="shared" si="181"/>
        <v>0</v>
      </c>
      <c r="QFC27" s="409">
        <f t="shared" si="181"/>
        <v>0</v>
      </c>
      <c r="QFD27" s="409">
        <f t="shared" si="181"/>
        <v>0</v>
      </c>
      <c r="QFE27" s="409">
        <f t="shared" ref="QFE27:QHP27" si="182">QFE25/365</f>
        <v>0</v>
      </c>
      <c r="QFF27" s="409">
        <f t="shared" si="182"/>
        <v>0</v>
      </c>
      <c r="QFG27" s="409">
        <f t="shared" si="182"/>
        <v>0</v>
      </c>
      <c r="QFH27" s="409">
        <f t="shared" si="182"/>
        <v>0</v>
      </c>
      <c r="QFI27" s="409">
        <f t="shared" si="182"/>
        <v>0</v>
      </c>
      <c r="QFJ27" s="409">
        <f t="shared" si="182"/>
        <v>0</v>
      </c>
      <c r="QFK27" s="409">
        <f t="shared" si="182"/>
        <v>0</v>
      </c>
      <c r="QFL27" s="409">
        <f t="shared" si="182"/>
        <v>0</v>
      </c>
      <c r="QFM27" s="409">
        <f t="shared" si="182"/>
        <v>0</v>
      </c>
      <c r="QFN27" s="409">
        <f t="shared" si="182"/>
        <v>0</v>
      </c>
      <c r="QFO27" s="409">
        <f t="shared" si="182"/>
        <v>0</v>
      </c>
      <c r="QFP27" s="409">
        <f t="shared" si="182"/>
        <v>0</v>
      </c>
      <c r="QFQ27" s="409">
        <f t="shared" si="182"/>
        <v>0</v>
      </c>
      <c r="QFR27" s="409">
        <f t="shared" si="182"/>
        <v>0</v>
      </c>
      <c r="QFS27" s="409">
        <f t="shared" si="182"/>
        <v>0</v>
      </c>
      <c r="QFT27" s="409">
        <f t="shared" si="182"/>
        <v>0</v>
      </c>
      <c r="QFU27" s="409">
        <f t="shared" si="182"/>
        <v>0</v>
      </c>
      <c r="QFV27" s="409">
        <f t="shared" si="182"/>
        <v>0</v>
      </c>
      <c r="QFW27" s="409">
        <f t="shared" si="182"/>
        <v>0</v>
      </c>
      <c r="QFX27" s="409">
        <f t="shared" si="182"/>
        <v>0</v>
      </c>
      <c r="QFY27" s="409">
        <f t="shared" si="182"/>
        <v>0</v>
      </c>
      <c r="QFZ27" s="409">
        <f t="shared" si="182"/>
        <v>0</v>
      </c>
      <c r="QGA27" s="409">
        <f t="shared" si="182"/>
        <v>0</v>
      </c>
      <c r="QGB27" s="409">
        <f t="shared" si="182"/>
        <v>0</v>
      </c>
      <c r="QGC27" s="409">
        <f t="shared" si="182"/>
        <v>0</v>
      </c>
      <c r="QGD27" s="409">
        <f t="shared" si="182"/>
        <v>0</v>
      </c>
      <c r="QGE27" s="409">
        <f t="shared" si="182"/>
        <v>0</v>
      </c>
      <c r="QGF27" s="409">
        <f t="shared" si="182"/>
        <v>0</v>
      </c>
      <c r="QGG27" s="409">
        <f t="shared" si="182"/>
        <v>0</v>
      </c>
      <c r="QGH27" s="409">
        <f t="shared" si="182"/>
        <v>0</v>
      </c>
      <c r="QGI27" s="409">
        <f t="shared" si="182"/>
        <v>0</v>
      </c>
      <c r="QGJ27" s="409">
        <f t="shared" si="182"/>
        <v>0</v>
      </c>
      <c r="QGK27" s="409">
        <f t="shared" si="182"/>
        <v>0</v>
      </c>
      <c r="QGL27" s="409">
        <f t="shared" si="182"/>
        <v>0</v>
      </c>
      <c r="QGM27" s="409">
        <f t="shared" si="182"/>
        <v>0</v>
      </c>
      <c r="QGN27" s="409">
        <f t="shared" si="182"/>
        <v>0</v>
      </c>
      <c r="QGO27" s="409">
        <f t="shared" si="182"/>
        <v>0</v>
      </c>
      <c r="QGP27" s="409">
        <f t="shared" si="182"/>
        <v>0</v>
      </c>
      <c r="QGQ27" s="409">
        <f t="shared" si="182"/>
        <v>0</v>
      </c>
      <c r="QGR27" s="409">
        <f t="shared" si="182"/>
        <v>0</v>
      </c>
      <c r="QGS27" s="409">
        <f t="shared" si="182"/>
        <v>0</v>
      </c>
      <c r="QGT27" s="409">
        <f t="shared" si="182"/>
        <v>0</v>
      </c>
      <c r="QGU27" s="409">
        <f t="shared" si="182"/>
        <v>0</v>
      </c>
      <c r="QGV27" s="409">
        <f t="shared" si="182"/>
        <v>0</v>
      </c>
      <c r="QGW27" s="409">
        <f t="shared" si="182"/>
        <v>0</v>
      </c>
      <c r="QGX27" s="409">
        <f t="shared" si="182"/>
        <v>0</v>
      </c>
      <c r="QGY27" s="409">
        <f t="shared" si="182"/>
        <v>0</v>
      </c>
      <c r="QGZ27" s="409">
        <f t="shared" si="182"/>
        <v>0</v>
      </c>
      <c r="QHA27" s="409">
        <f t="shared" si="182"/>
        <v>0</v>
      </c>
      <c r="QHB27" s="409">
        <f t="shared" si="182"/>
        <v>0</v>
      </c>
      <c r="QHC27" s="409">
        <f t="shared" si="182"/>
        <v>0</v>
      </c>
      <c r="QHD27" s="409">
        <f t="shared" si="182"/>
        <v>0</v>
      </c>
      <c r="QHE27" s="409">
        <f t="shared" si="182"/>
        <v>0</v>
      </c>
      <c r="QHF27" s="409">
        <f t="shared" si="182"/>
        <v>0</v>
      </c>
      <c r="QHG27" s="409">
        <f t="shared" si="182"/>
        <v>0</v>
      </c>
      <c r="QHH27" s="409">
        <f t="shared" si="182"/>
        <v>0</v>
      </c>
      <c r="QHI27" s="409">
        <f t="shared" si="182"/>
        <v>0</v>
      </c>
      <c r="QHJ27" s="409">
        <f t="shared" si="182"/>
        <v>0</v>
      </c>
      <c r="QHK27" s="409">
        <f t="shared" si="182"/>
        <v>0</v>
      </c>
      <c r="QHL27" s="409">
        <f t="shared" si="182"/>
        <v>0</v>
      </c>
      <c r="QHM27" s="409">
        <f t="shared" si="182"/>
        <v>0</v>
      </c>
      <c r="QHN27" s="409">
        <f t="shared" si="182"/>
        <v>0</v>
      </c>
      <c r="QHO27" s="409">
        <f t="shared" si="182"/>
        <v>0</v>
      </c>
      <c r="QHP27" s="409">
        <f t="shared" si="182"/>
        <v>0</v>
      </c>
      <c r="QHQ27" s="409">
        <f t="shared" ref="QHQ27:QKB27" si="183">QHQ25/365</f>
        <v>0</v>
      </c>
      <c r="QHR27" s="409">
        <f t="shared" si="183"/>
        <v>0</v>
      </c>
      <c r="QHS27" s="409">
        <f t="shared" si="183"/>
        <v>0</v>
      </c>
      <c r="QHT27" s="409">
        <f t="shared" si="183"/>
        <v>0</v>
      </c>
      <c r="QHU27" s="409">
        <f t="shared" si="183"/>
        <v>0</v>
      </c>
      <c r="QHV27" s="409">
        <f t="shared" si="183"/>
        <v>0</v>
      </c>
      <c r="QHW27" s="409">
        <f t="shared" si="183"/>
        <v>0</v>
      </c>
      <c r="QHX27" s="409">
        <f t="shared" si="183"/>
        <v>0</v>
      </c>
      <c r="QHY27" s="409">
        <f t="shared" si="183"/>
        <v>0</v>
      </c>
      <c r="QHZ27" s="409">
        <f t="shared" si="183"/>
        <v>0</v>
      </c>
      <c r="QIA27" s="409">
        <f t="shared" si="183"/>
        <v>0</v>
      </c>
      <c r="QIB27" s="409">
        <f t="shared" si="183"/>
        <v>0</v>
      </c>
      <c r="QIC27" s="409">
        <f t="shared" si="183"/>
        <v>0</v>
      </c>
      <c r="QID27" s="409">
        <f t="shared" si="183"/>
        <v>0</v>
      </c>
      <c r="QIE27" s="409">
        <f t="shared" si="183"/>
        <v>0</v>
      </c>
      <c r="QIF27" s="409">
        <f t="shared" si="183"/>
        <v>0</v>
      </c>
      <c r="QIG27" s="409">
        <f t="shared" si="183"/>
        <v>0</v>
      </c>
      <c r="QIH27" s="409">
        <f t="shared" si="183"/>
        <v>0</v>
      </c>
      <c r="QII27" s="409">
        <f t="shared" si="183"/>
        <v>0</v>
      </c>
      <c r="QIJ27" s="409">
        <f t="shared" si="183"/>
        <v>0</v>
      </c>
      <c r="QIK27" s="409">
        <f t="shared" si="183"/>
        <v>0</v>
      </c>
      <c r="QIL27" s="409">
        <f t="shared" si="183"/>
        <v>0</v>
      </c>
      <c r="QIM27" s="409">
        <f t="shared" si="183"/>
        <v>0</v>
      </c>
      <c r="QIN27" s="409">
        <f t="shared" si="183"/>
        <v>0</v>
      </c>
      <c r="QIO27" s="409">
        <f t="shared" si="183"/>
        <v>0</v>
      </c>
      <c r="QIP27" s="409">
        <f t="shared" si="183"/>
        <v>0</v>
      </c>
      <c r="QIQ27" s="409">
        <f t="shared" si="183"/>
        <v>0</v>
      </c>
      <c r="QIR27" s="409">
        <f t="shared" si="183"/>
        <v>0</v>
      </c>
      <c r="QIS27" s="409">
        <f t="shared" si="183"/>
        <v>0</v>
      </c>
      <c r="QIT27" s="409">
        <f t="shared" si="183"/>
        <v>0</v>
      </c>
      <c r="QIU27" s="409">
        <f t="shared" si="183"/>
        <v>0</v>
      </c>
      <c r="QIV27" s="409">
        <f t="shared" si="183"/>
        <v>0</v>
      </c>
      <c r="QIW27" s="409">
        <f t="shared" si="183"/>
        <v>0</v>
      </c>
      <c r="QIX27" s="409">
        <f t="shared" si="183"/>
        <v>0</v>
      </c>
      <c r="QIY27" s="409">
        <f t="shared" si="183"/>
        <v>0</v>
      </c>
      <c r="QIZ27" s="409">
        <f t="shared" si="183"/>
        <v>0</v>
      </c>
      <c r="QJA27" s="409">
        <f t="shared" si="183"/>
        <v>0</v>
      </c>
      <c r="QJB27" s="409">
        <f t="shared" si="183"/>
        <v>0</v>
      </c>
      <c r="QJC27" s="409">
        <f t="shared" si="183"/>
        <v>0</v>
      </c>
      <c r="QJD27" s="409">
        <f t="shared" si="183"/>
        <v>0</v>
      </c>
      <c r="QJE27" s="409">
        <f t="shared" si="183"/>
        <v>0</v>
      </c>
      <c r="QJF27" s="409">
        <f t="shared" si="183"/>
        <v>0</v>
      </c>
      <c r="QJG27" s="409">
        <f t="shared" si="183"/>
        <v>0</v>
      </c>
      <c r="QJH27" s="409">
        <f t="shared" si="183"/>
        <v>0</v>
      </c>
      <c r="QJI27" s="409">
        <f t="shared" si="183"/>
        <v>0</v>
      </c>
      <c r="QJJ27" s="409">
        <f t="shared" si="183"/>
        <v>0</v>
      </c>
      <c r="QJK27" s="409">
        <f t="shared" si="183"/>
        <v>0</v>
      </c>
      <c r="QJL27" s="409">
        <f t="shared" si="183"/>
        <v>0</v>
      </c>
      <c r="QJM27" s="409">
        <f t="shared" si="183"/>
        <v>0</v>
      </c>
      <c r="QJN27" s="409">
        <f t="shared" si="183"/>
        <v>0</v>
      </c>
      <c r="QJO27" s="409">
        <f t="shared" si="183"/>
        <v>0</v>
      </c>
      <c r="QJP27" s="409">
        <f t="shared" si="183"/>
        <v>0</v>
      </c>
      <c r="QJQ27" s="409">
        <f t="shared" si="183"/>
        <v>0</v>
      </c>
      <c r="QJR27" s="409">
        <f t="shared" si="183"/>
        <v>0</v>
      </c>
      <c r="QJS27" s="409">
        <f t="shared" si="183"/>
        <v>0</v>
      </c>
      <c r="QJT27" s="409">
        <f t="shared" si="183"/>
        <v>0</v>
      </c>
      <c r="QJU27" s="409">
        <f t="shared" si="183"/>
        <v>0</v>
      </c>
      <c r="QJV27" s="409">
        <f t="shared" si="183"/>
        <v>0</v>
      </c>
      <c r="QJW27" s="409">
        <f t="shared" si="183"/>
        <v>0</v>
      </c>
      <c r="QJX27" s="409">
        <f t="shared" si="183"/>
        <v>0</v>
      </c>
      <c r="QJY27" s="409">
        <f t="shared" si="183"/>
        <v>0</v>
      </c>
      <c r="QJZ27" s="409">
        <f t="shared" si="183"/>
        <v>0</v>
      </c>
      <c r="QKA27" s="409">
        <f t="shared" si="183"/>
        <v>0</v>
      </c>
      <c r="QKB27" s="409">
        <f t="shared" si="183"/>
        <v>0</v>
      </c>
      <c r="QKC27" s="409">
        <f t="shared" ref="QKC27:QMN27" si="184">QKC25/365</f>
        <v>0</v>
      </c>
      <c r="QKD27" s="409">
        <f t="shared" si="184"/>
        <v>0</v>
      </c>
      <c r="QKE27" s="409">
        <f t="shared" si="184"/>
        <v>0</v>
      </c>
      <c r="QKF27" s="409">
        <f t="shared" si="184"/>
        <v>0</v>
      </c>
      <c r="QKG27" s="409">
        <f t="shared" si="184"/>
        <v>0</v>
      </c>
      <c r="QKH27" s="409">
        <f t="shared" si="184"/>
        <v>0</v>
      </c>
      <c r="QKI27" s="409">
        <f t="shared" si="184"/>
        <v>0</v>
      </c>
      <c r="QKJ27" s="409">
        <f t="shared" si="184"/>
        <v>0</v>
      </c>
      <c r="QKK27" s="409">
        <f t="shared" si="184"/>
        <v>0</v>
      </c>
      <c r="QKL27" s="409">
        <f t="shared" si="184"/>
        <v>0</v>
      </c>
      <c r="QKM27" s="409">
        <f t="shared" si="184"/>
        <v>0</v>
      </c>
      <c r="QKN27" s="409">
        <f t="shared" si="184"/>
        <v>0</v>
      </c>
      <c r="QKO27" s="409">
        <f t="shared" si="184"/>
        <v>0</v>
      </c>
      <c r="QKP27" s="409">
        <f t="shared" si="184"/>
        <v>0</v>
      </c>
      <c r="QKQ27" s="409">
        <f t="shared" si="184"/>
        <v>0</v>
      </c>
      <c r="QKR27" s="409">
        <f t="shared" si="184"/>
        <v>0</v>
      </c>
      <c r="QKS27" s="409">
        <f t="shared" si="184"/>
        <v>0</v>
      </c>
      <c r="QKT27" s="409">
        <f t="shared" si="184"/>
        <v>0</v>
      </c>
      <c r="QKU27" s="409">
        <f t="shared" si="184"/>
        <v>0</v>
      </c>
      <c r="QKV27" s="409">
        <f t="shared" si="184"/>
        <v>0</v>
      </c>
      <c r="QKW27" s="409">
        <f t="shared" si="184"/>
        <v>0</v>
      </c>
      <c r="QKX27" s="409">
        <f t="shared" si="184"/>
        <v>0</v>
      </c>
      <c r="QKY27" s="409">
        <f t="shared" si="184"/>
        <v>0</v>
      </c>
      <c r="QKZ27" s="409">
        <f t="shared" si="184"/>
        <v>0</v>
      </c>
      <c r="QLA27" s="409">
        <f t="shared" si="184"/>
        <v>0</v>
      </c>
      <c r="QLB27" s="409">
        <f t="shared" si="184"/>
        <v>0</v>
      </c>
      <c r="QLC27" s="409">
        <f t="shared" si="184"/>
        <v>0</v>
      </c>
      <c r="QLD27" s="409">
        <f t="shared" si="184"/>
        <v>0</v>
      </c>
      <c r="QLE27" s="409">
        <f t="shared" si="184"/>
        <v>0</v>
      </c>
      <c r="QLF27" s="409">
        <f t="shared" si="184"/>
        <v>0</v>
      </c>
      <c r="QLG27" s="409">
        <f t="shared" si="184"/>
        <v>0</v>
      </c>
      <c r="QLH27" s="409">
        <f t="shared" si="184"/>
        <v>0</v>
      </c>
      <c r="QLI27" s="409">
        <f t="shared" si="184"/>
        <v>0</v>
      </c>
      <c r="QLJ27" s="409">
        <f t="shared" si="184"/>
        <v>0</v>
      </c>
      <c r="QLK27" s="409">
        <f t="shared" si="184"/>
        <v>0</v>
      </c>
      <c r="QLL27" s="409">
        <f t="shared" si="184"/>
        <v>0</v>
      </c>
      <c r="QLM27" s="409">
        <f t="shared" si="184"/>
        <v>0</v>
      </c>
      <c r="QLN27" s="409">
        <f t="shared" si="184"/>
        <v>0</v>
      </c>
      <c r="QLO27" s="409">
        <f t="shared" si="184"/>
        <v>0</v>
      </c>
      <c r="QLP27" s="409">
        <f t="shared" si="184"/>
        <v>0</v>
      </c>
      <c r="QLQ27" s="409">
        <f t="shared" si="184"/>
        <v>0</v>
      </c>
      <c r="QLR27" s="409">
        <f t="shared" si="184"/>
        <v>0</v>
      </c>
      <c r="QLS27" s="409">
        <f t="shared" si="184"/>
        <v>0</v>
      </c>
      <c r="QLT27" s="409">
        <f t="shared" si="184"/>
        <v>0</v>
      </c>
      <c r="QLU27" s="409">
        <f t="shared" si="184"/>
        <v>0</v>
      </c>
      <c r="QLV27" s="409">
        <f t="shared" si="184"/>
        <v>0</v>
      </c>
      <c r="QLW27" s="409">
        <f t="shared" si="184"/>
        <v>0</v>
      </c>
      <c r="QLX27" s="409">
        <f t="shared" si="184"/>
        <v>0</v>
      </c>
      <c r="QLY27" s="409">
        <f t="shared" si="184"/>
        <v>0</v>
      </c>
      <c r="QLZ27" s="409">
        <f t="shared" si="184"/>
        <v>0</v>
      </c>
      <c r="QMA27" s="409">
        <f t="shared" si="184"/>
        <v>0</v>
      </c>
      <c r="QMB27" s="409">
        <f t="shared" si="184"/>
        <v>0</v>
      </c>
      <c r="QMC27" s="409">
        <f t="shared" si="184"/>
        <v>0</v>
      </c>
      <c r="QMD27" s="409">
        <f t="shared" si="184"/>
        <v>0</v>
      </c>
      <c r="QME27" s="409">
        <f t="shared" si="184"/>
        <v>0</v>
      </c>
      <c r="QMF27" s="409">
        <f t="shared" si="184"/>
        <v>0</v>
      </c>
      <c r="QMG27" s="409">
        <f t="shared" si="184"/>
        <v>0</v>
      </c>
      <c r="QMH27" s="409">
        <f t="shared" si="184"/>
        <v>0</v>
      </c>
      <c r="QMI27" s="409">
        <f t="shared" si="184"/>
        <v>0</v>
      </c>
      <c r="QMJ27" s="409">
        <f t="shared" si="184"/>
        <v>0</v>
      </c>
      <c r="QMK27" s="409">
        <f t="shared" si="184"/>
        <v>0</v>
      </c>
      <c r="QML27" s="409">
        <f t="shared" si="184"/>
        <v>0</v>
      </c>
      <c r="QMM27" s="409">
        <f t="shared" si="184"/>
        <v>0</v>
      </c>
      <c r="QMN27" s="409">
        <f t="shared" si="184"/>
        <v>0</v>
      </c>
      <c r="QMO27" s="409">
        <f t="shared" ref="QMO27:QOZ27" si="185">QMO25/365</f>
        <v>0</v>
      </c>
      <c r="QMP27" s="409">
        <f t="shared" si="185"/>
        <v>0</v>
      </c>
      <c r="QMQ27" s="409">
        <f t="shared" si="185"/>
        <v>0</v>
      </c>
      <c r="QMR27" s="409">
        <f t="shared" si="185"/>
        <v>0</v>
      </c>
      <c r="QMS27" s="409">
        <f t="shared" si="185"/>
        <v>0</v>
      </c>
      <c r="QMT27" s="409">
        <f t="shared" si="185"/>
        <v>0</v>
      </c>
      <c r="QMU27" s="409">
        <f t="shared" si="185"/>
        <v>0</v>
      </c>
      <c r="QMV27" s="409">
        <f t="shared" si="185"/>
        <v>0</v>
      </c>
      <c r="QMW27" s="409">
        <f t="shared" si="185"/>
        <v>0</v>
      </c>
      <c r="QMX27" s="409">
        <f t="shared" si="185"/>
        <v>0</v>
      </c>
      <c r="QMY27" s="409">
        <f t="shared" si="185"/>
        <v>0</v>
      </c>
      <c r="QMZ27" s="409">
        <f t="shared" si="185"/>
        <v>0</v>
      </c>
      <c r="QNA27" s="409">
        <f t="shared" si="185"/>
        <v>0</v>
      </c>
      <c r="QNB27" s="409">
        <f t="shared" si="185"/>
        <v>0</v>
      </c>
      <c r="QNC27" s="409">
        <f t="shared" si="185"/>
        <v>0</v>
      </c>
      <c r="QND27" s="409">
        <f t="shared" si="185"/>
        <v>0</v>
      </c>
      <c r="QNE27" s="409">
        <f t="shared" si="185"/>
        <v>0</v>
      </c>
      <c r="QNF27" s="409">
        <f t="shared" si="185"/>
        <v>0</v>
      </c>
      <c r="QNG27" s="409">
        <f t="shared" si="185"/>
        <v>0</v>
      </c>
      <c r="QNH27" s="409">
        <f t="shared" si="185"/>
        <v>0</v>
      </c>
      <c r="QNI27" s="409">
        <f t="shared" si="185"/>
        <v>0</v>
      </c>
      <c r="QNJ27" s="409">
        <f t="shared" si="185"/>
        <v>0</v>
      </c>
      <c r="QNK27" s="409">
        <f t="shared" si="185"/>
        <v>0</v>
      </c>
      <c r="QNL27" s="409">
        <f t="shared" si="185"/>
        <v>0</v>
      </c>
      <c r="QNM27" s="409">
        <f t="shared" si="185"/>
        <v>0</v>
      </c>
      <c r="QNN27" s="409">
        <f t="shared" si="185"/>
        <v>0</v>
      </c>
      <c r="QNO27" s="409">
        <f t="shared" si="185"/>
        <v>0</v>
      </c>
      <c r="QNP27" s="409">
        <f t="shared" si="185"/>
        <v>0</v>
      </c>
      <c r="QNQ27" s="409">
        <f t="shared" si="185"/>
        <v>0</v>
      </c>
      <c r="QNR27" s="409">
        <f t="shared" si="185"/>
        <v>0</v>
      </c>
      <c r="QNS27" s="409">
        <f t="shared" si="185"/>
        <v>0</v>
      </c>
      <c r="QNT27" s="409">
        <f t="shared" si="185"/>
        <v>0</v>
      </c>
      <c r="QNU27" s="409">
        <f t="shared" si="185"/>
        <v>0</v>
      </c>
      <c r="QNV27" s="409">
        <f t="shared" si="185"/>
        <v>0</v>
      </c>
      <c r="QNW27" s="409">
        <f t="shared" si="185"/>
        <v>0</v>
      </c>
      <c r="QNX27" s="409">
        <f t="shared" si="185"/>
        <v>0</v>
      </c>
      <c r="QNY27" s="409">
        <f t="shared" si="185"/>
        <v>0</v>
      </c>
      <c r="QNZ27" s="409">
        <f t="shared" si="185"/>
        <v>0</v>
      </c>
      <c r="QOA27" s="409">
        <f t="shared" si="185"/>
        <v>0</v>
      </c>
      <c r="QOB27" s="409">
        <f t="shared" si="185"/>
        <v>0</v>
      </c>
      <c r="QOC27" s="409">
        <f t="shared" si="185"/>
        <v>0</v>
      </c>
      <c r="QOD27" s="409">
        <f t="shared" si="185"/>
        <v>0</v>
      </c>
      <c r="QOE27" s="409">
        <f t="shared" si="185"/>
        <v>0</v>
      </c>
      <c r="QOF27" s="409">
        <f t="shared" si="185"/>
        <v>0</v>
      </c>
      <c r="QOG27" s="409">
        <f t="shared" si="185"/>
        <v>0</v>
      </c>
      <c r="QOH27" s="409">
        <f t="shared" si="185"/>
        <v>0</v>
      </c>
      <c r="QOI27" s="409">
        <f t="shared" si="185"/>
        <v>0</v>
      </c>
      <c r="QOJ27" s="409">
        <f t="shared" si="185"/>
        <v>0</v>
      </c>
      <c r="QOK27" s="409">
        <f t="shared" si="185"/>
        <v>0</v>
      </c>
      <c r="QOL27" s="409">
        <f t="shared" si="185"/>
        <v>0</v>
      </c>
      <c r="QOM27" s="409">
        <f t="shared" si="185"/>
        <v>0</v>
      </c>
      <c r="QON27" s="409">
        <f t="shared" si="185"/>
        <v>0</v>
      </c>
      <c r="QOO27" s="409">
        <f t="shared" si="185"/>
        <v>0</v>
      </c>
      <c r="QOP27" s="409">
        <f t="shared" si="185"/>
        <v>0</v>
      </c>
      <c r="QOQ27" s="409">
        <f t="shared" si="185"/>
        <v>0</v>
      </c>
      <c r="QOR27" s="409">
        <f t="shared" si="185"/>
        <v>0</v>
      </c>
      <c r="QOS27" s="409">
        <f t="shared" si="185"/>
        <v>0</v>
      </c>
      <c r="QOT27" s="409">
        <f t="shared" si="185"/>
        <v>0</v>
      </c>
      <c r="QOU27" s="409">
        <f t="shared" si="185"/>
        <v>0</v>
      </c>
      <c r="QOV27" s="409">
        <f t="shared" si="185"/>
        <v>0</v>
      </c>
      <c r="QOW27" s="409">
        <f t="shared" si="185"/>
        <v>0</v>
      </c>
      <c r="QOX27" s="409">
        <f t="shared" si="185"/>
        <v>0</v>
      </c>
      <c r="QOY27" s="409">
        <f t="shared" si="185"/>
        <v>0</v>
      </c>
      <c r="QOZ27" s="409">
        <f t="shared" si="185"/>
        <v>0</v>
      </c>
      <c r="QPA27" s="409">
        <f t="shared" ref="QPA27:QRL27" si="186">QPA25/365</f>
        <v>0</v>
      </c>
      <c r="QPB27" s="409">
        <f t="shared" si="186"/>
        <v>0</v>
      </c>
      <c r="QPC27" s="409">
        <f t="shared" si="186"/>
        <v>0</v>
      </c>
      <c r="QPD27" s="409">
        <f t="shared" si="186"/>
        <v>0</v>
      </c>
      <c r="QPE27" s="409">
        <f t="shared" si="186"/>
        <v>0</v>
      </c>
      <c r="QPF27" s="409">
        <f t="shared" si="186"/>
        <v>0</v>
      </c>
      <c r="QPG27" s="409">
        <f t="shared" si="186"/>
        <v>0</v>
      </c>
      <c r="QPH27" s="409">
        <f t="shared" si="186"/>
        <v>0</v>
      </c>
      <c r="QPI27" s="409">
        <f t="shared" si="186"/>
        <v>0</v>
      </c>
      <c r="QPJ27" s="409">
        <f t="shared" si="186"/>
        <v>0</v>
      </c>
      <c r="QPK27" s="409">
        <f t="shared" si="186"/>
        <v>0</v>
      </c>
      <c r="QPL27" s="409">
        <f t="shared" si="186"/>
        <v>0</v>
      </c>
      <c r="QPM27" s="409">
        <f t="shared" si="186"/>
        <v>0</v>
      </c>
      <c r="QPN27" s="409">
        <f t="shared" si="186"/>
        <v>0</v>
      </c>
      <c r="QPO27" s="409">
        <f t="shared" si="186"/>
        <v>0</v>
      </c>
      <c r="QPP27" s="409">
        <f t="shared" si="186"/>
        <v>0</v>
      </c>
      <c r="QPQ27" s="409">
        <f t="shared" si="186"/>
        <v>0</v>
      </c>
      <c r="QPR27" s="409">
        <f t="shared" si="186"/>
        <v>0</v>
      </c>
      <c r="QPS27" s="409">
        <f t="shared" si="186"/>
        <v>0</v>
      </c>
      <c r="QPT27" s="409">
        <f t="shared" si="186"/>
        <v>0</v>
      </c>
      <c r="QPU27" s="409">
        <f t="shared" si="186"/>
        <v>0</v>
      </c>
      <c r="QPV27" s="409">
        <f t="shared" si="186"/>
        <v>0</v>
      </c>
      <c r="QPW27" s="409">
        <f t="shared" si="186"/>
        <v>0</v>
      </c>
      <c r="QPX27" s="409">
        <f t="shared" si="186"/>
        <v>0</v>
      </c>
      <c r="QPY27" s="409">
        <f t="shared" si="186"/>
        <v>0</v>
      </c>
      <c r="QPZ27" s="409">
        <f t="shared" si="186"/>
        <v>0</v>
      </c>
      <c r="QQA27" s="409">
        <f t="shared" si="186"/>
        <v>0</v>
      </c>
      <c r="QQB27" s="409">
        <f t="shared" si="186"/>
        <v>0</v>
      </c>
      <c r="QQC27" s="409">
        <f t="shared" si="186"/>
        <v>0</v>
      </c>
      <c r="QQD27" s="409">
        <f t="shared" si="186"/>
        <v>0</v>
      </c>
      <c r="QQE27" s="409">
        <f t="shared" si="186"/>
        <v>0</v>
      </c>
      <c r="QQF27" s="409">
        <f t="shared" si="186"/>
        <v>0</v>
      </c>
      <c r="QQG27" s="409">
        <f t="shared" si="186"/>
        <v>0</v>
      </c>
      <c r="QQH27" s="409">
        <f t="shared" si="186"/>
        <v>0</v>
      </c>
      <c r="QQI27" s="409">
        <f t="shared" si="186"/>
        <v>0</v>
      </c>
      <c r="QQJ27" s="409">
        <f t="shared" si="186"/>
        <v>0</v>
      </c>
      <c r="QQK27" s="409">
        <f t="shared" si="186"/>
        <v>0</v>
      </c>
      <c r="QQL27" s="409">
        <f t="shared" si="186"/>
        <v>0</v>
      </c>
      <c r="QQM27" s="409">
        <f t="shared" si="186"/>
        <v>0</v>
      </c>
      <c r="QQN27" s="409">
        <f t="shared" si="186"/>
        <v>0</v>
      </c>
      <c r="QQO27" s="409">
        <f t="shared" si="186"/>
        <v>0</v>
      </c>
      <c r="QQP27" s="409">
        <f t="shared" si="186"/>
        <v>0</v>
      </c>
      <c r="QQQ27" s="409">
        <f t="shared" si="186"/>
        <v>0</v>
      </c>
      <c r="QQR27" s="409">
        <f t="shared" si="186"/>
        <v>0</v>
      </c>
      <c r="QQS27" s="409">
        <f t="shared" si="186"/>
        <v>0</v>
      </c>
      <c r="QQT27" s="409">
        <f t="shared" si="186"/>
        <v>0</v>
      </c>
      <c r="QQU27" s="409">
        <f t="shared" si="186"/>
        <v>0</v>
      </c>
      <c r="QQV27" s="409">
        <f t="shared" si="186"/>
        <v>0</v>
      </c>
      <c r="QQW27" s="409">
        <f t="shared" si="186"/>
        <v>0</v>
      </c>
      <c r="QQX27" s="409">
        <f t="shared" si="186"/>
        <v>0</v>
      </c>
      <c r="QQY27" s="409">
        <f t="shared" si="186"/>
        <v>0</v>
      </c>
      <c r="QQZ27" s="409">
        <f t="shared" si="186"/>
        <v>0</v>
      </c>
      <c r="QRA27" s="409">
        <f t="shared" si="186"/>
        <v>0</v>
      </c>
      <c r="QRB27" s="409">
        <f t="shared" si="186"/>
        <v>0</v>
      </c>
      <c r="QRC27" s="409">
        <f t="shared" si="186"/>
        <v>0</v>
      </c>
      <c r="QRD27" s="409">
        <f t="shared" si="186"/>
        <v>0</v>
      </c>
      <c r="QRE27" s="409">
        <f t="shared" si="186"/>
        <v>0</v>
      </c>
      <c r="QRF27" s="409">
        <f t="shared" si="186"/>
        <v>0</v>
      </c>
      <c r="QRG27" s="409">
        <f t="shared" si="186"/>
        <v>0</v>
      </c>
      <c r="QRH27" s="409">
        <f t="shared" si="186"/>
        <v>0</v>
      </c>
      <c r="QRI27" s="409">
        <f t="shared" si="186"/>
        <v>0</v>
      </c>
      <c r="QRJ27" s="409">
        <f t="shared" si="186"/>
        <v>0</v>
      </c>
      <c r="QRK27" s="409">
        <f t="shared" si="186"/>
        <v>0</v>
      </c>
      <c r="QRL27" s="409">
        <f t="shared" si="186"/>
        <v>0</v>
      </c>
      <c r="QRM27" s="409">
        <f t="shared" ref="QRM27:QTX27" si="187">QRM25/365</f>
        <v>0</v>
      </c>
      <c r="QRN27" s="409">
        <f t="shared" si="187"/>
        <v>0</v>
      </c>
      <c r="QRO27" s="409">
        <f t="shared" si="187"/>
        <v>0</v>
      </c>
      <c r="QRP27" s="409">
        <f t="shared" si="187"/>
        <v>0</v>
      </c>
      <c r="QRQ27" s="409">
        <f t="shared" si="187"/>
        <v>0</v>
      </c>
      <c r="QRR27" s="409">
        <f t="shared" si="187"/>
        <v>0</v>
      </c>
      <c r="QRS27" s="409">
        <f t="shared" si="187"/>
        <v>0</v>
      </c>
      <c r="QRT27" s="409">
        <f t="shared" si="187"/>
        <v>0</v>
      </c>
      <c r="QRU27" s="409">
        <f t="shared" si="187"/>
        <v>0</v>
      </c>
      <c r="QRV27" s="409">
        <f t="shared" si="187"/>
        <v>0</v>
      </c>
      <c r="QRW27" s="409">
        <f t="shared" si="187"/>
        <v>0</v>
      </c>
      <c r="QRX27" s="409">
        <f t="shared" si="187"/>
        <v>0</v>
      </c>
      <c r="QRY27" s="409">
        <f t="shared" si="187"/>
        <v>0</v>
      </c>
      <c r="QRZ27" s="409">
        <f t="shared" si="187"/>
        <v>0</v>
      </c>
      <c r="QSA27" s="409">
        <f t="shared" si="187"/>
        <v>0</v>
      </c>
      <c r="QSB27" s="409">
        <f t="shared" si="187"/>
        <v>0</v>
      </c>
      <c r="QSC27" s="409">
        <f t="shared" si="187"/>
        <v>0</v>
      </c>
      <c r="QSD27" s="409">
        <f t="shared" si="187"/>
        <v>0</v>
      </c>
      <c r="QSE27" s="409">
        <f t="shared" si="187"/>
        <v>0</v>
      </c>
      <c r="QSF27" s="409">
        <f t="shared" si="187"/>
        <v>0</v>
      </c>
      <c r="QSG27" s="409">
        <f t="shared" si="187"/>
        <v>0</v>
      </c>
      <c r="QSH27" s="409">
        <f t="shared" si="187"/>
        <v>0</v>
      </c>
      <c r="QSI27" s="409">
        <f t="shared" si="187"/>
        <v>0</v>
      </c>
      <c r="QSJ27" s="409">
        <f t="shared" si="187"/>
        <v>0</v>
      </c>
      <c r="QSK27" s="409">
        <f t="shared" si="187"/>
        <v>0</v>
      </c>
      <c r="QSL27" s="409">
        <f t="shared" si="187"/>
        <v>0</v>
      </c>
      <c r="QSM27" s="409">
        <f t="shared" si="187"/>
        <v>0</v>
      </c>
      <c r="QSN27" s="409">
        <f t="shared" si="187"/>
        <v>0</v>
      </c>
      <c r="QSO27" s="409">
        <f t="shared" si="187"/>
        <v>0</v>
      </c>
      <c r="QSP27" s="409">
        <f t="shared" si="187"/>
        <v>0</v>
      </c>
      <c r="QSQ27" s="409">
        <f t="shared" si="187"/>
        <v>0</v>
      </c>
      <c r="QSR27" s="409">
        <f t="shared" si="187"/>
        <v>0</v>
      </c>
      <c r="QSS27" s="409">
        <f t="shared" si="187"/>
        <v>0</v>
      </c>
      <c r="QST27" s="409">
        <f t="shared" si="187"/>
        <v>0</v>
      </c>
      <c r="QSU27" s="409">
        <f t="shared" si="187"/>
        <v>0</v>
      </c>
      <c r="QSV27" s="409">
        <f t="shared" si="187"/>
        <v>0</v>
      </c>
      <c r="QSW27" s="409">
        <f t="shared" si="187"/>
        <v>0</v>
      </c>
      <c r="QSX27" s="409">
        <f t="shared" si="187"/>
        <v>0</v>
      </c>
      <c r="QSY27" s="409">
        <f t="shared" si="187"/>
        <v>0</v>
      </c>
      <c r="QSZ27" s="409">
        <f t="shared" si="187"/>
        <v>0</v>
      </c>
      <c r="QTA27" s="409">
        <f t="shared" si="187"/>
        <v>0</v>
      </c>
      <c r="QTB27" s="409">
        <f t="shared" si="187"/>
        <v>0</v>
      </c>
      <c r="QTC27" s="409">
        <f t="shared" si="187"/>
        <v>0</v>
      </c>
      <c r="QTD27" s="409">
        <f t="shared" si="187"/>
        <v>0</v>
      </c>
      <c r="QTE27" s="409">
        <f t="shared" si="187"/>
        <v>0</v>
      </c>
      <c r="QTF27" s="409">
        <f t="shared" si="187"/>
        <v>0</v>
      </c>
      <c r="QTG27" s="409">
        <f t="shared" si="187"/>
        <v>0</v>
      </c>
      <c r="QTH27" s="409">
        <f t="shared" si="187"/>
        <v>0</v>
      </c>
      <c r="QTI27" s="409">
        <f t="shared" si="187"/>
        <v>0</v>
      </c>
      <c r="QTJ27" s="409">
        <f t="shared" si="187"/>
        <v>0</v>
      </c>
      <c r="QTK27" s="409">
        <f t="shared" si="187"/>
        <v>0</v>
      </c>
      <c r="QTL27" s="409">
        <f t="shared" si="187"/>
        <v>0</v>
      </c>
      <c r="QTM27" s="409">
        <f t="shared" si="187"/>
        <v>0</v>
      </c>
      <c r="QTN27" s="409">
        <f t="shared" si="187"/>
        <v>0</v>
      </c>
      <c r="QTO27" s="409">
        <f t="shared" si="187"/>
        <v>0</v>
      </c>
      <c r="QTP27" s="409">
        <f t="shared" si="187"/>
        <v>0</v>
      </c>
      <c r="QTQ27" s="409">
        <f t="shared" si="187"/>
        <v>0</v>
      </c>
      <c r="QTR27" s="409">
        <f t="shared" si="187"/>
        <v>0</v>
      </c>
      <c r="QTS27" s="409">
        <f t="shared" si="187"/>
        <v>0</v>
      </c>
      <c r="QTT27" s="409">
        <f t="shared" si="187"/>
        <v>0</v>
      </c>
      <c r="QTU27" s="409">
        <f t="shared" si="187"/>
        <v>0</v>
      </c>
      <c r="QTV27" s="409">
        <f t="shared" si="187"/>
        <v>0</v>
      </c>
      <c r="QTW27" s="409">
        <f t="shared" si="187"/>
        <v>0</v>
      </c>
      <c r="QTX27" s="409">
        <f t="shared" si="187"/>
        <v>0</v>
      </c>
      <c r="QTY27" s="409">
        <f t="shared" ref="QTY27:QWJ27" si="188">QTY25/365</f>
        <v>0</v>
      </c>
      <c r="QTZ27" s="409">
        <f t="shared" si="188"/>
        <v>0</v>
      </c>
      <c r="QUA27" s="409">
        <f t="shared" si="188"/>
        <v>0</v>
      </c>
      <c r="QUB27" s="409">
        <f t="shared" si="188"/>
        <v>0</v>
      </c>
      <c r="QUC27" s="409">
        <f t="shared" si="188"/>
        <v>0</v>
      </c>
      <c r="QUD27" s="409">
        <f t="shared" si="188"/>
        <v>0</v>
      </c>
      <c r="QUE27" s="409">
        <f t="shared" si="188"/>
        <v>0</v>
      </c>
      <c r="QUF27" s="409">
        <f t="shared" si="188"/>
        <v>0</v>
      </c>
      <c r="QUG27" s="409">
        <f t="shared" si="188"/>
        <v>0</v>
      </c>
      <c r="QUH27" s="409">
        <f t="shared" si="188"/>
        <v>0</v>
      </c>
      <c r="QUI27" s="409">
        <f t="shared" si="188"/>
        <v>0</v>
      </c>
      <c r="QUJ27" s="409">
        <f t="shared" si="188"/>
        <v>0</v>
      </c>
      <c r="QUK27" s="409">
        <f t="shared" si="188"/>
        <v>0</v>
      </c>
      <c r="QUL27" s="409">
        <f t="shared" si="188"/>
        <v>0</v>
      </c>
      <c r="QUM27" s="409">
        <f t="shared" si="188"/>
        <v>0</v>
      </c>
      <c r="QUN27" s="409">
        <f t="shared" si="188"/>
        <v>0</v>
      </c>
      <c r="QUO27" s="409">
        <f t="shared" si="188"/>
        <v>0</v>
      </c>
      <c r="QUP27" s="409">
        <f t="shared" si="188"/>
        <v>0</v>
      </c>
      <c r="QUQ27" s="409">
        <f t="shared" si="188"/>
        <v>0</v>
      </c>
      <c r="QUR27" s="409">
        <f t="shared" si="188"/>
        <v>0</v>
      </c>
      <c r="QUS27" s="409">
        <f t="shared" si="188"/>
        <v>0</v>
      </c>
      <c r="QUT27" s="409">
        <f t="shared" si="188"/>
        <v>0</v>
      </c>
      <c r="QUU27" s="409">
        <f t="shared" si="188"/>
        <v>0</v>
      </c>
      <c r="QUV27" s="409">
        <f t="shared" si="188"/>
        <v>0</v>
      </c>
      <c r="QUW27" s="409">
        <f t="shared" si="188"/>
        <v>0</v>
      </c>
      <c r="QUX27" s="409">
        <f t="shared" si="188"/>
        <v>0</v>
      </c>
      <c r="QUY27" s="409">
        <f t="shared" si="188"/>
        <v>0</v>
      </c>
      <c r="QUZ27" s="409">
        <f t="shared" si="188"/>
        <v>0</v>
      </c>
      <c r="QVA27" s="409">
        <f t="shared" si="188"/>
        <v>0</v>
      </c>
      <c r="QVB27" s="409">
        <f t="shared" si="188"/>
        <v>0</v>
      </c>
      <c r="QVC27" s="409">
        <f t="shared" si="188"/>
        <v>0</v>
      </c>
      <c r="QVD27" s="409">
        <f t="shared" si="188"/>
        <v>0</v>
      </c>
      <c r="QVE27" s="409">
        <f t="shared" si="188"/>
        <v>0</v>
      </c>
      <c r="QVF27" s="409">
        <f t="shared" si="188"/>
        <v>0</v>
      </c>
      <c r="QVG27" s="409">
        <f t="shared" si="188"/>
        <v>0</v>
      </c>
      <c r="QVH27" s="409">
        <f t="shared" si="188"/>
        <v>0</v>
      </c>
      <c r="QVI27" s="409">
        <f t="shared" si="188"/>
        <v>0</v>
      </c>
      <c r="QVJ27" s="409">
        <f t="shared" si="188"/>
        <v>0</v>
      </c>
      <c r="QVK27" s="409">
        <f t="shared" si="188"/>
        <v>0</v>
      </c>
      <c r="QVL27" s="409">
        <f t="shared" si="188"/>
        <v>0</v>
      </c>
      <c r="QVM27" s="409">
        <f t="shared" si="188"/>
        <v>0</v>
      </c>
      <c r="QVN27" s="409">
        <f t="shared" si="188"/>
        <v>0</v>
      </c>
      <c r="QVO27" s="409">
        <f t="shared" si="188"/>
        <v>0</v>
      </c>
      <c r="QVP27" s="409">
        <f t="shared" si="188"/>
        <v>0</v>
      </c>
      <c r="QVQ27" s="409">
        <f t="shared" si="188"/>
        <v>0</v>
      </c>
      <c r="QVR27" s="409">
        <f t="shared" si="188"/>
        <v>0</v>
      </c>
      <c r="QVS27" s="409">
        <f t="shared" si="188"/>
        <v>0</v>
      </c>
      <c r="QVT27" s="409">
        <f t="shared" si="188"/>
        <v>0</v>
      </c>
      <c r="QVU27" s="409">
        <f t="shared" si="188"/>
        <v>0</v>
      </c>
      <c r="QVV27" s="409">
        <f t="shared" si="188"/>
        <v>0</v>
      </c>
      <c r="QVW27" s="409">
        <f t="shared" si="188"/>
        <v>0</v>
      </c>
      <c r="QVX27" s="409">
        <f t="shared" si="188"/>
        <v>0</v>
      </c>
      <c r="QVY27" s="409">
        <f t="shared" si="188"/>
        <v>0</v>
      </c>
      <c r="QVZ27" s="409">
        <f t="shared" si="188"/>
        <v>0</v>
      </c>
      <c r="QWA27" s="409">
        <f t="shared" si="188"/>
        <v>0</v>
      </c>
      <c r="QWB27" s="409">
        <f t="shared" si="188"/>
        <v>0</v>
      </c>
      <c r="QWC27" s="409">
        <f t="shared" si="188"/>
        <v>0</v>
      </c>
      <c r="QWD27" s="409">
        <f t="shared" si="188"/>
        <v>0</v>
      </c>
      <c r="QWE27" s="409">
        <f t="shared" si="188"/>
        <v>0</v>
      </c>
      <c r="QWF27" s="409">
        <f t="shared" si="188"/>
        <v>0</v>
      </c>
      <c r="QWG27" s="409">
        <f t="shared" si="188"/>
        <v>0</v>
      </c>
      <c r="QWH27" s="409">
        <f t="shared" si="188"/>
        <v>0</v>
      </c>
      <c r="QWI27" s="409">
        <f t="shared" si="188"/>
        <v>0</v>
      </c>
      <c r="QWJ27" s="409">
        <f t="shared" si="188"/>
        <v>0</v>
      </c>
      <c r="QWK27" s="409">
        <f t="shared" ref="QWK27:QYV27" si="189">QWK25/365</f>
        <v>0</v>
      </c>
      <c r="QWL27" s="409">
        <f t="shared" si="189"/>
        <v>0</v>
      </c>
      <c r="QWM27" s="409">
        <f t="shared" si="189"/>
        <v>0</v>
      </c>
      <c r="QWN27" s="409">
        <f t="shared" si="189"/>
        <v>0</v>
      </c>
      <c r="QWO27" s="409">
        <f t="shared" si="189"/>
        <v>0</v>
      </c>
      <c r="QWP27" s="409">
        <f t="shared" si="189"/>
        <v>0</v>
      </c>
      <c r="QWQ27" s="409">
        <f t="shared" si="189"/>
        <v>0</v>
      </c>
      <c r="QWR27" s="409">
        <f t="shared" si="189"/>
        <v>0</v>
      </c>
      <c r="QWS27" s="409">
        <f t="shared" si="189"/>
        <v>0</v>
      </c>
      <c r="QWT27" s="409">
        <f t="shared" si="189"/>
        <v>0</v>
      </c>
      <c r="QWU27" s="409">
        <f t="shared" si="189"/>
        <v>0</v>
      </c>
      <c r="QWV27" s="409">
        <f t="shared" si="189"/>
        <v>0</v>
      </c>
      <c r="QWW27" s="409">
        <f t="shared" si="189"/>
        <v>0</v>
      </c>
      <c r="QWX27" s="409">
        <f t="shared" si="189"/>
        <v>0</v>
      </c>
      <c r="QWY27" s="409">
        <f t="shared" si="189"/>
        <v>0</v>
      </c>
      <c r="QWZ27" s="409">
        <f t="shared" si="189"/>
        <v>0</v>
      </c>
      <c r="QXA27" s="409">
        <f t="shared" si="189"/>
        <v>0</v>
      </c>
      <c r="QXB27" s="409">
        <f t="shared" si="189"/>
        <v>0</v>
      </c>
      <c r="QXC27" s="409">
        <f t="shared" si="189"/>
        <v>0</v>
      </c>
      <c r="QXD27" s="409">
        <f t="shared" si="189"/>
        <v>0</v>
      </c>
      <c r="QXE27" s="409">
        <f t="shared" si="189"/>
        <v>0</v>
      </c>
      <c r="QXF27" s="409">
        <f t="shared" si="189"/>
        <v>0</v>
      </c>
      <c r="QXG27" s="409">
        <f t="shared" si="189"/>
        <v>0</v>
      </c>
      <c r="QXH27" s="409">
        <f t="shared" si="189"/>
        <v>0</v>
      </c>
      <c r="QXI27" s="409">
        <f t="shared" si="189"/>
        <v>0</v>
      </c>
      <c r="QXJ27" s="409">
        <f t="shared" si="189"/>
        <v>0</v>
      </c>
      <c r="QXK27" s="409">
        <f t="shared" si="189"/>
        <v>0</v>
      </c>
      <c r="QXL27" s="409">
        <f t="shared" si="189"/>
        <v>0</v>
      </c>
      <c r="QXM27" s="409">
        <f t="shared" si="189"/>
        <v>0</v>
      </c>
      <c r="QXN27" s="409">
        <f t="shared" si="189"/>
        <v>0</v>
      </c>
      <c r="QXO27" s="409">
        <f t="shared" si="189"/>
        <v>0</v>
      </c>
      <c r="QXP27" s="409">
        <f t="shared" si="189"/>
        <v>0</v>
      </c>
      <c r="QXQ27" s="409">
        <f t="shared" si="189"/>
        <v>0</v>
      </c>
      <c r="QXR27" s="409">
        <f t="shared" si="189"/>
        <v>0</v>
      </c>
      <c r="QXS27" s="409">
        <f t="shared" si="189"/>
        <v>0</v>
      </c>
      <c r="QXT27" s="409">
        <f t="shared" si="189"/>
        <v>0</v>
      </c>
      <c r="QXU27" s="409">
        <f t="shared" si="189"/>
        <v>0</v>
      </c>
      <c r="QXV27" s="409">
        <f t="shared" si="189"/>
        <v>0</v>
      </c>
      <c r="QXW27" s="409">
        <f t="shared" si="189"/>
        <v>0</v>
      </c>
      <c r="QXX27" s="409">
        <f t="shared" si="189"/>
        <v>0</v>
      </c>
      <c r="QXY27" s="409">
        <f t="shared" si="189"/>
        <v>0</v>
      </c>
      <c r="QXZ27" s="409">
        <f t="shared" si="189"/>
        <v>0</v>
      </c>
      <c r="QYA27" s="409">
        <f t="shared" si="189"/>
        <v>0</v>
      </c>
      <c r="QYB27" s="409">
        <f t="shared" si="189"/>
        <v>0</v>
      </c>
      <c r="QYC27" s="409">
        <f t="shared" si="189"/>
        <v>0</v>
      </c>
      <c r="QYD27" s="409">
        <f t="shared" si="189"/>
        <v>0</v>
      </c>
      <c r="QYE27" s="409">
        <f t="shared" si="189"/>
        <v>0</v>
      </c>
      <c r="QYF27" s="409">
        <f t="shared" si="189"/>
        <v>0</v>
      </c>
      <c r="QYG27" s="409">
        <f t="shared" si="189"/>
        <v>0</v>
      </c>
      <c r="QYH27" s="409">
        <f t="shared" si="189"/>
        <v>0</v>
      </c>
      <c r="QYI27" s="409">
        <f t="shared" si="189"/>
        <v>0</v>
      </c>
      <c r="QYJ27" s="409">
        <f t="shared" si="189"/>
        <v>0</v>
      </c>
      <c r="QYK27" s="409">
        <f t="shared" si="189"/>
        <v>0</v>
      </c>
      <c r="QYL27" s="409">
        <f t="shared" si="189"/>
        <v>0</v>
      </c>
      <c r="QYM27" s="409">
        <f t="shared" si="189"/>
        <v>0</v>
      </c>
      <c r="QYN27" s="409">
        <f t="shared" si="189"/>
        <v>0</v>
      </c>
      <c r="QYO27" s="409">
        <f t="shared" si="189"/>
        <v>0</v>
      </c>
      <c r="QYP27" s="409">
        <f t="shared" si="189"/>
        <v>0</v>
      </c>
      <c r="QYQ27" s="409">
        <f t="shared" si="189"/>
        <v>0</v>
      </c>
      <c r="QYR27" s="409">
        <f t="shared" si="189"/>
        <v>0</v>
      </c>
      <c r="QYS27" s="409">
        <f t="shared" si="189"/>
        <v>0</v>
      </c>
      <c r="QYT27" s="409">
        <f t="shared" si="189"/>
        <v>0</v>
      </c>
      <c r="QYU27" s="409">
        <f t="shared" si="189"/>
        <v>0</v>
      </c>
      <c r="QYV27" s="409">
        <f t="shared" si="189"/>
        <v>0</v>
      </c>
      <c r="QYW27" s="409">
        <f t="shared" ref="QYW27:RBH27" si="190">QYW25/365</f>
        <v>0</v>
      </c>
      <c r="QYX27" s="409">
        <f t="shared" si="190"/>
        <v>0</v>
      </c>
      <c r="QYY27" s="409">
        <f t="shared" si="190"/>
        <v>0</v>
      </c>
      <c r="QYZ27" s="409">
        <f t="shared" si="190"/>
        <v>0</v>
      </c>
      <c r="QZA27" s="409">
        <f t="shared" si="190"/>
        <v>0</v>
      </c>
      <c r="QZB27" s="409">
        <f t="shared" si="190"/>
        <v>0</v>
      </c>
      <c r="QZC27" s="409">
        <f t="shared" si="190"/>
        <v>0</v>
      </c>
      <c r="QZD27" s="409">
        <f t="shared" si="190"/>
        <v>0</v>
      </c>
      <c r="QZE27" s="409">
        <f t="shared" si="190"/>
        <v>0</v>
      </c>
      <c r="QZF27" s="409">
        <f t="shared" si="190"/>
        <v>0</v>
      </c>
      <c r="QZG27" s="409">
        <f t="shared" si="190"/>
        <v>0</v>
      </c>
      <c r="QZH27" s="409">
        <f t="shared" si="190"/>
        <v>0</v>
      </c>
      <c r="QZI27" s="409">
        <f t="shared" si="190"/>
        <v>0</v>
      </c>
      <c r="QZJ27" s="409">
        <f t="shared" si="190"/>
        <v>0</v>
      </c>
      <c r="QZK27" s="409">
        <f t="shared" si="190"/>
        <v>0</v>
      </c>
      <c r="QZL27" s="409">
        <f t="shared" si="190"/>
        <v>0</v>
      </c>
      <c r="QZM27" s="409">
        <f t="shared" si="190"/>
        <v>0</v>
      </c>
      <c r="QZN27" s="409">
        <f t="shared" si="190"/>
        <v>0</v>
      </c>
      <c r="QZO27" s="409">
        <f t="shared" si="190"/>
        <v>0</v>
      </c>
      <c r="QZP27" s="409">
        <f t="shared" si="190"/>
        <v>0</v>
      </c>
      <c r="QZQ27" s="409">
        <f t="shared" si="190"/>
        <v>0</v>
      </c>
      <c r="QZR27" s="409">
        <f t="shared" si="190"/>
        <v>0</v>
      </c>
      <c r="QZS27" s="409">
        <f t="shared" si="190"/>
        <v>0</v>
      </c>
      <c r="QZT27" s="409">
        <f t="shared" si="190"/>
        <v>0</v>
      </c>
      <c r="QZU27" s="409">
        <f t="shared" si="190"/>
        <v>0</v>
      </c>
      <c r="QZV27" s="409">
        <f t="shared" si="190"/>
        <v>0</v>
      </c>
      <c r="QZW27" s="409">
        <f t="shared" si="190"/>
        <v>0</v>
      </c>
      <c r="QZX27" s="409">
        <f t="shared" si="190"/>
        <v>0</v>
      </c>
      <c r="QZY27" s="409">
        <f t="shared" si="190"/>
        <v>0</v>
      </c>
      <c r="QZZ27" s="409">
        <f t="shared" si="190"/>
        <v>0</v>
      </c>
      <c r="RAA27" s="409">
        <f t="shared" si="190"/>
        <v>0</v>
      </c>
      <c r="RAB27" s="409">
        <f t="shared" si="190"/>
        <v>0</v>
      </c>
      <c r="RAC27" s="409">
        <f t="shared" si="190"/>
        <v>0</v>
      </c>
      <c r="RAD27" s="409">
        <f t="shared" si="190"/>
        <v>0</v>
      </c>
      <c r="RAE27" s="409">
        <f t="shared" si="190"/>
        <v>0</v>
      </c>
      <c r="RAF27" s="409">
        <f t="shared" si="190"/>
        <v>0</v>
      </c>
      <c r="RAG27" s="409">
        <f t="shared" si="190"/>
        <v>0</v>
      </c>
      <c r="RAH27" s="409">
        <f t="shared" si="190"/>
        <v>0</v>
      </c>
      <c r="RAI27" s="409">
        <f t="shared" si="190"/>
        <v>0</v>
      </c>
      <c r="RAJ27" s="409">
        <f t="shared" si="190"/>
        <v>0</v>
      </c>
      <c r="RAK27" s="409">
        <f t="shared" si="190"/>
        <v>0</v>
      </c>
      <c r="RAL27" s="409">
        <f t="shared" si="190"/>
        <v>0</v>
      </c>
      <c r="RAM27" s="409">
        <f t="shared" si="190"/>
        <v>0</v>
      </c>
      <c r="RAN27" s="409">
        <f t="shared" si="190"/>
        <v>0</v>
      </c>
      <c r="RAO27" s="409">
        <f t="shared" si="190"/>
        <v>0</v>
      </c>
      <c r="RAP27" s="409">
        <f t="shared" si="190"/>
        <v>0</v>
      </c>
      <c r="RAQ27" s="409">
        <f t="shared" si="190"/>
        <v>0</v>
      </c>
      <c r="RAR27" s="409">
        <f t="shared" si="190"/>
        <v>0</v>
      </c>
      <c r="RAS27" s="409">
        <f t="shared" si="190"/>
        <v>0</v>
      </c>
      <c r="RAT27" s="409">
        <f t="shared" si="190"/>
        <v>0</v>
      </c>
      <c r="RAU27" s="409">
        <f t="shared" si="190"/>
        <v>0</v>
      </c>
      <c r="RAV27" s="409">
        <f t="shared" si="190"/>
        <v>0</v>
      </c>
      <c r="RAW27" s="409">
        <f t="shared" si="190"/>
        <v>0</v>
      </c>
      <c r="RAX27" s="409">
        <f t="shared" si="190"/>
        <v>0</v>
      </c>
      <c r="RAY27" s="409">
        <f t="shared" si="190"/>
        <v>0</v>
      </c>
      <c r="RAZ27" s="409">
        <f t="shared" si="190"/>
        <v>0</v>
      </c>
      <c r="RBA27" s="409">
        <f t="shared" si="190"/>
        <v>0</v>
      </c>
      <c r="RBB27" s="409">
        <f t="shared" si="190"/>
        <v>0</v>
      </c>
      <c r="RBC27" s="409">
        <f t="shared" si="190"/>
        <v>0</v>
      </c>
      <c r="RBD27" s="409">
        <f t="shared" si="190"/>
        <v>0</v>
      </c>
      <c r="RBE27" s="409">
        <f t="shared" si="190"/>
        <v>0</v>
      </c>
      <c r="RBF27" s="409">
        <f t="shared" si="190"/>
        <v>0</v>
      </c>
      <c r="RBG27" s="409">
        <f t="shared" si="190"/>
        <v>0</v>
      </c>
      <c r="RBH27" s="409">
        <f t="shared" si="190"/>
        <v>0</v>
      </c>
      <c r="RBI27" s="409">
        <f t="shared" ref="RBI27:RDT27" si="191">RBI25/365</f>
        <v>0</v>
      </c>
      <c r="RBJ27" s="409">
        <f t="shared" si="191"/>
        <v>0</v>
      </c>
      <c r="RBK27" s="409">
        <f t="shared" si="191"/>
        <v>0</v>
      </c>
      <c r="RBL27" s="409">
        <f t="shared" si="191"/>
        <v>0</v>
      </c>
      <c r="RBM27" s="409">
        <f t="shared" si="191"/>
        <v>0</v>
      </c>
      <c r="RBN27" s="409">
        <f t="shared" si="191"/>
        <v>0</v>
      </c>
      <c r="RBO27" s="409">
        <f t="shared" si="191"/>
        <v>0</v>
      </c>
      <c r="RBP27" s="409">
        <f t="shared" si="191"/>
        <v>0</v>
      </c>
      <c r="RBQ27" s="409">
        <f t="shared" si="191"/>
        <v>0</v>
      </c>
      <c r="RBR27" s="409">
        <f t="shared" si="191"/>
        <v>0</v>
      </c>
      <c r="RBS27" s="409">
        <f t="shared" si="191"/>
        <v>0</v>
      </c>
      <c r="RBT27" s="409">
        <f t="shared" si="191"/>
        <v>0</v>
      </c>
      <c r="RBU27" s="409">
        <f t="shared" si="191"/>
        <v>0</v>
      </c>
      <c r="RBV27" s="409">
        <f t="shared" si="191"/>
        <v>0</v>
      </c>
      <c r="RBW27" s="409">
        <f t="shared" si="191"/>
        <v>0</v>
      </c>
      <c r="RBX27" s="409">
        <f t="shared" si="191"/>
        <v>0</v>
      </c>
      <c r="RBY27" s="409">
        <f t="shared" si="191"/>
        <v>0</v>
      </c>
      <c r="RBZ27" s="409">
        <f t="shared" si="191"/>
        <v>0</v>
      </c>
      <c r="RCA27" s="409">
        <f t="shared" si="191"/>
        <v>0</v>
      </c>
      <c r="RCB27" s="409">
        <f t="shared" si="191"/>
        <v>0</v>
      </c>
      <c r="RCC27" s="409">
        <f t="shared" si="191"/>
        <v>0</v>
      </c>
      <c r="RCD27" s="409">
        <f t="shared" si="191"/>
        <v>0</v>
      </c>
      <c r="RCE27" s="409">
        <f t="shared" si="191"/>
        <v>0</v>
      </c>
      <c r="RCF27" s="409">
        <f t="shared" si="191"/>
        <v>0</v>
      </c>
      <c r="RCG27" s="409">
        <f t="shared" si="191"/>
        <v>0</v>
      </c>
      <c r="RCH27" s="409">
        <f t="shared" si="191"/>
        <v>0</v>
      </c>
      <c r="RCI27" s="409">
        <f t="shared" si="191"/>
        <v>0</v>
      </c>
      <c r="RCJ27" s="409">
        <f t="shared" si="191"/>
        <v>0</v>
      </c>
      <c r="RCK27" s="409">
        <f t="shared" si="191"/>
        <v>0</v>
      </c>
      <c r="RCL27" s="409">
        <f t="shared" si="191"/>
        <v>0</v>
      </c>
      <c r="RCM27" s="409">
        <f t="shared" si="191"/>
        <v>0</v>
      </c>
      <c r="RCN27" s="409">
        <f t="shared" si="191"/>
        <v>0</v>
      </c>
      <c r="RCO27" s="409">
        <f t="shared" si="191"/>
        <v>0</v>
      </c>
      <c r="RCP27" s="409">
        <f t="shared" si="191"/>
        <v>0</v>
      </c>
      <c r="RCQ27" s="409">
        <f t="shared" si="191"/>
        <v>0</v>
      </c>
      <c r="RCR27" s="409">
        <f t="shared" si="191"/>
        <v>0</v>
      </c>
      <c r="RCS27" s="409">
        <f t="shared" si="191"/>
        <v>0</v>
      </c>
      <c r="RCT27" s="409">
        <f t="shared" si="191"/>
        <v>0</v>
      </c>
      <c r="RCU27" s="409">
        <f t="shared" si="191"/>
        <v>0</v>
      </c>
      <c r="RCV27" s="409">
        <f t="shared" si="191"/>
        <v>0</v>
      </c>
      <c r="RCW27" s="409">
        <f t="shared" si="191"/>
        <v>0</v>
      </c>
      <c r="RCX27" s="409">
        <f t="shared" si="191"/>
        <v>0</v>
      </c>
      <c r="RCY27" s="409">
        <f t="shared" si="191"/>
        <v>0</v>
      </c>
      <c r="RCZ27" s="409">
        <f t="shared" si="191"/>
        <v>0</v>
      </c>
      <c r="RDA27" s="409">
        <f t="shared" si="191"/>
        <v>0</v>
      </c>
      <c r="RDB27" s="409">
        <f t="shared" si="191"/>
        <v>0</v>
      </c>
      <c r="RDC27" s="409">
        <f t="shared" si="191"/>
        <v>0</v>
      </c>
      <c r="RDD27" s="409">
        <f t="shared" si="191"/>
        <v>0</v>
      </c>
      <c r="RDE27" s="409">
        <f t="shared" si="191"/>
        <v>0</v>
      </c>
      <c r="RDF27" s="409">
        <f t="shared" si="191"/>
        <v>0</v>
      </c>
      <c r="RDG27" s="409">
        <f t="shared" si="191"/>
        <v>0</v>
      </c>
      <c r="RDH27" s="409">
        <f t="shared" si="191"/>
        <v>0</v>
      </c>
      <c r="RDI27" s="409">
        <f t="shared" si="191"/>
        <v>0</v>
      </c>
      <c r="RDJ27" s="409">
        <f t="shared" si="191"/>
        <v>0</v>
      </c>
      <c r="RDK27" s="409">
        <f t="shared" si="191"/>
        <v>0</v>
      </c>
      <c r="RDL27" s="409">
        <f t="shared" si="191"/>
        <v>0</v>
      </c>
      <c r="RDM27" s="409">
        <f t="shared" si="191"/>
        <v>0</v>
      </c>
      <c r="RDN27" s="409">
        <f t="shared" si="191"/>
        <v>0</v>
      </c>
      <c r="RDO27" s="409">
        <f t="shared" si="191"/>
        <v>0</v>
      </c>
      <c r="RDP27" s="409">
        <f t="shared" si="191"/>
        <v>0</v>
      </c>
      <c r="RDQ27" s="409">
        <f t="shared" si="191"/>
        <v>0</v>
      </c>
      <c r="RDR27" s="409">
        <f t="shared" si="191"/>
        <v>0</v>
      </c>
      <c r="RDS27" s="409">
        <f t="shared" si="191"/>
        <v>0</v>
      </c>
      <c r="RDT27" s="409">
        <f t="shared" si="191"/>
        <v>0</v>
      </c>
      <c r="RDU27" s="409">
        <f t="shared" ref="RDU27:RGF27" si="192">RDU25/365</f>
        <v>0</v>
      </c>
      <c r="RDV27" s="409">
        <f t="shared" si="192"/>
        <v>0</v>
      </c>
      <c r="RDW27" s="409">
        <f t="shared" si="192"/>
        <v>0</v>
      </c>
      <c r="RDX27" s="409">
        <f t="shared" si="192"/>
        <v>0</v>
      </c>
      <c r="RDY27" s="409">
        <f t="shared" si="192"/>
        <v>0</v>
      </c>
      <c r="RDZ27" s="409">
        <f t="shared" si="192"/>
        <v>0</v>
      </c>
      <c r="REA27" s="409">
        <f t="shared" si="192"/>
        <v>0</v>
      </c>
      <c r="REB27" s="409">
        <f t="shared" si="192"/>
        <v>0</v>
      </c>
      <c r="REC27" s="409">
        <f t="shared" si="192"/>
        <v>0</v>
      </c>
      <c r="RED27" s="409">
        <f t="shared" si="192"/>
        <v>0</v>
      </c>
      <c r="REE27" s="409">
        <f t="shared" si="192"/>
        <v>0</v>
      </c>
      <c r="REF27" s="409">
        <f t="shared" si="192"/>
        <v>0</v>
      </c>
      <c r="REG27" s="409">
        <f t="shared" si="192"/>
        <v>0</v>
      </c>
      <c r="REH27" s="409">
        <f t="shared" si="192"/>
        <v>0</v>
      </c>
      <c r="REI27" s="409">
        <f t="shared" si="192"/>
        <v>0</v>
      </c>
      <c r="REJ27" s="409">
        <f t="shared" si="192"/>
        <v>0</v>
      </c>
      <c r="REK27" s="409">
        <f t="shared" si="192"/>
        <v>0</v>
      </c>
      <c r="REL27" s="409">
        <f t="shared" si="192"/>
        <v>0</v>
      </c>
      <c r="REM27" s="409">
        <f t="shared" si="192"/>
        <v>0</v>
      </c>
      <c r="REN27" s="409">
        <f t="shared" si="192"/>
        <v>0</v>
      </c>
      <c r="REO27" s="409">
        <f t="shared" si="192"/>
        <v>0</v>
      </c>
      <c r="REP27" s="409">
        <f t="shared" si="192"/>
        <v>0</v>
      </c>
      <c r="REQ27" s="409">
        <f t="shared" si="192"/>
        <v>0</v>
      </c>
      <c r="RER27" s="409">
        <f t="shared" si="192"/>
        <v>0</v>
      </c>
      <c r="RES27" s="409">
        <f t="shared" si="192"/>
        <v>0</v>
      </c>
      <c r="RET27" s="409">
        <f t="shared" si="192"/>
        <v>0</v>
      </c>
      <c r="REU27" s="409">
        <f t="shared" si="192"/>
        <v>0</v>
      </c>
      <c r="REV27" s="409">
        <f t="shared" si="192"/>
        <v>0</v>
      </c>
      <c r="REW27" s="409">
        <f t="shared" si="192"/>
        <v>0</v>
      </c>
      <c r="REX27" s="409">
        <f t="shared" si="192"/>
        <v>0</v>
      </c>
      <c r="REY27" s="409">
        <f t="shared" si="192"/>
        <v>0</v>
      </c>
      <c r="REZ27" s="409">
        <f t="shared" si="192"/>
        <v>0</v>
      </c>
      <c r="RFA27" s="409">
        <f t="shared" si="192"/>
        <v>0</v>
      </c>
      <c r="RFB27" s="409">
        <f t="shared" si="192"/>
        <v>0</v>
      </c>
      <c r="RFC27" s="409">
        <f t="shared" si="192"/>
        <v>0</v>
      </c>
      <c r="RFD27" s="409">
        <f t="shared" si="192"/>
        <v>0</v>
      </c>
      <c r="RFE27" s="409">
        <f t="shared" si="192"/>
        <v>0</v>
      </c>
      <c r="RFF27" s="409">
        <f t="shared" si="192"/>
        <v>0</v>
      </c>
      <c r="RFG27" s="409">
        <f t="shared" si="192"/>
        <v>0</v>
      </c>
      <c r="RFH27" s="409">
        <f t="shared" si="192"/>
        <v>0</v>
      </c>
      <c r="RFI27" s="409">
        <f t="shared" si="192"/>
        <v>0</v>
      </c>
      <c r="RFJ27" s="409">
        <f t="shared" si="192"/>
        <v>0</v>
      </c>
      <c r="RFK27" s="409">
        <f t="shared" si="192"/>
        <v>0</v>
      </c>
      <c r="RFL27" s="409">
        <f t="shared" si="192"/>
        <v>0</v>
      </c>
      <c r="RFM27" s="409">
        <f t="shared" si="192"/>
        <v>0</v>
      </c>
      <c r="RFN27" s="409">
        <f t="shared" si="192"/>
        <v>0</v>
      </c>
      <c r="RFO27" s="409">
        <f t="shared" si="192"/>
        <v>0</v>
      </c>
      <c r="RFP27" s="409">
        <f t="shared" si="192"/>
        <v>0</v>
      </c>
      <c r="RFQ27" s="409">
        <f t="shared" si="192"/>
        <v>0</v>
      </c>
      <c r="RFR27" s="409">
        <f t="shared" si="192"/>
        <v>0</v>
      </c>
      <c r="RFS27" s="409">
        <f t="shared" si="192"/>
        <v>0</v>
      </c>
      <c r="RFT27" s="409">
        <f t="shared" si="192"/>
        <v>0</v>
      </c>
      <c r="RFU27" s="409">
        <f t="shared" si="192"/>
        <v>0</v>
      </c>
      <c r="RFV27" s="409">
        <f t="shared" si="192"/>
        <v>0</v>
      </c>
      <c r="RFW27" s="409">
        <f t="shared" si="192"/>
        <v>0</v>
      </c>
      <c r="RFX27" s="409">
        <f t="shared" si="192"/>
        <v>0</v>
      </c>
      <c r="RFY27" s="409">
        <f t="shared" si="192"/>
        <v>0</v>
      </c>
      <c r="RFZ27" s="409">
        <f t="shared" si="192"/>
        <v>0</v>
      </c>
      <c r="RGA27" s="409">
        <f t="shared" si="192"/>
        <v>0</v>
      </c>
      <c r="RGB27" s="409">
        <f t="shared" si="192"/>
        <v>0</v>
      </c>
      <c r="RGC27" s="409">
        <f t="shared" si="192"/>
        <v>0</v>
      </c>
      <c r="RGD27" s="409">
        <f t="shared" si="192"/>
        <v>0</v>
      </c>
      <c r="RGE27" s="409">
        <f t="shared" si="192"/>
        <v>0</v>
      </c>
      <c r="RGF27" s="409">
        <f t="shared" si="192"/>
        <v>0</v>
      </c>
      <c r="RGG27" s="409">
        <f t="shared" ref="RGG27:RIR27" si="193">RGG25/365</f>
        <v>0</v>
      </c>
      <c r="RGH27" s="409">
        <f t="shared" si="193"/>
        <v>0</v>
      </c>
      <c r="RGI27" s="409">
        <f t="shared" si="193"/>
        <v>0</v>
      </c>
      <c r="RGJ27" s="409">
        <f t="shared" si="193"/>
        <v>0</v>
      </c>
      <c r="RGK27" s="409">
        <f t="shared" si="193"/>
        <v>0</v>
      </c>
      <c r="RGL27" s="409">
        <f t="shared" si="193"/>
        <v>0</v>
      </c>
      <c r="RGM27" s="409">
        <f t="shared" si="193"/>
        <v>0</v>
      </c>
      <c r="RGN27" s="409">
        <f t="shared" si="193"/>
        <v>0</v>
      </c>
      <c r="RGO27" s="409">
        <f t="shared" si="193"/>
        <v>0</v>
      </c>
      <c r="RGP27" s="409">
        <f t="shared" si="193"/>
        <v>0</v>
      </c>
      <c r="RGQ27" s="409">
        <f t="shared" si="193"/>
        <v>0</v>
      </c>
      <c r="RGR27" s="409">
        <f t="shared" si="193"/>
        <v>0</v>
      </c>
      <c r="RGS27" s="409">
        <f t="shared" si="193"/>
        <v>0</v>
      </c>
      <c r="RGT27" s="409">
        <f t="shared" si="193"/>
        <v>0</v>
      </c>
      <c r="RGU27" s="409">
        <f t="shared" si="193"/>
        <v>0</v>
      </c>
      <c r="RGV27" s="409">
        <f t="shared" si="193"/>
        <v>0</v>
      </c>
      <c r="RGW27" s="409">
        <f t="shared" si="193"/>
        <v>0</v>
      </c>
      <c r="RGX27" s="409">
        <f t="shared" si="193"/>
        <v>0</v>
      </c>
      <c r="RGY27" s="409">
        <f t="shared" si="193"/>
        <v>0</v>
      </c>
      <c r="RGZ27" s="409">
        <f t="shared" si="193"/>
        <v>0</v>
      </c>
      <c r="RHA27" s="409">
        <f t="shared" si="193"/>
        <v>0</v>
      </c>
      <c r="RHB27" s="409">
        <f t="shared" si="193"/>
        <v>0</v>
      </c>
      <c r="RHC27" s="409">
        <f t="shared" si="193"/>
        <v>0</v>
      </c>
      <c r="RHD27" s="409">
        <f t="shared" si="193"/>
        <v>0</v>
      </c>
      <c r="RHE27" s="409">
        <f t="shared" si="193"/>
        <v>0</v>
      </c>
      <c r="RHF27" s="409">
        <f t="shared" si="193"/>
        <v>0</v>
      </c>
      <c r="RHG27" s="409">
        <f t="shared" si="193"/>
        <v>0</v>
      </c>
      <c r="RHH27" s="409">
        <f t="shared" si="193"/>
        <v>0</v>
      </c>
      <c r="RHI27" s="409">
        <f t="shared" si="193"/>
        <v>0</v>
      </c>
      <c r="RHJ27" s="409">
        <f t="shared" si="193"/>
        <v>0</v>
      </c>
      <c r="RHK27" s="409">
        <f t="shared" si="193"/>
        <v>0</v>
      </c>
      <c r="RHL27" s="409">
        <f t="shared" si="193"/>
        <v>0</v>
      </c>
      <c r="RHM27" s="409">
        <f t="shared" si="193"/>
        <v>0</v>
      </c>
      <c r="RHN27" s="409">
        <f t="shared" si="193"/>
        <v>0</v>
      </c>
      <c r="RHO27" s="409">
        <f t="shared" si="193"/>
        <v>0</v>
      </c>
      <c r="RHP27" s="409">
        <f t="shared" si="193"/>
        <v>0</v>
      </c>
      <c r="RHQ27" s="409">
        <f t="shared" si="193"/>
        <v>0</v>
      </c>
      <c r="RHR27" s="409">
        <f t="shared" si="193"/>
        <v>0</v>
      </c>
      <c r="RHS27" s="409">
        <f t="shared" si="193"/>
        <v>0</v>
      </c>
      <c r="RHT27" s="409">
        <f t="shared" si="193"/>
        <v>0</v>
      </c>
      <c r="RHU27" s="409">
        <f t="shared" si="193"/>
        <v>0</v>
      </c>
      <c r="RHV27" s="409">
        <f t="shared" si="193"/>
        <v>0</v>
      </c>
      <c r="RHW27" s="409">
        <f t="shared" si="193"/>
        <v>0</v>
      </c>
      <c r="RHX27" s="409">
        <f t="shared" si="193"/>
        <v>0</v>
      </c>
      <c r="RHY27" s="409">
        <f t="shared" si="193"/>
        <v>0</v>
      </c>
      <c r="RHZ27" s="409">
        <f t="shared" si="193"/>
        <v>0</v>
      </c>
      <c r="RIA27" s="409">
        <f t="shared" si="193"/>
        <v>0</v>
      </c>
      <c r="RIB27" s="409">
        <f t="shared" si="193"/>
        <v>0</v>
      </c>
      <c r="RIC27" s="409">
        <f t="shared" si="193"/>
        <v>0</v>
      </c>
      <c r="RID27" s="409">
        <f t="shared" si="193"/>
        <v>0</v>
      </c>
      <c r="RIE27" s="409">
        <f t="shared" si="193"/>
        <v>0</v>
      </c>
      <c r="RIF27" s="409">
        <f t="shared" si="193"/>
        <v>0</v>
      </c>
      <c r="RIG27" s="409">
        <f t="shared" si="193"/>
        <v>0</v>
      </c>
      <c r="RIH27" s="409">
        <f t="shared" si="193"/>
        <v>0</v>
      </c>
      <c r="RII27" s="409">
        <f t="shared" si="193"/>
        <v>0</v>
      </c>
      <c r="RIJ27" s="409">
        <f t="shared" si="193"/>
        <v>0</v>
      </c>
      <c r="RIK27" s="409">
        <f t="shared" si="193"/>
        <v>0</v>
      </c>
      <c r="RIL27" s="409">
        <f t="shared" si="193"/>
        <v>0</v>
      </c>
      <c r="RIM27" s="409">
        <f t="shared" si="193"/>
        <v>0</v>
      </c>
      <c r="RIN27" s="409">
        <f t="shared" si="193"/>
        <v>0</v>
      </c>
      <c r="RIO27" s="409">
        <f t="shared" si="193"/>
        <v>0</v>
      </c>
      <c r="RIP27" s="409">
        <f t="shared" si="193"/>
        <v>0</v>
      </c>
      <c r="RIQ27" s="409">
        <f t="shared" si="193"/>
        <v>0</v>
      </c>
      <c r="RIR27" s="409">
        <f t="shared" si="193"/>
        <v>0</v>
      </c>
      <c r="RIS27" s="409">
        <f t="shared" ref="RIS27:RLD27" si="194">RIS25/365</f>
        <v>0</v>
      </c>
      <c r="RIT27" s="409">
        <f t="shared" si="194"/>
        <v>0</v>
      </c>
      <c r="RIU27" s="409">
        <f t="shared" si="194"/>
        <v>0</v>
      </c>
      <c r="RIV27" s="409">
        <f t="shared" si="194"/>
        <v>0</v>
      </c>
      <c r="RIW27" s="409">
        <f t="shared" si="194"/>
        <v>0</v>
      </c>
      <c r="RIX27" s="409">
        <f t="shared" si="194"/>
        <v>0</v>
      </c>
      <c r="RIY27" s="409">
        <f t="shared" si="194"/>
        <v>0</v>
      </c>
      <c r="RIZ27" s="409">
        <f t="shared" si="194"/>
        <v>0</v>
      </c>
      <c r="RJA27" s="409">
        <f t="shared" si="194"/>
        <v>0</v>
      </c>
      <c r="RJB27" s="409">
        <f t="shared" si="194"/>
        <v>0</v>
      </c>
      <c r="RJC27" s="409">
        <f t="shared" si="194"/>
        <v>0</v>
      </c>
      <c r="RJD27" s="409">
        <f t="shared" si="194"/>
        <v>0</v>
      </c>
      <c r="RJE27" s="409">
        <f t="shared" si="194"/>
        <v>0</v>
      </c>
      <c r="RJF27" s="409">
        <f t="shared" si="194"/>
        <v>0</v>
      </c>
      <c r="RJG27" s="409">
        <f t="shared" si="194"/>
        <v>0</v>
      </c>
      <c r="RJH27" s="409">
        <f t="shared" si="194"/>
        <v>0</v>
      </c>
      <c r="RJI27" s="409">
        <f t="shared" si="194"/>
        <v>0</v>
      </c>
      <c r="RJJ27" s="409">
        <f t="shared" si="194"/>
        <v>0</v>
      </c>
      <c r="RJK27" s="409">
        <f t="shared" si="194"/>
        <v>0</v>
      </c>
      <c r="RJL27" s="409">
        <f t="shared" si="194"/>
        <v>0</v>
      </c>
      <c r="RJM27" s="409">
        <f t="shared" si="194"/>
        <v>0</v>
      </c>
      <c r="RJN27" s="409">
        <f t="shared" si="194"/>
        <v>0</v>
      </c>
      <c r="RJO27" s="409">
        <f t="shared" si="194"/>
        <v>0</v>
      </c>
      <c r="RJP27" s="409">
        <f t="shared" si="194"/>
        <v>0</v>
      </c>
      <c r="RJQ27" s="409">
        <f t="shared" si="194"/>
        <v>0</v>
      </c>
      <c r="RJR27" s="409">
        <f t="shared" si="194"/>
        <v>0</v>
      </c>
      <c r="RJS27" s="409">
        <f t="shared" si="194"/>
        <v>0</v>
      </c>
      <c r="RJT27" s="409">
        <f t="shared" si="194"/>
        <v>0</v>
      </c>
      <c r="RJU27" s="409">
        <f t="shared" si="194"/>
        <v>0</v>
      </c>
      <c r="RJV27" s="409">
        <f t="shared" si="194"/>
        <v>0</v>
      </c>
      <c r="RJW27" s="409">
        <f t="shared" si="194"/>
        <v>0</v>
      </c>
      <c r="RJX27" s="409">
        <f t="shared" si="194"/>
        <v>0</v>
      </c>
      <c r="RJY27" s="409">
        <f t="shared" si="194"/>
        <v>0</v>
      </c>
      <c r="RJZ27" s="409">
        <f t="shared" si="194"/>
        <v>0</v>
      </c>
      <c r="RKA27" s="409">
        <f t="shared" si="194"/>
        <v>0</v>
      </c>
      <c r="RKB27" s="409">
        <f t="shared" si="194"/>
        <v>0</v>
      </c>
      <c r="RKC27" s="409">
        <f t="shared" si="194"/>
        <v>0</v>
      </c>
      <c r="RKD27" s="409">
        <f t="shared" si="194"/>
        <v>0</v>
      </c>
      <c r="RKE27" s="409">
        <f t="shared" si="194"/>
        <v>0</v>
      </c>
      <c r="RKF27" s="409">
        <f t="shared" si="194"/>
        <v>0</v>
      </c>
      <c r="RKG27" s="409">
        <f t="shared" si="194"/>
        <v>0</v>
      </c>
      <c r="RKH27" s="409">
        <f t="shared" si="194"/>
        <v>0</v>
      </c>
      <c r="RKI27" s="409">
        <f t="shared" si="194"/>
        <v>0</v>
      </c>
      <c r="RKJ27" s="409">
        <f t="shared" si="194"/>
        <v>0</v>
      </c>
      <c r="RKK27" s="409">
        <f t="shared" si="194"/>
        <v>0</v>
      </c>
      <c r="RKL27" s="409">
        <f t="shared" si="194"/>
        <v>0</v>
      </c>
      <c r="RKM27" s="409">
        <f t="shared" si="194"/>
        <v>0</v>
      </c>
      <c r="RKN27" s="409">
        <f t="shared" si="194"/>
        <v>0</v>
      </c>
      <c r="RKO27" s="409">
        <f t="shared" si="194"/>
        <v>0</v>
      </c>
      <c r="RKP27" s="409">
        <f t="shared" si="194"/>
        <v>0</v>
      </c>
      <c r="RKQ27" s="409">
        <f t="shared" si="194"/>
        <v>0</v>
      </c>
      <c r="RKR27" s="409">
        <f t="shared" si="194"/>
        <v>0</v>
      </c>
      <c r="RKS27" s="409">
        <f t="shared" si="194"/>
        <v>0</v>
      </c>
      <c r="RKT27" s="409">
        <f t="shared" si="194"/>
        <v>0</v>
      </c>
      <c r="RKU27" s="409">
        <f t="shared" si="194"/>
        <v>0</v>
      </c>
      <c r="RKV27" s="409">
        <f t="shared" si="194"/>
        <v>0</v>
      </c>
      <c r="RKW27" s="409">
        <f t="shared" si="194"/>
        <v>0</v>
      </c>
      <c r="RKX27" s="409">
        <f t="shared" si="194"/>
        <v>0</v>
      </c>
      <c r="RKY27" s="409">
        <f t="shared" si="194"/>
        <v>0</v>
      </c>
      <c r="RKZ27" s="409">
        <f t="shared" si="194"/>
        <v>0</v>
      </c>
      <c r="RLA27" s="409">
        <f t="shared" si="194"/>
        <v>0</v>
      </c>
      <c r="RLB27" s="409">
        <f t="shared" si="194"/>
        <v>0</v>
      </c>
      <c r="RLC27" s="409">
        <f t="shared" si="194"/>
        <v>0</v>
      </c>
      <c r="RLD27" s="409">
        <f t="shared" si="194"/>
        <v>0</v>
      </c>
      <c r="RLE27" s="409">
        <f t="shared" ref="RLE27:RNP27" si="195">RLE25/365</f>
        <v>0</v>
      </c>
      <c r="RLF27" s="409">
        <f t="shared" si="195"/>
        <v>0</v>
      </c>
      <c r="RLG27" s="409">
        <f t="shared" si="195"/>
        <v>0</v>
      </c>
      <c r="RLH27" s="409">
        <f t="shared" si="195"/>
        <v>0</v>
      </c>
      <c r="RLI27" s="409">
        <f t="shared" si="195"/>
        <v>0</v>
      </c>
      <c r="RLJ27" s="409">
        <f t="shared" si="195"/>
        <v>0</v>
      </c>
      <c r="RLK27" s="409">
        <f t="shared" si="195"/>
        <v>0</v>
      </c>
      <c r="RLL27" s="409">
        <f t="shared" si="195"/>
        <v>0</v>
      </c>
      <c r="RLM27" s="409">
        <f t="shared" si="195"/>
        <v>0</v>
      </c>
      <c r="RLN27" s="409">
        <f t="shared" si="195"/>
        <v>0</v>
      </c>
      <c r="RLO27" s="409">
        <f t="shared" si="195"/>
        <v>0</v>
      </c>
      <c r="RLP27" s="409">
        <f t="shared" si="195"/>
        <v>0</v>
      </c>
      <c r="RLQ27" s="409">
        <f t="shared" si="195"/>
        <v>0</v>
      </c>
      <c r="RLR27" s="409">
        <f t="shared" si="195"/>
        <v>0</v>
      </c>
      <c r="RLS27" s="409">
        <f t="shared" si="195"/>
        <v>0</v>
      </c>
      <c r="RLT27" s="409">
        <f t="shared" si="195"/>
        <v>0</v>
      </c>
      <c r="RLU27" s="409">
        <f t="shared" si="195"/>
        <v>0</v>
      </c>
      <c r="RLV27" s="409">
        <f t="shared" si="195"/>
        <v>0</v>
      </c>
      <c r="RLW27" s="409">
        <f t="shared" si="195"/>
        <v>0</v>
      </c>
      <c r="RLX27" s="409">
        <f t="shared" si="195"/>
        <v>0</v>
      </c>
      <c r="RLY27" s="409">
        <f t="shared" si="195"/>
        <v>0</v>
      </c>
      <c r="RLZ27" s="409">
        <f t="shared" si="195"/>
        <v>0</v>
      </c>
      <c r="RMA27" s="409">
        <f t="shared" si="195"/>
        <v>0</v>
      </c>
      <c r="RMB27" s="409">
        <f t="shared" si="195"/>
        <v>0</v>
      </c>
      <c r="RMC27" s="409">
        <f t="shared" si="195"/>
        <v>0</v>
      </c>
      <c r="RMD27" s="409">
        <f t="shared" si="195"/>
        <v>0</v>
      </c>
      <c r="RME27" s="409">
        <f t="shared" si="195"/>
        <v>0</v>
      </c>
      <c r="RMF27" s="409">
        <f t="shared" si="195"/>
        <v>0</v>
      </c>
      <c r="RMG27" s="409">
        <f t="shared" si="195"/>
        <v>0</v>
      </c>
      <c r="RMH27" s="409">
        <f t="shared" si="195"/>
        <v>0</v>
      </c>
      <c r="RMI27" s="409">
        <f t="shared" si="195"/>
        <v>0</v>
      </c>
      <c r="RMJ27" s="409">
        <f t="shared" si="195"/>
        <v>0</v>
      </c>
      <c r="RMK27" s="409">
        <f t="shared" si="195"/>
        <v>0</v>
      </c>
      <c r="RML27" s="409">
        <f t="shared" si="195"/>
        <v>0</v>
      </c>
      <c r="RMM27" s="409">
        <f t="shared" si="195"/>
        <v>0</v>
      </c>
      <c r="RMN27" s="409">
        <f t="shared" si="195"/>
        <v>0</v>
      </c>
      <c r="RMO27" s="409">
        <f t="shared" si="195"/>
        <v>0</v>
      </c>
      <c r="RMP27" s="409">
        <f t="shared" si="195"/>
        <v>0</v>
      </c>
      <c r="RMQ27" s="409">
        <f t="shared" si="195"/>
        <v>0</v>
      </c>
      <c r="RMR27" s="409">
        <f t="shared" si="195"/>
        <v>0</v>
      </c>
      <c r="RMS27" s="409">
        <f t="shared" si="195"/>
        <v>0</v>
      </c>
      <c r="RMT27" s="409">
        <f t="shared" si="195"/>
        <v>0</v>
      </c>
      <c r="RMU27" s="409">
        <f t="shared" si="195"/>
        <v>0</v>
      </c>
      <c r="RMV27" s="409">
        <f t="shared" si="195"/>
        <v>0</v>
      </c>
      <c r="RMW27" s="409">
        <f t="shared" si="195"/>
        <v>0</v>
      </c>
      <c r="RMX27" s="409">
        <f t="shared" si="195"/>
        <v>0</v>
      </c>
      <c r="RMY27" s="409">
        <f t="shared" si="195"/>
        <v>0</v>
      </c>
      <c r="RMZ27" s="409">
        <f t="shared" si="195"/>
        <v>0</v>
      </c>
      <c r="RNA27" s="409">
        <f t="shared" si="195"/>
        <v>0</v>
      </c>
      <c r="RNB27" s="409">
        <f t="shared" si="195"/>
        <v>0</v>
      </c>
      <c r="RNC27" s="409">
        <f t="shared" si="195"/>
        <v>0</v>
      </c>
      <c r="RND27" s="409">
        <f t="shared" si="195"/>
        <v>0</v>
      </c>
      <c r="RNE27" s="409">
        <f t="shared" si="195"/>
        <v>0</v>
      </c>
      <c r="RNF27" s="409">
        <f t="shared" si="195"/>
        <v>0</v>
      </c>
      <c r="RNG27" s="409">
        <f t="shared" si="195"/>
        <v>0</v>
      </c>
      <c r="RNH27" s="409">
        <f t="shared" si="195"/>
        <v>0</v>
      </c>
      <c r="RNI27" s="409">
        <f t="shared" si="195"/>
        <v>0</v>
      </c>
      <c r="RNJ27" s="409">
        <f t="shared" si="195"/>
        <v>0</v>
      </c>
      <c r="RNK27" s="409">
        <f t="shared" si="195"/>
        <v>0</v>
      </c>
      <c r="RNL27" s="409">
        <f t="shared" si="195"/>
        <v>0</v>
      </c>
      <c r="RNM27" s="409">
        <f t="shared" si="195"/>
        <v>0</v>
      </c>
      <c r="RNN27" s="409">
        <f t="shared" si="195"/>
        <v>0</v>
      </c>
      <c r="RNO27" s="409">
        <f t="shared" si="195"/>
        <v>0</v>
      </c>
      <c r="RNP27" s="409">
        <f t="shared" si="195"/>
        <v>0</v>
      </c>
      <c r="RNQ27" s="409">
        <f t="shared" ref="RNQ27:RQB27" si="196">RNQ25/365</f>
        <v>0</v>
      </c>
      <c r="RNR27" s="409">
        <f t="shared" si="196"/>
        <v>0</v>
      </c>
      <c r="RNS27" s="409">
        <f t="shared" si="196"/>
        <v>0</v>
      </c>
      <c r="RNT27" s="409">
        <f t="shared" si="196"/>
        <v>0</v>
      </c>
      <c r="RNU27" s="409">
        <f t="shared" si="196"/>
        <v>0</v>
      </c>
      <c r="RNV27" s="409">
        <f t="shared" si="196"/>
        <v>0</v>
      </c>
      <c r="RNW27" s="409">
        <f t="shared" si="196"/>
        <v>0</v>
      </c>
      <c r="RNX27" s="409">
        <f t="shared" si="196"/>
        <v>0</v>
      </c>
      <c r="RNY27" s="409">
        <f t="shared" si="196"/>
        <v>0</v>
      </c>
      <c r="RNZ27" s="409">
        <f t="shared" si="196"/>
        <v>0</v>
      </c>
      <c r="ROA27" s="409">
        <f t="shared" si="196"/>
        <v>0</v>
      </c>
      <c r="ROB27" s="409">
        <f t="shared" si="196"/>
        <v>0</v>
      </c>
      <c r="ROC27" s="409">
        <f t="shared" si="196"/>
        <v>0</v>
      </c>
      <c r="ROD27" s="409">
        <f t="shared" si="196"/>
        <v>0</v>
      </c>
      <c r="ROE27" s="409">
        <f t="shared" si="196"/>
        <v>0</v>
      </c>
      <c r="ROF27" s="409">
        <f t="shared" si="196"/>
        <v>0</v>
      </c>
      <c r="ROG27" s="409">
        <f t="shared" si="196"/>
        <v>0</v>
      </c>
      <c r="ROH27" s="409">
        <f t="shared" si="196"/>
        <v>0</v>
      </c>
      <c r="ROI27" s="409">
        <f t="shared" si="196"/>
        <v>0</v>
      </c>
      <c r="ROJ27" s="409">
        <f t="shared" si="196"/>
        <v>0</v>
      </c>
      <c r="ROK27" s="409">
        <f t="shared" si="196"/>
        <v>0</v>
      </c>
      <c r="ROL27" s="409">
        <f t="shared" si="196"/>
        <v>0</v>
      </c>
      <c r="ROM27" s="409">
        <f t="shared" si="196"/>
        <v>0</v>
      </c>
      <c r="RON27" s="409">
        <f t="shared" si="196"/>
        <v>0</v>
      </c>
      <c r="ROO27" s="409">
        <f t="shared" si="196"/>
        <v>0</v>
      </c>
      <c r="ROP27" s="409">
        <f t="shared" si="196"/>
        <v>0</v>
      </c>
      <c r="ROQ27" s="409">
        <f t="shared" si="196"/>
        <v>0</v>
      </c>
      <c r="ROR27" s="409">
        <f t="shared" si="196"/>
        <v>0</v>
      </c>
      <c r="ROS27" s="409">
        <f t="shared" si="196"/>
        <v>0</v>
      </c>
      <c r="ROT27" s="409">
        <f t="shared" si="196"/>
        <v>0</v>
      </c>
      <c r="ROU27" s="409">
        <f t="shared" si="196"/>
        <v>0</v>
      </c>
      <c r="ROV27" s="409">
        <f t="shared" si="196"/>
        <v>0</v>
      </c>
      <c r="ROW27" s="409">
        <f t="shared" si="196"/>
        <v>0</v>
      </c>
      <c r="ROX27" s="409">
        <f t="shared" si="196"/>
        <v>0</v>
      </c>
      <c r="ROY27" s="409">
        <f t="shared" si="196"/>
        <v>0</v>
      </c>
      <c r="ROZ27" s="409">
        <f t="shared" si="196"/>
        <v>0</v>
      </c>
      <c r="RPA27" s="409">
        <f t="shared" si="196"/>
        <v>0</v>
      </c>
      <c r="RPB27" s="409">
        <f t="shared" si="196"/>
        <v>0</v>
      </c>
      <c r="RPC27" s="409">
        <f t="shared" si="196"/>
        <v>0</v>
      </c>
      <c r="RPD27" s="409">
        <f t="shared" si="196"/>
        <v>0</v>
      </c>
      <c r="RPE27" s="409">
        <f t="shared" si="196"/>
        <v>0</v>
      </c>
      <c r="RPF27" s="409">
        <f t="shared" si="196"/>
        <v>0</v>
      </c>
      <c r="RPG27" s="409">
        <f t="shared" si="196"/>
        <v>0</v>
      </c>
      <c r="RPH27" s="409">
        <f t="shared" si="196"/>
        <v>0</v>
      </c>
      <c r="RPI27" s="409">
        <f t="shared" si="196"/>
        <v>0</v>
      </c>
      <c r="RPJ27" s="409">
        <f t="shared" si="196"/>
        <v>0</v>
      </c>
      <c r="RPK27" s="409">
        <f t="shared" si="196"/>
        <v>0</v>
      </c>
      <c r="RPL27" s="409">
        <f t="shared" si="196"/>
        <v>0</v>
      </c>
      <c r="RPM27" s="409">
        <f t="shared" si="196"/>
        <v>0</v>
      </c>
      <c r="RPN27" s="409">
        <f t="shared" si="196"/>
        <v>0</v>
      </c>
      <c r="RPO27" s="409">
        <f t="shared" si="196"/>
        <v>0</v>
      </c>
      <c r="RPP27" s="409">
        <f t="shared" si="196"/>
        <v>0</v>
      </c>
      <c r="RPQ27" s="409">
        <f t="shared" si="196"/>
        <v>0</v>
      </c>
      <c r="RPR27" s="409">
        <f t="shared" si="196"/>
        <v>0</v>
      </c>
      <c r="RPS27" s="409">
        <f t="shared" si="196"/>
        <v>0</v>
      </c>
      <c r="RPT27" s="409">
        <f t="shared" si="196"/>
        <v>0</v>
      </c>
      <c r="RPU27" s="409">
        <f t="shared" si="196"/>
        <v>0</v>
      </c>
      <c r="RPV27" s="409">
        <f t="shared" si="196"/>
        <v>0</v>
      </c>
      <c r="RPW27" s="409">
        <f t="shared" si="196"/>
        <v>0</v>
      </c>
      <c r="RPX27" s="409">
        <f t="shared" si="196"/>
        <v>0</v>
      </c>
      <c r="RPY27" s="409">
        <f t="shared" si="196"/>
        <v>0</v>
      </c>
      <c r="RPZ27" s="409">
        <f t="shared" si="196"/>
        <v>0</v>
      </c>
      <c r="RQA27" s="409">
        <f t="shared" si="196"/>
        <v>0</v>
      </c>
      <c r="RQB27" s="409">
        <f t="shared" si="196"/>
        <v>0</v>
      </c>
      <c r="RQC27" s="409">
        <f t="shared" ref="RQC27:RSN27" si="197">RQC25/365</f>
        <v>0</v>
      </c>
      <c r="RQD27" s="409">
        <f t="shared" si="197"/>
        <v>0</v>
      </c>
      <c r="RQE27" s="409">
        <f t="shared" si="197"/>
        <v>0</v>
      </c>
      <c r="RQF27" s="409">
        <f t="shared" si="197"/>
        <v>0</v>
      </c>
      <c r="RQG27" s="409">
        <f t="shared" si="197"/>
        <v>0</v>
      </c>
      <c r="RQH27" s="409">
        <f t="shared" si="197"/>
        <v>0</v>
      </c>
      <c r="RQI27" s="409">
        <f t="shared" si="197"/>
        <v>0</v>
      </c>
      <c r="RQJ27" s="409">
        <f t="shared" si="197"/>
        <v>0</v>
      </c>
      <c r="RQK27" s="409">
        <f t="shared" si="197"/>
        <v>0</v>
      </c>
      <c r="RQL27" s="409">
        <f t="shared" si="197"/>
        <v>0</v>
      </c>
      <c r="RQM27" s="409">
        <f t="shared" si="197"/>
        <v>0</v>
      </c>
      <c r="RQN27" s="409">
        <f t="shared" si="197"/>
        <v>0</v>
      </c>
      <c r="RQO27" s="409">
        <f t="shared" si="197"/>
        <v>0</v>
      </c>
      <c r="RQP27" s="409">
        <f t="shared" si="197"/>
        <v>0</v>
      </c>
      <c r="RQQ27" s="409">
        <f t="shared" si="197"/>
        <v>0</v>
      </c>
      <c r="RQR27" s="409">
        <f t="shared" si="197"/>
        <v>0</v>
      </c>
      <c r="RQS27" s="409">
        <f t="shared" si="197"/>
        <v>0</v>
      </c>
      <c r="RQT27" s="409">
        <f t="shared" si="197"/>
        <v>0</v>
      </c>
      <c r="RQU27" s="409">
        <f t="shared" si="197"/>
        <v>0</v>
      </c>
      <c r="RQV27" s="409">
        <f t="shared" si="197"/>
        <v>0</v>
      </c>
      <c r="RQW27" s="409">
        <f t="shared" si="197"/>
        <v>0</v>
      </c>
      <c r="RQX27" s="409">
        <f t="shared" si="197"/>
        <v>0</v>
      </c>
      <c r="RQY27" s="409">
        <f t="shared" si="197"/>
        <v>0</v>
      </c>
      <c r="RQZ27" s="409">
        <f t="shared" si="197"/>
        <v>0</v>
      </c>
      <c r="RRA27" s="409">
        <f t="shared" si="197"/>
        <v>0</v>
      </c>
      <c r="RRB27" s="409">
        <f t="shared" si="197"/>
        <v>0</v>
      </c>
      <c r="RRC27" s="409">
        <f t="shared" si="197"/>
        <v>0</v>
      </c>
      <c r="RRD27" s="409">
        <f t="shared" si="197"/>
        <v>0</v>
      </c>
      <c r="RRE27" s="409">
        <f t="shared" si="197"/>
        <v>0</v>
      </c>
      <c r="RRF27" s="409">
        <f t="shared" si="197"/>
        <v>0</v>
      </c>
      <c r="RRG27" s="409">
        <f t="shared" si="197"/>
        <v>0</v>
      </c>
      <c r="RRH27" s="409">
        <f t="shared" si="197"/>
        <v>0</v>
      </c>
      <c r="RRI27" s="409">
        <f t="shared" si="197"/>
        <v>0</v>
      </c>
      <c r="RRJ27" s="409">
        <f t="shared" si="197"/>
        <v>0</v>
      </c>
      <c r="RRK27" s="409">
        <f t="shared" si="197"/>
        <v>0</v>
      </c>
      <c r="RRL27" s="409">
        <f t="shared" si="197"/>
        <v>0</v>
      </c>
      <c r="RRM27" s="409">
        <f t="shared" si="197"/>
        <v>0</v>
      </c>
      <c r="RRN27" s="409">
        <f t="shared" si="197"/>
        <v>0</v>
      </c>
      <c r="RRO27" s="409">
        <f t="shared" si="197"/>
        <v>0</v>
      </c>
      <c r="RRP27" s="409">
        <f t="shared" si="197"/>
        <v>0</v>
      </c>
      <c r="RRQ27" s="409">
        <f t="shared" si="197"/>
        <v>0</v>
      </c>
      <c r="RRR27" s="409">
        <f t="shared" si="197"/>
        <v>0</v>
      </c>
      <c r="RRS27" s="409">
        <f t="shared" si="197"/>
        <v>0</v>
      </c>
      <c r="RRT27" s="409">
        <f t="shared" si="197"/>
        <v>0</v>
      </c>
      <c r="RRU27" s="409">
        <f t="shared" si="197"/>
        <v>0</v>
      </c>
      <c r="RRV27" s="409">
        <f t="shared" si="197"/>
        <v>0</v>
      </c>
      <c r="RRW27" s="409">
        <f t="shared" si="197"/>
        <v>0</v>
      </c>
      <c r="RRX27" s="409">
        <f t="shared" si="197"/>
        <v>0</v>
      </c>
      <c r="RRY27" s="409">
        <f t="shared" si="197"/>
        <v>0</v>
      </c>
      <c r="RRZ27" s="409">
        <f t="shared" si="197"/>
        <v>0</v>
      </c>
      <c r="RSA27" s="409">
        <f t="shared" si="197"/>
        <v>0</v>
      </c>
      <c r="RSB27" s="409">
        <f t="shared" si="197"/>
        <v>0</v>
      </c>
      <c r="RSC27" s="409">
        <f t="shared" si="197"/>
        <v>0</v>
      </c>
      <c r="RSD27" s="409">
        <f t="shared" si="197"/>
        <v>0</v>
      </c>
      <c r="RSE27" s="409">
        <f t="shared" si="197"/>
        <v>0</v>
      </c>
      <c r="RSF27" s="409">
        <f t="shared" si="197"/>
        <v>0</v>
      </c>
      <c r="RSG27" s="409">
        <f t="shared" si="197"/>
        <v>0</v>
      </c>
      <c r="RSH27" s="409">
        <f t="shared" si="197"/>
        <v>0</v>
      </c>
      <c r="RSI27" s="409">
        <f t="shared" si="197"/>
        <v>0</v>
      </c>
      <c r="RSJ27" s="409">
        <f t="shared" si="197"/>
        <v>0</v>
      </c>
      <c r="RSK27" s="409">
        <f t="shared" si="197"/>
        <v>0</v>
      </c>
      <c r="RSL27" s="409">
        <f t="shared" si="197"/>
        <v>0</v>
      </c>
      <c r="RSM27" s="409">
        <f t="shared" si="197"/>
        <v>0</v>
      </c>
      <c r="RSN27" s="409">
        <f t="shared" si="197"/>
        <v>0</v>
      </c>
      <c r="RSO27" s="409">
        <f t="shared" ref="RSO27:RUZ27" si="198">RSO25/365</f>
        <v>0</v>
      </c>
      <c r="RSP27" s="409">
        <f t="shared" si="198"/>
        <v>0</v>
      </c>
      <c r="RSQ27" s="409">
        <f t="shared" si="198"/>
        <v>0</v>
      </c>
      <c r="RSR27" s="409">
        <f t="shared" si="198"/>
        <v>0</v>
      </c>
      <c r="RSS27" s="409">
        <f t="shared" si="198"/>
        <v>0</v>
      </c>
      <c r="RST27" s="409">
        <f t="shared" si="198"/>
        <v>0</v>
      </c>
      <c r="RSU27" s="409">
        <f t="shared" si="198"/>
        <v>0</v>
      </c>
      <c r="RSV27" s="409">
        <f t="shared" si="198"/>
        <v>0</v>
      </c>
      <c r="RSW27" s="409">
        <f t="shared" si="198"/>
        <v>0</v>
      </c>
      <c r="RSX27" s="409">
        <f t="shared" si="198"/>
        <v>0</v>
      </c>
      <c r="RSY27" s="409">
        <f t="shared" si="198"/>
        <v>0</v>
      </c>
      <c r="RSZ27" s="409">
        <f t="shared" si="198"/>
        <v>0</v>
      </c>
      <c r="RTA27" s="409">
        <f t="shared" si="198"/>
        <v>0</v>
      </c>
      <c r="RTB27" s="409">
        <f t="shared" si="198"/>
        <v>0</v>
      </c>
      <c r="RTC27" s="409">
        <f t="shared" si="198"/>
        <v>0</v>
      </c>
      <c r="RTD27" s="409">
        <f t="shared" si="198"/>
        <v>0</v>
      </c>
      <c r="RTE27" s="409">
        <f t="shared" si="198"/>
        <v>0</v>
      </c>
      <c r="RTF27" s="409">
        <f t="shared" si="198"/>
        <v>0</v>
      </c>
      <c r="RTG27" s="409">
        <f t="shared" si="198"/>
        <v>0</v>
      </c>
      <c r="RTH27" s="409">
        <f t="shared" si="198"/>
        <v>0</v>
      </c>
      <c r="RTI27" s="409">
        <f t="shared" si="198"/>
        <v>0</v>
      </c>
      <c r="RTJ27" s="409">
        <f t="shared" si="198"/>
        <v>0</v>
      </c>
      <c r="RTK27" s="409">
        <f t="shared" si="198"/>
        <v>0</v>
      </c>
      <c r="RTL27" s="409">
        <f t="shared" si="198"/>
        <v>0</v>
      </c>
      <c r="RTM27" s="409">
        <f t="shared" si="198"/>
        <v>0</v>
      </c>
      <c r="RTN27" s="409">
        <f t="shared" si="198"/>
        <v>0</v>
      </c>
      <c r="RTO27" s="409">
        <f t="shared" si="198"/>
        <v>0</v>
      </c>
      <c r="RTP27" s="409">
        <f t="shared" si="198"/>
        <v>0</v>
      </c>
      <c r="RTQ27" s="409">
        <f t="shared" si="198"/>
        <v>0</v>
      </c>
      <c r="RTR27" s="409">
        <f t="shared" si="198"/>
        <v>0</v>
      </c>
      <c r="RTS27" s="409">
        <f t="shared" si="198"/>
        <v>0</v>
      </c>
      <c r="RTT27" s="409">
        <f t="shared" si="198"/>
        <v>0</v>
      </c>
      <c r="RTU27" s="409">
        <f t="shared" si="198"/>
        <v>0</v>
      </c>
      <c r="RTV27" s="409">
        <f t="shared" si="198"/>
        <v>0</v>
      </c>
      <c r="RTW27" s="409">
        <f t="shared" si="198"/>
        <v>0</v>
      </c>
      <c r="RTX27" s="409">
        <f t="shared" si="198"/>
        <v>0</v>
      </c>
      <c r="RTY27" s="409">
        <f t="shared" si="198"/>
        <v>0</v>
      </c>
      <c r="RTZ27" s="409">
        <f t="shared" si="198"/>
        <v>0</v>
      </c>
      <c r="RUA27" s="409">
        <f t="shared" si="198"/>
        <v>0</v>
      </c>
      <c r="RUB27" s="409">
        <f t="shared" si="198"/>
        <v>0</v>
      </c>
      <c r="RUC27" s="409">
        <f t="shared" si="198"/>
        <v>0</v>
      </c>
      <c r="RUD27" s="409">
        <f t="shared" si="198"/>
        <v>0</v>
      </c>
      <c r="RUE27" s="409">
        <f t="shared" si="198"/>
        <v>0</v>
      </c>
      <c r="RUF27" s="409">
        <f t="shared" si="198"/>
        <v>0</v>
      </c>
      <c r="RUG27" s="409">
        <f t="shared" si="198"/>
        <v>0</v>
      </c>
      <c r="RUH27" s="409">
        <f t="shared" si="198"/>
        <v>0</v>
      </c>
      <c r="RUI27" s="409">
        <f t="shared" si="198"/>
        <v>0</v>
      </c>
      <c r="RUJ27" s="409">
        <f t="shared" si="198"/>
        <v>0</v>
      </c>
      <c r="RUK27" s="409">
        <f t="shared" si="198"/>
        <v>0</v>
      </c>
      <c r="RUL27" s="409">
        <f t="shared" si="198"/>
        <v>0</v>
      </c>
      <c r="RUM27" s="409">
        <f t="shared" si="198"/>
        <v>0</v>
      </c>
      <c r="RUN27" s="409">
        <f t="shared" si="198"/>
        <v>0</v>
      </c>
      <c r="RUO27" s="409">
        <f t="shared" si="198"/>
        <v>0</v>
      </c>
      <c r="RUP27" s="409">
        <f t="shared" si="198"/>
        <v>0</v>
      </c>
      <c r="RUQ27" s="409">
        <f t="shared" si="198"/>
        <v>0</v>
      </c>
      <c r="RUR27" s="409">
        <f t="shared" si="198"/>
        <v>0</v>
      </c>
      <c r="RUS27" s="409">
        <f t="shared" si="198"/>
        <v>0</v>
      </c>
      <c r="RUT27" s="409">
        <f t="shared" si="198"/>
        <v>0</v>
      </c>
      <c r="RUU27" s="409">
        <f t="shared" si="198"/>
        <v>0</v>
      </c>
      <c r="RUV27" s="409">
        <f t="shared" si="198"/>
        <v>0</v>
      </c>
      <c r="RUW27" s="409">
        <f t="shared" si="198"/>
        <v>0</v>
      </c>
      <c r="RUX27" s="409">
        <f t="shared" si="198"/>
        <v>0</v>
      </c>
      <c r="RUY27" s="409">
        <f t="shared" si="198"/>
        <v>0</v>
      </c>
      <c r="RUZ27" s="409">
        <f t="shared" si="198"/>
        <v>0</v>
      </c>
      <c r="RVA27" s="409">
        <f t="shared" ref="RVA27:RXL27" si="199">RVA25/365</f>
        <v>0</v>
      </c>
      <c r="RVB27" s="409">
        <f t="shared" si="199"/>
        <v>0</v>
      </c>
      <c r="RVC27" s="409">
        <f t="shared" si="199"/>
        <v>0</v>
      </c>
      <c r="RVD27" s="409">
        <f t="shared" si="199"/>
        <v>0</v>
      </c>
      <c r="RVE27" s="409">
        <f t="shared" si="199"/>
        <v>0</v>
      </c>
      <c r="RVF27" s="409">
        <f t="shared" si="199"/>
        <v>0</v>
      </c>
      <c r="RVG27" s="409">
        <f t="shared" si="199"/>
        <v>0</v>
      </c>
      <c r="RVH27" s="409">
        <f t="shared" si="199"/>
        <v>0</v>
      </c>
      <c r="RVI27" s="409">
        <f t="shared" si="199"/>
        <v>0</v>
      </c>
      <c r="RVJ27" s="409">
        <f t="shared" si="199"/>
        <v>0</v>
      </c>
      <c r="RVK27" s="409">
        <f t="shared" si="199"/>
        <v>0</v>
      </c>
      <c r="RVL27" s="409">
        <f t="shared" si="199"/>
        <v>0</v>
      </c>
      <c r="RVM27" s="409">
        <f t="shared" si="199"/>
        <v>0</v>
      </c>
      <c r="RVN27" s="409">
        <f t="shared" si="199"/>
        <v>0</v>
      </c>
      <c r="RVO27" s="409">
        <f t="shared" si="199"/>
        <v>0</v>
      </c>
      <c r="RVP27" s="409">
        <f t="shared" si="199"/>
        <v>0</v>
      </c>
      <c r="RVQ27" s="409">
        <f t="shared" si="199"/>
        <v>0</v>
      </c>
      <c r="RVR27" s="409">
        <f t="shared" si="199"/>
        <v>0</v>
      </c>
      <c r="RVS27" s="409">
        <f t="shared" si="199"/>
        <v>0</v>
      </c>
      <c r="RVT27" s="409">
        <f t="shared" si="199"/>
        <v>0</v>
      </c>
      <c r="RVU27" s="409">
        <f t="shared" si="199"/>
        <v>0</v>
      </c>
      <c r="RVV27" s="409">
        <f t="shared" si="199"/>
        <v>0</v>
      </c>
      <c r="RVW27" s="409">
        <f t="shared" si="199"/>
        <v>0</v>
      </c>
      <c r="RVX27" s="409">
        <f t="shared" si="199"/>
        <v>0</v>
      </c>
      <c r="RVY27" s="409">
        <f t="shared" si="199"/>
        <v>0</v>
      </c>
      <c r="RVZ27" s="409">
        <f t="shared" si="199"/>
        <v>0</v>
      </c>
      <c r="RWA27" s="409">
        <f t="shared" si="199"/>
        <v>0</v>
      </c>
      <c r="RWB27" s="409">
        <f t="shared" si="199"/>
        <v>0</v>
      </c>
      <c r="RWC27" s="409">
        <f t="shared" si="199"/>
        <v>0</v>
      </c>
      <c r="RWD27" s="409">
        <f t="shared" si="199"/>
        <v>0</v>
      </c>
      <c r="RWE27" s="409">
        <f t="shared" si="199"/>
        <v>0</v>
      </c>
      <c r="RWF27" s="409">
        <f t="shared" si="199"/>
        <v>0</v>
      </c>
      <c r="RWG27" s="409">
        <f t="shared" si="199"/>
        <v>0</v>
      </c>
      <c r="RWH27" s="409">
        <f t="shared" si="199"/>
        <v>0</v>
      </c>
      <c r="RWI27" s="409">
        <f t="shared" si="199"/>
        <v>0</v>
      </c>
      <c r="RWJ27" s="409">
        <f t="shared" si="199"/>
        <v>0</v>
      </c>
      <c r="RWK27" s="409">
        <f t="shared" si="199"/>
        <v>0</v>
      </c>
      <c r="RWL27" s="409">
        <f t="shared" si="199"/>
        <v>0</v>
      </c>
      <c r="RWM27" s="409">
        <f t="shared" si="199"/>
        <v>0</v>
      </c>
      <c r="RWN27" s="409">
        <f t="shared" si="199"/>
        <v>0</v>
      </c>
      <c r="RWO27" s="409">
        <f t="shared" si="199"/>
        <v>0</v>
      </c>
      <c r="RWP27" s="409">
        <f t="shared" si="199"/>
        <v>0</v>
      </c>
      <c r="RWQ27" s="409">
        <f t="shared" si="199"/>
        <v>0</v>
      </c>
      <c r="RWR27" s="409">
        <f t="shared" si="199"/>
        <v>0</v>
      </c>
      <c r="RWS27" s="409">
        <f t="shared" si="199"/>
        <v>0</v>
      </c>
      <c r="RWT27" s="409">
        <f t="shared" si="199"/>
        <v>0</v>
      </c>
      <c r="RWU27" s="409">
        <f t="shared" si="199"/>
        <v>0</v>
      </c>
      <c r="RWV27" s="409">
        <f t="shared" si="199"/>
        <v>0</v>
      </c>
      <c r="RWW27" s="409">
        <f t="shared" si="199"/>
        <v>0</v>
      </c>
      <c r="RWX27" s="409">
        <f t="shared" si="199"/>
        <v>0</v>
      </c>
      <c r="RWY27" s="409">
        <f t="shared" si="199"/>
        <v>0</v>
      </c>
      <c r="RWZ27" s="409">
        <f t="shared" si="199"/>
        <v>0</v>
      </c>
      <c r="RXA27" s="409">
        <f t="shared" si="199"/>
        <v>0</v>
      </c>
      <c r="RXB27" s="409">
        <f t="shared" si="199"/>
        <v>0</v>
      </c>
      <c r="RXC27" s="409">
        <f t="shared" si="199"/>
        <v>0</v>
      </c>
      <c r="RXD27" s="409">
        <f t="shared" si="199"/>
        <v>0</v>
      </c>
      <c r="RXE27" s="409">
        <f t="shared" si="199"/>
        <v>0</v>
      </c>
      <c r="RXF27" s="409">
        <f t="shared" si="199"/>
        <v>0</v>
      </c>
      <c r="RXG27" s="409">
        <f t="shared" si="199"/>
        <v>0</v>
      </c>
      <c r="RXH27" s="409">
        <f t="shared" si="199"/>
        <v>0</v>
      </c>
      <c r="RXI27" s="409">
        <f t="shared" si="199"/>
        <v>0</v>
      </c>
      <c r="RXJ27" s="409">
        <f t="shared" si="199"/>
        <v>0</v>
      </c>
      <c r="RXK27" s="409">
        <f t="shared" si="199"/>
        <v>0</v>
      </c>
      <c r="RXL27" s="409">
        <f t="shared" si="199"/>
        <v>0</v>
      </c>
      <c r="RXM27" s="409">
        <f t="shared" ref="RXM27:RZX27" si="200">RXM25/365</f>
        <v>0</v>
      </c>
      <c r="RXN27" s="409">
        <f t="shared" si="200"/>
        <v>0</v>
      </c>
      <c r="RXO27" s="409">
        <f t="shared" si="200"/>
        <v>0</v>
      </c>
      <c r="RXP27" s="409">
        <f t="shared" si="200"/>
        <v>0</v>
      </c>
      <c r="RXQ27" s="409">
        <f t="shared" si="200"/>
        <v>0</v>
      </c>
      <c r="RXR27" s="409">
        <f t="shared" si="200"/>
        <v>0</v>
      </c>
      <c r="RXS27" s="409">
        <f t="shared" si="200"/>
        <v>0</v>
      </c>
      <c r="RXT27" s="409">
        <f t="shared" si="200"/>
        <v>0</v>
      </c>
      <c r="RXU27" s="409">
        <f t="shared" si="200"/>
        <v>0</v>
      </c>
      <c r="RXV27" s="409">
        <f t="shared" si="200"/>
        <v>0</v>
      </c>
      <c r="RXW27" s="409">
        <f t="shared" si="200"/>
        <v>0</v>
      </c>
      <c r="RXX27" s="409">
        <f t="shared" si="200"/>
        <v>0</v>
      </c>
      <c r="RXY27" s="409">
        <f t="shared" si="200"/>
        <v>0</v>
      </c>
      <c r="RXZ27" s="409">
        <f t="shared" si="200"/>
        <v>0</v>
      </c>
      <c r="RYA27" s="409">
        <f t="shared" si="200"/>
        <v>0</v>
      </c>
      <c r="RYB27" s="409">
        <f t="shared" si="200"/>
        <v>0</v>
      </c>
      <c r="RYC27" s="409">
        <f t="shared" si="200"/>
        <v>0</v>
      </c>
      <c r="RYD27" s="409">
        <f t="shared" si="200"/>
        <v>0</v>
      </c>
      <c r="RYE27" s="409">
        <f t="shared" si="200"/>
        <v>0</v>
      </c>
      <c r="RYF27" s="409">
        <f t="shared" si="200"/>
        <v>0</v>
      </c>
      <c r="RYG27" s="409">
        <f t="shared" si="200"/>
        <v>0</v>
      </c>
      <c r="RYH27" s="409">
        <f t="shared" si="200"/>
        <v>0</v>
      </c>
      <c r="RYI27" s="409">
        <f t="shared" si="200"/>
        <v>0</v>
      </c>
      <c r="RYJ27" s="409">
        <f t="shared" si="200"/>
        <v>0</v>
      </c>
      <c r="RYK27" s="409">
        <f t="shared" si="200"/>
        <v>0</v>
      </c>
      <c r="RYL27" s="409">
        <f t="shared" si="200"/>
        <v>0</v>
      </c>
      <c r="RYM27" s="409">
        <f t="shared" si="200"/>
        <v>0</v>
      </c>
      <c r="RYN27" s="409">
        <f t="shared" si="200"/>
        <v>0</v>
      </c>
      <c r="RYO27" s="409">
        <f t="shared" si="200"/>
        <v>0</v>
      </c>
      <c r="RYP27" s="409">
        <f t="shared" si="200"/>
        <v>0</v>
      </c>
      <c r="RYQ27" s="409">
        <f t="shared" si="200"/>
        <v>0</v>
      </c>
      <c r="RYR27" s="409">
        <f t="shared" si="200"/>
        <v>0</v>
      </c>
      <c r="RYS27" s="409">
        <f t="shared" si="200"/>
        <v>0</v>
      </c>
      <c r="RYT27" s="409">
        <f t="shared" si="200"/>
        <v>0</v>
      </c>
      <c r="RYU27" s="409">
        <f t="shared" si="200"/>
        <v>0</v>
      </c>
      <c r="RYV27" s="409">
        <f t="shared" si="200"/>
        <v>0</v>
      </c>
      <c r="RYW27" s="409">
        <f t="shared" si="200"/>
        <v>0</v>
      </c>
      <c r="RYX27" s="409">
        <f t="shared" si="200"/>
        <v>0</v>
      </c>
      <c r="RYY27" s="409">
        <f t="shared" si="200"/>
        <v>0</v>
      </c>
      <c r="RYZ27" s="409">
        <f t="shared" si="200"/>
        <v>0</v>
      </c>
      <c r="RZA27" s="409">
        <f t="shared" si="200"/>
        <v>0</v>
      </c>
      <c r="RZB27" s="409">
        <f t="shared" si="200"/>
        <v>0</v>
      </c>
      <c r="RZC27" s="409">
        <f t="shared" si="200"/>
        <v>0</v>
      </c>
      <c r="RZD27" s="409">
        <f t="shared" si="200"/>
        <v>0</v>
      </c>
      <c r="RZE27" s="409">
        <f t="shared" si="200"/>
        <v>0</v>
      </c>
      <c r="RZF27" s="409">
        <f t="shared" si="200"/>
        <v>0</v>
      </c>
      <c r="RZG27" s="409">
        <f t="shared" si="200"/>
        <v>0</v>
      </c>
      <c r="RZH27" s="409">
        <f t="shared" si="200"/>
        <v>0</v>
      </c>
      <c r="RZI27" s="409">
        <f t="shared" si="200"/>
        <v>0</v>
      </c>
      <c r="RZJ27" s="409">
        <f t="shared" si="200"/>
        <v>0</v>
      </c>
      <c r="RZK27" s="409">
        <f t="shared" si="200"/>
        <v>0</v>
      </c>
      <c r="RZL27" s="409">
        <f t="shared" si="200"/>
        <v>0</v>
      </c>
      <c r="RZM27" s="409">
        <f t="shared" si="200"/>
        <v>0</v>
      </c>
      <c r="RZN27" s="409">
        <f t="shared" si="200"/>
        <v>0</v>
      </c>
      <c r="RZO27" s="409">
        <f t="shared" si="200"/>
        <v>0</v>
      </c>
      <c r="RZP27" s="409">
        <f t="shared" si="200"/>
        <v>0</v>
      </c>
      <c r="RZQ27" s="409">
        <f t="shared" si="200"/>
        <v>0</v>
      </c>
      <c r="RZR27" s="409">
        <f t="shared" si="200"/>
        <v>0</v>
      </c>
      <c r="RZS27" s="409">
        <f t="shared" si="200"/>
        <v>0</v>
      </c>
      <c r="RZT27" s="409">
        <f t="shared" si="200"/>
        <v>0</v>
      </c>
      <c r="RZU27" s="409">
        <f t="shared" si="200"/>
        <v>0</v>
      </c>
      <c r="RZV27" s="409">
        <f t="shared" si="200"/>
        <v>0</v>
      </c>
      <c r="RZW27" s="409">
        <f t="shared" si="200"/>
        <v>0</v>
      </c>
      <c r="RZX27" s="409">
        <f t="shared" si="200"/>
        <v>0</v>
      </c>
      <c r="RZY27" s="409">
        <f t="shared" ref="RZY27:SCJ27" si="201">RZY25/365</f>
        <v>0</v>
      </c>
      <c r="RZZ27" s="409">
        <f t="shared" si="201"/>
        <v>0</v>
      </c>
      <c r="SAA27" s="409">
        <f t="shared" si="201"/>
        <v>0</v>
      </c>
      <c r="SAB27" s="409">
        <f t="shared" si="201"/>
        <v>0</v>
      </c>
      <c r="SAC27" s="409">
        <f t="shared" si="201"/>
        <v>0</v>
      </c>
      <c r="SAD27" s="409">
        <f t="shared" si="201"/>
        <v>0</v>
      </c>
      <c r="SAE27" s="409">
        <f t="shared" si="201"/>
        <v>0</v>
      </c>
      <c r="SAF27" s="409">
        <f t="shared" si="201"/>
        <v>0</v>
      </c>
      <c r="SAG27" s="409">
        <f t="shared" si="201"/>
        <v>0</v>
      </c>
      <c r="SAH27" s="409">
        <f t="shared" si="201"/>
        <v>0</v>
      </c>
      <c r="SAI27" s="409">
        <f t="shared" si="201"/>
        <v>0</v>
      </c>
      <c r="SAJ27" s="409">
        <f t="shared" si="201"/>
        <v>0</v>
      </c>
      <c r="SAK27" s="409">
        <f t="shared" si="201"/>
        <v>0</v>
      </c>
      <c r="SAL27" s="409">
        <f t="shared" si="201"/>
        <v>0</v>
      </c>
      <c r="SAM27" s="409">
        <f t="shared" si="201"/>
        <v>0</v>
      </c>
      <c r="SAN27" s="409">
        <f t="shared" si="201"/>
        <v>0</v>
      </c>
      <c r="SAO27" s="409">
        <f t="shared" si="201"/>
        <v>0</v>
      </c>
      <c r="SAP27" s="409">
        <f t="shared" si="201"/>
        <v>0</v>
      </c>
      <c r="SAQ27" s="409">
        <f t="shared" si="201"/>
        <v>0</v>
      </c>
      <c r="SAR27" s="409">
        <f t="shared" si="201"/>
        <v>0</v>
      </c>
      <c r="SAS27" s="409">
        <f t="shared" si="201"/>
        <v>0</v>
      </c>
      <c r="SAT27" s="409">
        <f t="shared" si="201"/>
        <v>0</v>
      </c>
      <c r="SAU27" s="409">
        <f t="shared" si="201"/>
        <v>0</v>
      </c>
      <c r="SAV27" s="409">
        <f t="shared" si="201"/>
        <v>0</v>
      </c>
      <c r="SAW27" s="409">
        <f t="shared" si="201"/>
        <v>0</v>
      </c>
      <c r="SAX27" s="409">
        <f t="shared" si="201"/>
        <v>0</v>
      </c>
      <c r="SAY27" s="409">
        <f t="shared" si="201"/>
        <v>0</v>
      </c>
      <c r="SAZ27" s="409">
        <f t="shared" si="201"/>
        <v>0</v>
      </c>
      <c r="SBA27" s="409">
        <f t="shared" si="201"/>
        <v>0</v>
      </c>
      <c r="SBB27" s="409">
        <f t="shared" si="201"/>
        <v>0</v>
      </c>
      <c r="SBC27" s="409">
        <f t="shared" si="201"/>
        <v>0</v>
      </c>
      <c r="SBD27" s="409">
        <f t="shared" si="201"/>
        <v>0</v>
      </c>
      <c r="SBE27" s="409">
        <f t="shared" si="201"/>
        <v>0</v>
      </c>
      <c r="SBF27" s="409">
        <f t="shared" si="201"/>
        <v>0</v>
      </c>
      <c r="SBG27" s="409">
        <f t="shared" si="201"/>
        <v>0</v>
      </c>
      <c r="SBH27" s="409">
        <f t="shared" si="201"/>
        <v>0</v>
      </c>
      <c r="SBI27" s="409">
        <f t="shared" si="201"/>
        <v>0</v>
      </c>
      <c r="SBJ27" s="409">
        <f t="shared" si="201"/>
        <v>0</v>
      </c>
      <c r="SBK27" s="409">
        <f t="shared" si="201"/>
        <v>0</v>
      </c>
      <c r="SBL27" s="409">
        <f t="shared" si="201"/>
        <v>0</v>
      </c>
      <c r="SBM27" s="409">
        <f t="shared" si="201"/>
        <v>0</v>
      </c>
      <c r="SBN27" s="409">
        <f t="shared" si="201"/>
        <v>0</v>
      </c>
      <c r="SBO27" s="409">
        <f t="shared" si="201"/>
        <v>0</v>
      </c>
      <c r="SBP27" s="409">
        <f t="shared" si="201"/>
        <v>0</v>
      </c>
      <c r="SBQ27" s="409">
        <f t="shared" si="201"/>
        <v>0</v>
      </c>
      <c r="SBR27" s="409">
        <f t="shared" si="201"/>
        <v>0</v>
      </c>
      <c r="SBS27" s="409">
        <f t="shared" si="201"/>
        <v>0</v>
      </c>
      <c r="SBT27" s="409">
        <f t="shared" si="201"/>
        <v>0</v>
      </c>
      <c r="SBU27" s="409">
        <f t="shared" si="201"/>
        <v>0</v>
      </c>
      <c r="SBV27" s="409">
        <f t="shared" si="201"/>
        <v>0</v>
      </c>
      <c r="SBW27" s="409">
        <f t="shared" si="201"/>
        <v>0</v>
      </c>
      <c r="SBX27" s="409">
        <f t="shared" si="201"/>
        <v>0</v>
      </c>
      <c r="SBY27" s="409">
        <f t="shared" si="201"/>
        <v>0</v>
      </c>
      <c r="SBZ27" s="409">
        <f t="shared" si="201"/>
        <v>0</v>
      </c>
      <c r="SCA27" s="409">
        <f t="shared" si="201"/>
        <v>0</v>
      </c>
      <c r="SCB27" s="409">
        <f t="shared" si="201"/>
        <v>0</v>
      </c>
      <c r="SCC27" s="409">
        <f t="shared" si="201"/>
        <v>0</v>
      </c>
      <c r="SCD27" s="409">
        <f t="shared" si="201"/>
        <v>0</v>
      </c>
      <c r="SCE27" s="409">
        <f t="shared" si="201"/>
        <v>0</v>
      </c>
      <c r="SCF27" s="409">
        <f t="shared" si="201"/>
        <v>0</v>
      </c>
      <c r="SCG27" s="409">
        <f t="shared" si="201"/>
        <v>0</v>
      </c>
      <c r="SCH27" s="409">
        <f t="shared" si="201"/>
        <v>0</v>
      </c>
      <c r="SCI27" s="409">
        <f t="shared" si="201"/>
        <v>0</v>
      </c>
      <c r="SCJ27" s="409">
        <f t="shared" si="201"/>
        <v>0</v>
      </c>
      <c r="SCK27" s="409">
        <f t="shared" ref="SCK27:SEV27" si="202">SCK25/365</f>
        <v>0</v>
      </c>
      <c r="SCL27" s="409">
        <f t="shared" si="202"/>
        <v>0</v>
      </c>
      <c r="SCM27" s="409">
        <f t="shared" si="202"/>
        <v>0</v>
      </c>
      <c r="SCN27" s="409">
        <f t="shared" si="202"/>
        <v>0</v>
      </c>
      <c r="SCO27" s="409">
        <f t="shared" si="202"/>
        <v>0</v>
      </c>
      <c r="SCP27" s="409">
        <f t="shared" si="202"/>
        <v>0</v>
      </c>
      <c r="SCQ27" s="409">
        <f t="shared" si="202"/>
        <v>0</v>
      </c>
      <c r="SCR27" s="409">
        <f t="shared" si="202"/>
        <v>0</v>
      </c>
      <c r="SCS27" s="409">
        <f t="shared" si="202"/>
        <v>0</v>
      </c>
      <c r="SCT27" s="409">
        <f t="shared" si="202"/>
        <v>0</v>
      </c>
      <c r="SCU27" s="409">
        <f t="shared" si="202"/>
        <v>0</v>
      </c>
      <c r="SCV27" s="409">
        <f t="shared" si="202"/>
        <v>0</v>
      </c>
      <c r="SCW27" s="409">
        <f t="shared" si="202"/>
        <v>0</v>
      </c>
      <c r="SCX27" s="409">
        <f t="shared" si="202"/>
        <v>0</v>
      </c>
      <c r="SCY27" s="409">
        <f t="shared" si="202"/>
        <v>0</v>
      </c>
      <c r="SCZ27" s="409">
        <f t="shared" si="202"/>
        <v>0</v>
      </c>
      <c r="SDA27" s="409">
        <f t="shared" si="202"/>
        <v>0</v>
      </c>
      <c r="SDB27" s="409">
        <f t="shared" si="202"/>
        <v>0</v>
      </c>
      <c r="SDC27" s="409">
        <f t="shared" si="202"/>
        <v>0</v>
      </c>
      <c r="SDD27" s="409">
        <f t="shared" si="202"/>
        <v>0</v>
      </c>
      <c r="SDE27" s="409">
        <f t="shared" si="202"/>
        <v>0</v>
      </c>
      <c r="SDF27" s="409">
        <f t="shared" si="202"/>
        <v>0</v>
      </c>
      <c r="SDG27" s="409">
        <f t="shared" si="202"/>
        <v>0</v>
      </c>
      <c r="SDH27" s="409">
        <f t="shared" si="202"/>
        <v>0</v>
      </c>
      <c r="SDI27" s="409">
        <f t="shared" si="202"/>
        <v>0</v>
      </c>
      <c r="SDJ27" s="409">
        <f t="shared" si="202"/>
        <v>0</v>
      </c>
      <c r="SDK27" s="409">
        <f t="shared" si="202"/>
        <v>0</v>
      </c>
      <c r="SDL27" s="409">
        <f t="shared" si="202"/>
        <v>0</v>
      </c>
      <c r="SDM27" s="409">
        <f t="shared" si="202"/>
        <v>0</v>
      </c>
      <c r="SDN27" s="409">
        <f t="shared" si="202"/>
        <v>0</v>
      </c>
      <c r="SDO27" s="409">
        <f t="shared" si="202"/>
        <v>0</v>
      </c>
      <c r="SDP27" s="409">
        <f t="shared" si="202"/>
        <v>0</v>
      </c>
      <c r="SDQ27" s="409">
        <f t="shared" si="202"/>
        <v>0</v>
      </c>
      <c r="SDR27" s="409">
        <f t="shared" si="202"/>
        <v>0</v>
      </c>
      <c r="SDS27" s="409">
        <f t="shared" si="202"/>
        <v>0</v>
      </c>
      <c r="SDT27" s="409">
        <f t="shared" si="202"/>
        <v>0</v>
      </c>
      <c r="SDU27" s="409">
        <f t="shared" si="202"/>
        <v>0</v>
      </c>
      <c r="SDV27" s="409">
        <f t="shared" si="202"/>
        <v>0</v>
      </c>
      <c r="SDW27" s="409">
        <f t="shared" si="202"/>
        <v>0</v>
      </c>
      <c r="SDX27" s="409">
        <f t="shared" si="202"/>
        <v>0</v>
      </c>
      <c r="SDY27" s="409">
        <f t="shared" si="202"/>
        <v>0</v>
      </c>
      <c r="SDZ27" s="409">
        <f t="shared" si="202"/>
        <v>0</v>
      </c>
      <c r="SEA27" s="409">
        <f t="shared" si="202"/>
        <v>0</v>
      </c>
      <c r="SEB27" s="409">
        <f t="shared" si="202"/>
        <v>0</v>
      </c>
      <c r="SEC27" s="409">
        <f t="shared" si="202"/>
        <v>0</v>
      </c>
      <c r="SED27" s="409">
        <f t="shared" si="202"/>
        <v>0</v>
      </c>
      <c r="SEE27" s="409">
        <f t="shared" si="202"/>
        <v>0</v>
      </c>
      <c r="SEF27" s="409">
        <f t="shared" si="202"/>
        <v>0</v>
      </c>
      <c r="SEG27" s="409">
        <f t="shared" si="202"/>
        <v>0</v>
      </c>
      <c r="SEH27" s="409">
        <f t="shared" si="202"/>
        <v>0</v>
      </c>
      <c r="SEI27" s="409">
        <f t="shared" si="202"/>
        <v>0</v>
      </c>
      <c r="SEJ27" s="409">
        <f t="shared" si="202"/>
        <v>0</v>
      </c>
      <c r="SEK27" s="409">
        <f t="shared" si="202"/>
        <v>0</v>
      </c>
      <c r="SEL27" s="409">
        <f t="shared" si="202"/>
        <v>0</v>
      </c>
      <c r="SEM27" s="409">
        <f t="shared" si="202"/>
        <v>0</v>
      </c>
      <c r="SEN27" s="409">
        <f t="shared" si="202"/>
        <v>0</v>
      </c>
      <c r="SEO27" s="409">
        <f t="shared" si="202"/>
        <v>0</v>
      </c>
      <c r="SEP27" s="409">
        <f t="shared" si="202"/>
        <v>0</v>
      </c>
      <c r="SEQ27" s="409">
        <f t="shared" si="202"/>
        <v>0</v>
      </c>
      <c r="SER27" s="409">
        <f t="shared" si="202"/>
        <v>0</v>
      </c>
      <c r="SES27" s="409">
        <f t="shared" si="202"/>
        <v>0</v>
      </c>
      <c r="SET27" s="409">
        <f t="shared" si="202"/>
        <v>0</v>
      </c>
      <c r="SEU27" s="409">
        <f t="shared" si="202"/>
        <v>0</v>
      </c>
      <c r="SEV27" s="409">
        <f t="shared" si="202"/>
        <v>0</v>
      </c>
      <c r="SEW27" s="409">
        <f t="shared" ref="SEW27:SHH27" si="203">SEW25/365</f>
        <v>0</v>
      </c>
      <c r="SEX27" s="409">
        <f t="shared" si="203"/>
        <v>0</v>
      </c>
      <c r="SEY27" s="409">
        <f t="shared" si="203"/>
        <v>0</v>
      </c>
      <c r="SEZ27" s="409">
        <f t="shared" si="203"/>
        <v>0</v>
      </c>
      <c r="SFA27" s="409">
        <f t="shared" si="203"/>
        <v>0</v>
      </c>
      <c r="SFB27" s="409">
        <f t="shared" si="203"/>
        <v>0</v>
      </c>
      <c r="SFC27" s="409">
        <f t="shared" si="203"/>
        <v>0</v>
      </c>
      <c r="SFD27" s="409">
        <f t="shared" si="203"/>
        <v>0</v>
      </c>
      <c r="SFE27" s="409">
        <f t="shared" si="203"/>
        <v>0</v>
      </c>
      <c r="SFF27" s="409">
        <f t="shared" si="203"/>
        <v>0</v>
      </c>
      <c r="SFG27" s="409">
        <f t="shared" si="203"/>
        <v>0</v>
      </c>
      <c r="SFH27" s="409">
        <f t="shared" si="203"/>
        <v>0</v>
      </c>
      <c r="SFI27" s="409">
        <f t="shared" si="203"/>
        <v>0</v>
      </c>
      <c r="SFJ27" s="409">
        <f t="shared" si="203"/>
        <v>0</v>
      </c>
      <c r="SFK27" s="409">
        <f t="shared" si="203"/>
        <v>0</v>
      </c>
      <c r="SFL27" s="409">
        <f t="shared" si="203"/>
        <v>0</v>
      </c>
      <c r="SFM27" s="409">
        <f t="shared" si="203"/>
        <v>0</v>
      </c>
      <c r="SFN27" s="409">
        <f t="shared" si="203"/>
        <v>0</v>
      </c>
      <c r="SFO27" s="409">
        <f t="shared" si="203"/>
        <v>0</v>
      </c>
      <c r="SFP27" s="409">
        <f t="shared" si="203"/>
        <v>0</v>
      </c>
      <c r="SFQ27" s="409">
        <f t="shared" si="203"/>
        <v>0</v>
      </c>
      <c r="SFR27" s="409">
        <f t="shared" si="203"/>
        <v>0</v>
      </c>
      <c r="SFS27" s="409">
        <f t="shared" si="203"/>
        <v>0</v>
      </c>
      <c r="SFT27" s="409">
        <f t="shared" si="203"/>
        <v>0</v>
      </c>
      <c r="SFU27" s="409">
        <f t="shared" si="203"/>
        <v>0</v>
      </c>
      <c r="SFV27" s="409">
        <f t="shared" si="203"/>
        <v>0</v>
      </c>
      <c r="SFW27" s="409">
        <f t="shared" si="203"/>
        <v>0</v>
      </c>
      <c r="SFX27" s="409">
        <f t="shared" si="203"/>
        <v>0</v>
      </c>
      <c r="SFY27" s="409">
        <f t="shared" si="203"/>
        <v>0</v>
      </c>
      <c r="SFZ27" s="409">
        <f t="shared" si="203"/>
        <v>0</v>
      </c>
      <c r="SGA27" s="409">
        <f t="shared" si="203"/>
        <v>0</v>
      </c>
      <c r="SGB27" s="409">
        <f t="shared" si="203"/>
        <v>0</v>
      </c>
      <c r="SGC27" s="409">
        <f t="shared" si="203"/>
        <v>0</v>
      </c>
      <c r="SGD27" s="409">
        <f t="shared" si="203"/>
        <v>0</v>
      </c>
      <c r="SGE27" s="409">
        <f t="shared" si="203"/>
        <v>0</v>
      </c>
      <c r="SGF27" s="409">
        <f t="shared" si="203"/>
        <v>0</v>
      </c>
      <c r="SGG27" s="409">
        <f t="shared" si="203"/>
        <v>0</v>
      </c>
      <c r="SGH27" s="409">
        <f t="shared" si="203"/>
        <v>0</v>
      </c>
      <c r="SGI27" s="409">
        <f t="shared" si="203"/>
        <v>0</v>
      </c>
      <c r="SGJ27" s="409">
        <f t="shared" si="203"/>
        <v>0</v>
      </c>
      <c r="SGK27" s="409">
        <f t="shared" si="203"/>
        <v>0</v>
      </c>
      <c r="SGL27" s="409">
        <f t="shared" si="203"/>
        <v>0</v>
      </c>
      <c r="SGM27" s="409">
        <f t="shared" si="203"/>
        <v>0</v>
      </c>
      <c r="SGN27" s="409">
        <f t="shared" si="203"/>
        <v>0</v>
      </c>
      <c r="SGO27" s="409">
        <f t="shared" si="203"/>
        <v>0</v>
      </c>
      <c r="SGP27" s="409">
        <f t="shared" si="203"/>
        <v>0</v>
      </c>
      <c r="SGQ27" s="409">
        <f t="shared" si="203"/>
        <v>0</v>
      </c>
      <c r="SGR27" s="409">
        <f t="shared" si="203"/>
        <v>0</v>
      </c>
      <c r="SGS27" s="409">
        <f t="shared" si="203"/>
        <v>0</v>
      </c>
      <c r="SGT27" s="409">
        <f t="shared" si="203"/>
        <v>0</v>
      </c>
      <c r="SGU27" s="409">
        <f t="shared" si="203"/>
        <v>0</v>
      </c>
      <c r="SGV27" s="409">
        <f t="shared" si="203"/>
        <v>0</v>
      </c>
      <c r="SGW27" s="409">
        <f t="shared" si="203"/>
        <v>0</v>
      </c>
      <c r="SGX27" s="409">
        <f t="shared" si="203"/>
        <v>0</v>
      </c>
      <c r="SGY27" s="409">
        <f t="shared" si="203"/>
        <v>0</v>
      </c>
      <c r="SGZ27" s="409">
        <f t="shared" si="203"/>
        <v>0</v>
      </c>
      <c r="SHA27" s="409">
        <f t="shared" si="203"/>
        <v>0</v>
      </c>
      <c r="SHB27" s="409">
        <f t="shared" si="203"/>
        <v>0</v>
      </c>
      <c r="SHC27" s="409">
        <f t="shared" si="203"/>
        <v>0</v>
      </c>
      <c r="SHD27" s="409">
        <f t="shared" si="203"/>
        <v>0</v>
      </c>
      <c r="SHE27" s="409">
        <f t="shared" si="203"/>
        <v>0</v>
      </c>
      <c r="SHF27" s="409">
        <f t="shared" si="203"/>
        <v>0</v>
      </c>
      <c r="SHG27" s="409">
        <f t="shared" si="203"/>
        <v>0</v>
      </c>
      <c r="SHH27" s="409">
        <f t="shared" si="203"/>
        <v>0</v>
      </c>
      <c r="SHI27" s="409">
        <f t="shared" ref="SHI27:SJT27" si="204">SHI25/365</f>
        <v>0</v>
      </c>
      <c r="SHJ27" s="409">
        <f t="shared" si="204"/>
        <v>0</v>
      </c>
      <c r="SHK27" s="409">
        <f t="shared" si="204"/>
        <v>0</v>
      </c>
      <c r="SHL27" s="409">
        <f t="shared" si="204"/>
        <v>0</v>
      </c>
      <c r="SHM27" s="409">
        <f t="shared" si="204"/>
        <v>0</v>
      </c>
      <c r="SHN27" s="409">
        <f t="shared" si="204"/>
        <v>0</v>
      </c>
      <c r="SHO27" s="409">
        <f t="shared" si="204"/>
        <v>0</v>
      </c>
      <c r="SHP27" s="409">
        <f t="shared" si="204"/>
        <v>0</v>
      </c>
      <c r="SHQ27" s="409">
        <f t="shared" si="204"/>
        <v>0</v>
      </c>
      <c r="SHR27" s="409">
        <f t="shared" si="204"/>
        <v>0</v>
      </c>
      <c r="SHS27" s="409">
        <f t="shared" si="204"/>
        <v>0</v>
      </c>
      <c r="SHT27" s="409">
        <f t="shared" si="204"/>
        <v>0</v>
      </c>
      <c r="SHU27" s="409">
        <f t="shared" si="204"/>
        <v>0</v>
      </c>
      <c r="SHV27" s="409">
        <f t="shared" si="204"/>
        <v>0</v>
      </c>
      <c r="SHW27" s="409">
        <f t="shared" si="204"/>
        <v>0</v>
      </c>
      <c r="SHX27" s="409">
        <f t="shared" si="204"/>
        <v>0</v>
      </c>
      <c r="SHY27" s="409">
        <f t="shared" si="204"/>
        <v>0</v>
      </c>
      <c r="SHZ27" s="409">
        <f t="shared" si="204"/>
        <v>0</v>
      </c>
      <c r="SIA27" s="409">
        <f t="shared" si="204"/>
        <v>0</v>
      </c>
      <c r="SIB27" s="409">
        <f t="shared" si="204"/>
        <v>0</v>
      </c>
      <c r="SIC27" s="409">
        <f t="shared" si="204"/>
        <v>0</v>
      </c>
      <c r="SID27" s="409">
        <f t="shared" si="204"/>
        <v>0</v>
      </c>
      <c r="SIE27" s="409">
        <f t="shared" si="204"/>
        <v>0</v>
      </c>
      <c r="SIF27" s="409">
        <f t="shared" si="204"/>
        <v>0</v>
      </c>
      <c r="SIG27" s="409">
        <f t="shared" si="204"/>
        <v>0</v>
      </c>
      <c r="SIH27" s="409">
        <f t="shared" si="204"/>
        <v>0</v>
      </c>
      <c r="SII27" s="409">
        <f t="shared" si="204"/>
        <v>0</v>
      </c>
      <c r="SIJ27" s="409">
        <f t="shared" si="204"/>
        <v>0</v>
      </c>
      <c r="SIK27" s="409">
        <f t="shared" si="204"/>
        <v>0</v>
      </c>
      <c r="SIL27" s="409">
        <f t="shared" si="204"/>
        <v>0</v>
      </c>
      <c r="SIM27" s="409">
        <f t="shared" si="204"/>
        <v>0</v>
      </c>
      <c r="SIN27" s="409">
        <f t="shared" si="204"/>
        <v>0</v>
      </c>
      <c r="SIO27" s="409">
        <f t="shared" si="204"/>
        <v>0</v>
      </c>
      <c r="SIP27" s="409">
        <f t="shared" si="204"/>
        <v>0</v>
      </c>
      <c r="SIQ27" s="409">
        <f t="shared" si="204"/>
        <v>0</v>
      </c>
      <c r="SIR27" s="409">
        <f t="shared" si="204"/>
        <v>0</v>
      </c>
      <c r="SIS27" s="409">
        <f t="shared" si="204"/>
        <v>0</v>
      </c>
      <c r="SIT27" s="409">
        <f t="shared" si="204"/>
        <v>0</v>
      </c>
      <c r="SIU27" s="409">
        <f t="shared" si="204"/>
        <v>0</v>
      </c>
      <c r="SIV27" s="409">
        <f t="shared" si="204"/>
        <v>0</v>
      </c>
      <c r="SIW27" s="409">
        <f t="shared" si="204"/>
        <v>0</v>
      </c>
      <c r="SIX27" s="409">
        <f t="shared" si="204"/>
        <v>0</v>
      </c>
      <c r="SIY27" s="409">
        <f t="shared" si="204"/>
        <v>0</v>
      </c>
      <c r="SIZ27" s="409">
        <f t="shared" si="204"/>
        <v>0</v>
      </c>
      <c r="SJA27" s="409">
        <f t="shared" si="204"/>
        <v>0</v>
      </c>
      <c r="SJB27" s="409">
        <f t="shared" si="204"/>
        <v>0</v>
      </c>
      <c r="SJC27" s="409">
        <f t="shared" si="204"/>
        <v>0</v>
      </c>
      <c r="SJD27" s="409">
        <f t="shared" si="204"/>
        <v>0</v>
      </c>
      <c r="SJE27" s="409">
        <f t="shared" si="204"/>
        <v>0</v>
      </c>
      <c r="SJF27" s="409">
        <f t="shared" si="204"/>
        <v>0</v>
      </c>
      <c r="SJG27" s="409">
        <f t="shared" si="204"/>
        <v>0</v>
      </c>
      <c r="SJH27" s="409">
        <f t="shared" si="204"/>
        <v>0</v>
      </c>
      <c r="SJI27" s="409">
        <f t="shared" si="204"/>
        <v>0</v>
      </c>
      <c r="SJJ27" s="409">
        <f t="shared" si="204"/>
        <v>0</v>
      </c>
      <c r="SJK27" s="409">
        <f t="shared" si="204"/>
        <v>0</v>
      </c>
      <c r="SJL27" s="409">
        <f t="shared" si="204"/>
        <v>0</v>
      </c>
      <c r="SJM27" s="409">
        <f t="shared" si="204"/>
        <v>0</v>
      </c>
      <c r="SJN27" s="409">
        <f t="shared" si="204"/>
        <v>0</v>
      </c>
      <c r="SJO27" s="409">
        <f t="shared" si="204"/>
        <v>0</v>
      </c>
      <c r="SJP27" s="409">
        <f t="shared" si="204"/>
        <v>0</v>
      </c>
      <c r="SJQ27" s="409">
        <f t="shared" si="204"/>
        <v>0</v>
      </c>
      <c r="SJR27" s="409">
        <f t="shared" si="204"/>
        <v>0</v>
      </c>
      <c r="SJS27" s="409">
        <f t="shared" si="204"/>
        <v>0</v>
      </c>
      <c r="SJT27" s="409">
        <f t="shared" si="204"/>
        <v>0</v>
      </c>
      <c r="SJU27" s="409">
        <f t="shared" ref="SJU27:SMF27" si="205">SJU25/365</f>
        <v>0</v>
      </c>
      <c r="SJV27" s="409">
        <f t="shared" si="205"/>
        <v>0</v>
      </c>
      <c r="SJW27" s="409">
        <f t="shared" si="205"/>
        <v>0</v>
      </c>
      <c r="SJX27" s="409">
        <f t="shared" si="205"/>
        <v>0</v>
      </c>
      <c r="SJY27" s="409">
        <f t="shared" si="205"/>
        <v>0</v>
      </c>
      <c r="SJZ27" s="409">
        <f t="shared" si="205"/>
        <v>0</v>
      </c>
      <c r="SKA27" s="409">
        <f t="shared" si="205"/>
        <v>0</v>
      </c>
      <c r="SKB27" s="409">
        <f t="shared" si="205"/>
        <v>0</v>
      </c>
      <c r="SKC27" s="409">
        <f t="shared" si="205"/>
        <v>0</v>
      </c>
      <c r="SKD27" s="409">
        <f t="shared" si="205"/>
        <v>0</v>
      </c>
      <c r="SKE27" s="409">
        <f t="shared" si="205"/>
        <v>0</v>
      </c>
      <c r="SKF27" s="409">
        <f t="shared" si="205"/>
        <v>0</v>
      </c>
      <c r="SKG27" s="409">
        <f t="shared" si="205"/>
        <v>0</v>
      </c>
      <c r="SKH27" s="409">
        <f t="shared" si="205"/>
        <v>0</v>
      </c>
      <c r="SKI27" s="409">
        <f t="shared" si="205"/>
        <v>0</v>
      </c>
      <c r="SKJ27" s="409">
        <f t="shared" si="205"/>
        <v>0</v>
      </c>
      <c r="SKK27" s="409">
        <f t="shared" si="205"/>
        <v>0</v>
      </c>
      <c r="SKL27" s="409">
        <f t="shared" si="205"/>
        <v>0</v>
      </c>
      <c r="SKM27" s="409">
        <f t="shared" si="205"/>
        <v>0</v>
      </c>
      <c r="SKN27" s="409">
        <f t="shared" si="205"/>
        <v>0</v>
      </c>
      <c r="SKO27" s="409">
        <f t="shared" si="205"/>
        <v>0</v>
      </c>
      <c r="SKP27" s="409">
        <f t="shared" si="205"/>
        <v>0</v>
      </c>
      <c r="SKQ27" s="409">
        <f t="shared" si="205"/>
        <v>0</v>
      </c>
      <c r="SKR27" s="409">
        <f t="shared" si="205"/>
        <v>0</v>
      </c>
      <c r="SKS27" s="409">
        <f t="shared" si="205"/>
        <v>0</v>
      </c>
      <c r="SKT27" s="409">
        <f t="shared" si="205"/>
        <v>0</v>
      </c>
      <c r="SKU27" s="409">
        <f t="shared" si="205"/>
        <v>0</v>
      </c>
      <c r="SKV27" s="409">
        <f t="shared" si="205"/>
        <v>0</v>
      </c>
      <c r="SKW27" s="409">
        <f t="shared" si="205"/>
        <v>0</v>
      </c>
      <c r="SKX27" s="409">
        <f t="shared" si="205"/>
        <v>0</v>
      </c>
      <c r="SKY27" s="409">
        <f t="shared" si="205"/>
        <v>0</v>
      </c>
      <c r="SKZ27" s="409">
        <f t="shared" si="205"/>
        <v>0</v>
      </c>
      <c r="SLA27" s="409">
        <f t="shared" si="205"/>
        <v>0</v>
      </c>
      <c r="SLB27" s="409">
        <f t="shared" si="205"/>
        <v>0</v>
      </c>
      <c r="SLC27" s="409">
        <f t="shared" si="205"/>
        <v>0</v>
      </c>
      <c r="SLD27" s="409">
        <f t="shared" si="205"/>
        <v>0</v>
      </c>
      <c r="SLE27" s="409">
        <f t="shared" si="205"/>
        <v>0</v>
      </c>
      <c r="SLF27" s="409">
        <f t="shared" si="205"/>
        <v>0</v>
      </c>
      <c r="SLG27" s="409">
        <f t="shared" si="205"/>
        <v>0</v>
      </c>
      <c r="SLH27" s="409">
        <f t="shared" si="205"/>
        <v>0</v>
      </c>
      <c r="SLI27" s="409">
        <f t="shared" si="205"/>
        <v>0</v>
      </c>
      <c r="SLJ27" s="409">
        <f t="shared" si="205"/>
        <v>0</v>
      </c>
      <c r="SLK27" s="409">
        <f t="shared" si="205"/>
        <v>0</v>
      </c>
      <c r="SLL27" s="409">
        <f t="shared" si="205"/>
        <v>0</v>
      </c>
      <c r="SLM27" s="409">
        <f t="shared" si="205"/>
        <v>0</v>
      </c>
      <c r="SLN27" s="409">
        <f t="shared" si="205"/>
        <v>0</v>
      </c>
      <c r="SLO27" s="409">
        <f t="shared" si="205"/>
        <v>0</v>
      </c>
      <c r="SLP27" s="409">
        <f t="shared" si="205"/>
        <v>0</v>
      </c>
      <c r="SLQ27" s="409">
        <f t="shared" si="205"/>
        <v>0</v>
      </c>
      <c r="SLR27" s="409">
        <f t="shared" si="205"/>
        <v>0</v>
      </c>
      <c r="SLS27" s="409">
        <f t="shared" si="205"/>
        <v>0</v>
      </c>
      <c r="SLT27" s="409">
        <f t="shared" si="205"/>
        <v>0</v>
      </c>
      <c r="SLU27" s="409">
        <f t="shared" si="205"/>
        <v>0</v>
      </c>
      <c r="SLV27" s="409">
        <f t="shared" si="205"/>
        <v>0</v>
      </c>
      <c r="SLW27" s="409">
        <f t="shared" si="205"/>
        <v>0</v>
      </c>
      <c r="SLX27" s="409">
        <f t="shared" si="205"/>
        <v>0</v>
      </c>
      <c r="SLY27" s="409">
        <f t="shared" si="205"/>
        <v>0</v>
      </c>
      <c r="SLZ27" s="409">
        <f t="shared" si="205"/>
        <v>0</v>
      </c>
      <c r="SMA27" s="409">
        <f t="shared" si="205"/>
        <v>0</v>
      </c>
      <c r="SMB27" s="409">
        <f t="shared" si="205"/>
        <v>0</v>
      </c>
      <c r="SMC27" s="409">
        <f t="shared" si="205"/>
        <v>0</v>
      </c>
      <c r="SMD27" s="409">
        <f t="shared" si="205"/>
        <v>0</v>
      </c>
      <c r="SME27" s="409">
        <f t="shared" si="205"/>
        <v>0</v>
      </c>
      <c r="SMF27" s="409">
        <f t="shared" si="205"/>
        <v>0</v>
      </c>
      <c r="SMG27" s="409">
        <f t="shared" ref="SMG27:SOR27" si="206">SMG25/365</f>
        <v>0</v>
      </c>
      <c r="SMH27" s="409">
        <f t="shared" si="206"/>
        <v>0</v>
      </c>
      <c r="SMI27" s="409">
        <f t="shared" si="206"/>
        <v>0</v>
      </c>
      <c r="SMJ27" s="409">
        <f t="shared" si="206"/>
        <v>0</v>
      </c>
      <c r="SMK27" s="409">
        <f t="shared" si="206"/>
        <v>0</v>
      </c>
      <c r="SML27" s="409">
        <f t="shared" si="206"/>
        <v>0</v>
      </c>
      <c r="SMM27" s="409">
        <f t="shared" si="206"/>
        <v>0</v>
      </c>
      <c r="SMN27" s="409">
        <f t="shared" si="206"/>
        <v>0</v>
      </c>
      <c r="SMO27" s="409">
        <f t="shared" si="206"/>
        <v>0</v>
      </c>
      <c r="SMP27" s="409">
        <f t="shared" si="206"/>
        <v>0</v>
      </c>
      <c r="SMQ27" s="409">
        <f t="shared" si="206"/>
        <v>0</v>
      </c>
      <c r="SMR27" s="409">
        <f t="shared" si="206"/>
        <v>0</v>
      </c>
      <c r="SMS27" s="409">
        <f t="shared" si="206"/>
        <v>0</v>
      </c>
      <c r="SMT27" s="409">
        <f t="shared" si="206"/>
        <v>0</v>
      </c>
      <c r="SMU27" s="409">
        <f t="shared" si="206"/>
        <v>0</v>
      </c>
      <c r="SMV27" s="409">
        <f t="shared" si="206"/>
        <v>0</v>
      </c>
      <c r="SMW27" s="409">
        <f t="shared" si="206"/>
        <v>0</v>
      </c>
      <c r="SMX27" s="409">
        <f t="shared" si="206"/>
        <v>0</v>
      </c>
      <c r="SMY27" s="409">
        <f t="shared" si="206"/>
        <v>0</v>
      </c>
      <c r="SMZ27" s="409">
        <f t="shared" si="206"/>
        <v>0</v>
      </c>
      <c r="SNA27" s="409">
        <f t="shared" si="206"/>
        <v>0</v>
      </c>
      <c r="SNB27" s="409">
        <f t="shared" si="206"/>
        <v>0</v>
      </c>
      <c r="SNC27" s="409">
        <f t="shared" si="206"/>
        <v>0</v>
      </c>
      <c r="SND27" s="409">
        <f t="shared" si="206"/>
        <v>0</v>
      </c>
      <c r="SNE27" s="409">
        <f t="shared" si="206"/>
        <v>0</v>
      </c>
      <c r="SNF27" s="409">
        <f t="shared" si="206"/>
        <v>0</v>
      </c>
      <c r="SNG27" s="409">
        <f t="shared" si="206"/>
        <v>0</v>
      </c>
      <c r="SNH27" s="409">
        <f t="shared" si="206"/>
        <v>0</v>
      </c>
      <c r="SNI27" s="409">
        <f t="shared" si="206"/>
        <v>0</v>
      </c>
      <c r="SNJ27" s="409">
        <f t="shared" si="206"/>
        <v>0</v>
      </c>
      <c r="SNK27" s="409">
        <f t="shared" si="206"/>
        <v>0</v>
      </c>
      <c r="SNL27" s="409">
        <f t="shared" si="206"/>
        <v>0</v>
      </c>
      <c r="SNM27" s="409">
        <f t="shared" si="206"/>
        <v>0</v>
      </c>
      <c r="SNN27" s="409">
        <f t="shared" si="206"/>
        <v>0</v>
      </c>
      <c r="SNO27" s="409">
        <f t="shared" si="206"/>
        <v>0</v>
      </c>
      <c r="SNP27" s="409">
        <f t="shared" si="206"/>
        <v>0</v>
      </c>
      <c r="SNQ27" s="409">
        <f t="shared" si="206"/>
        <v>0</v>
      </c>
      <c r="SNR27" s="409">
        <f t="shared" si="206"/>
        <v>0</v>
      </c>
      <c r="SNS27" s="409">
        <f t="shared" si="206"/>
        <v>0</v>
      </c>
      <c r="SNT27" s="409">
        <f t="shared" si="206"/>
        <v>0</v>
      </c>
      <c r="SNU27" s="409">
        <f t="shared" si="206"/>
        <v>0</v>
      </c>
      <c r="SNV27" s="409">
        <f t="shared" si="206"/>
        <v>0</v>
      </c>
      <c r="SNW27" s="409">
        <f t="shared" si="206"/>
        <v>0</v>
      </c>
      <c r="SNX27" s="409">
        <f t="shared" si="206"/>
        <v>0</v>
      </c>
      <c r="SNY27" s="409">
        <f t="shared" si="206"/>
        <v>0</v>
      </c>
      <c r="SNZ27" s="409">
        <f t="shared" si="206"/>
        <v>0</v>
      </c>
      <c r="SOA27" s="409">
        <f t="shared" si="206"/>
        <v>0</v>
      </c>
      <c r="SOB27" s="409">
        <f t="shared" si="206"/>
        <v>0</v>
      </c>
      <c r="SOC27" s="409">
        <f t="shared" si="206"/>
        <v>0</v>
      </c>
      <c r="SOD27" s="409">
        <f t="shared" si="206"/>
        <v>0</v>
      </c>
      <c r="SOE27" s="409">
        <f t="shared" si="206"/>
        <v>0</v>
      </c>
      <c r="SOF27" s="409">
        <f t="shared" si="206"/>
        <v>0</v>
      </c>
      <c r="SOG27" s="409">
        <f t="shared" si="206"/>
        <v>0</v>
      </c>
      <c r="SOH27" s="409">
        <f t="shared" si="206"/>
        <v>0</v>
      </c>
      <c r="SOI27" s="409">
        <f t="shared" si="206"/>
        <v>0</v>
      </c>
      <c r="SOJ27" s="409">
        <f t="shared" si="206"/>
        <v>0</v>
      </c>
      <c r="SOK27" s="409">
        <f t="shared" si="206"/>
        <v>0</v>
      </c>
      <c r="SOL27" s="409">
        <f t="shared" si="206"/>
        <v>0</v>
      </c>
      <c r="SOM27" s="409">
        <f t="shared" si="206"/>
        <v>0</v>
      </c>
      <c r="SON27" s="409">
        <f t="shared" si="206"/>
        <v>0</v>
      </c>
      <c r="SOO27" s="409">
        <f t="shared" si="206"/>
        <v>0</v>
      </c>
      <c r="SOP27" s="409">
        <f t="shared" si="206"/>
        <v>0</v>
      </c>
      <c r="SOQ27" s="409">
        <f t="shared" si="206"/>
        <v>0</v>
      </c>
      <c r="SOR27" s="409">
        <f t="shared" si="206"/>
        <v>0</v>
      </c>
      <c r="SOS27" s="409">
        <f t="shared" ref="SOS27:SRD27" si="207">SOS25/365</f>
        <v>0</v>
      </c>
      <c r="SOT27" s="409">
        <f t="shared" si="207"/>
        <v>0</v>
      </c>
      <c r="SOU27" s="409">
        <f t="shared" si="207"/>
        <v>0</v>
      </c>
      <c r="SOV27" s="409">
        <f t="shared" si="207"/>
        <v>0</v>
      </c>
      <c r="SOW27" s="409">
        <f t="shared" si="207"/>
        <v>0</v>
      </c>
      <c r="SOX27" s="409">
        <f t="shared" si="207"/>
        <v>0</v>
      </c>
      <c r="SOY27" s="409">
        <f t="shared" si="207"/>
        <v>0</v>
      </c>
      <c r="SOZ27" s="409">
        <f t="shared" si="207"/>
        <v>0</v>
      </c>
      <c r="SPA27" s="409">
        <f t="shared" si="207"/>
        <v>0</v>
      </c>
      <c r="SPB27" s="409">
        <f t="shared" si="207"/>
        <v>0</v>
      </c>
      <c r="SPC27" s="409">
        <f t="shared" si="207"/>
        <v>0</v>
      </c>
      <c r="SPD27" s="409">
        <f t="shared" si="207"/>
        <v>0</v>
      </c>
      <c r="SPE27" s="409">
        <f t="shared" si="207"/>
        <v>0</v>
      </c>
      <c r="SPF27" s="409">
        <f t="shared" si="207"/>
        <v>0</v>
      </c>
      <c r="SPG27" s="409">
        <f t="shared" si="207"/>
        <v>0</v>
      </c>
      <c r="SPH27" s="409">
        <f t="shared" si="207"/>
        <v>0</v>
      </c>
      <c r="SPI27" s="409">
        <f t="shared" si="207"/>
        <v>0</v>
      </c>
      <c r="SPJ27" s="409">
        <f t="shared" si="207"/>
        <v>0</v>
      </c>
      <c r="SPK27" s="409">
        <f t="shared" si="207"/>
        <v>0</v>
      </c>
      <c r="SPL27" s="409">
        <f t="shared" si="207"/>
        <v>0</v>
      </c>
      <c r="SPM27" s="409">
        <f t="shared" si="207"/>
        <v>0</v>
      </c>
      <c r="SPN27" s="409">
        <f t="shared" si="207"/>
        <v>0</v>
      </c>
      <c r="SPO27" s="409">
        <f t="shared" si="207"/>
        <v>0</v>
      </c>
      <c r="SPP27" s="409">
        <f t="shared" si="207"/>
        <v>0</v>
      </c>
      <c r="SPQ27" s="409">
        <f t="shared" si="207"/>
        <v>0</v>
      </c>
      <c r="SPR27" s="409">
        <f t="shared" si="207"/>
        <v>0</v>
      </c>
      <c r="SPS27" s="409">
        <f t="shared" si="207"/>
        <v>0</v>
      </c>
      <c r="SPT27" s="409">
        <f t="shared" si="207"/>
        <v>0</v>
      </c>
      <c r="SPU27" s="409">
        <f t="shared" si="207"/>
        <v>0</v>
      </c>
      <c r="SPV27" s="409">
        <f t="shared" si="207"/>
        <v>0</v>
      </c>
      <c r="SPW27" s="409">
        <f t="shared" si="207"/>
        <v>0</v>
      </c>
      <c r="SPX27" s="409">
        <f t="shared" si="207"/>
        <v>0</v>
      </c>
      <c r="SPY27" s="409">
        <f t="shared" si="207"/>
        <v>0</v>
      </c>
      <c r="SPZ27" s="409">
        <f t="shared" si="207"/>
        <v>0</v>
      </c>
      <c r="SQA27" s="409">
        <f t="shared" si="207"/>
        <v>0</v>
      </c>
      <c r="SQB27" s="409">
        <f t="shared" si="207"/>
        <v>0</v>
      </c>
      <c r="SQC27" s="409">
        <f t="shared" si="207"/>
        <v>0</v>
      </c>
      <c r="SQD27" s="409">
        <f t="shared" si="207"/>
        <v>0</v>
      </c>
      <c r="SQE27" s="409">
        <f t="shared" si="207"/>
        <v>0</v>
      </c>
      <c r="SQF27" s="409">
        <f t="shared" si="207"/>
        <v>0</v>
      </c>
      <c r="SQG27" s="409">
        <f t="shared" si="207"/>
        <v>0</v>
      </c>
      <c r="SQH27" s="409">
        <f t="shared" si="207"/>
        <v>0</v>
      </c>
      <c r="SQI27" s="409">
        <f t="shared" si="207"/>
        <v>0</v>
      </c>
      <c r="SQJ27" s="409">
        <f t="shared" si="207"/>
        <v>0</v>
      </c>
      <c r="SQK27" s="409">
        <f t="shared" si="207"/>
        <v>0</v>
      </c>
      <c r="SQL27" s="409">
        <f t="shared" si="207"/>
        <v>0</v>
      </c>
      <c r="SQM27" s="409">
        <f t="shared" si="207"/>
        <v>0</v>
      </c>
      <c r="SQN27" s="409">
        <f t="shared" si="207"/>
        <v>0</v>
      </c>
      <c r="SQO27" s="409">
        <f t="shared" si="207"/>
        <v>0</v>
      </c>
      <c r="SQP27" s="409">
        <f t="shared" si="207"/>
        <v>0</v>
      </c>
      <c r="SQQ27" s="409">
        <f t="shared" si="207"/>
        <v>0</v>
      </c>
      <c r="SQR27" s="409">
        <f t="shared" si="207"/>
        <v>0</v>
      </c>
      <c r="SQS27" s="409">
        <f t="shared" si="207"/>
        <v>0</v>
      </c>
      <c r="SQT27" s="409">
        <f t="shared" si="207"/>
        <v>0</v>
      </c>
      <c r="SQU27" s="409">
        <f t="shared" si="207"/>
        <v>0</v>
      </c>
      <c r="SQV27" s="409">
        <f t="shared" si="207"/>
        <v>0</v>
      </c>
      <c r="SQW27" s="409">
        <f t="shared" si="207"/>
        <v>0</v>
      </c>
      <c r="SQX27" s="409">
        <f t="shared" si="207"/>
        <v>0</v>
      </c>
      <c r="SQY27" s="409">
        <f t="shared" si="207"/>
        <v>0</v>
      </c>
      <c r="SQZ27" s="409">
        <f t="shared" si="207"/>
        <v>0</v>
      </c>
      <c r="SRA27" s="409">
        <f t="shared" si="207"/>
        <v>0</v>
      </c>
      <c r="SRB27" s="409">
        <f t="shared" si="207"/>
        <v>0</v>
      </c>
      <c r="SRC27" s="409">
        <f t="shared" si="207"/>
        <v>0</v>
      </c>
      <c r="SRD27" s="409">
        <f t="shared" si="207"/>
        <v>0</v>
      </c>
      <c r="SRE27" s="409">
        <f t="shared" ref="SRE27:STP27" si="208">SRE25/365</f>
        <v>0</v>
      </c>
      <c r="SRF27" s="409">
        <f t="shared" si="208"/>
        <v>0</v>
      </c>
      <c r="SRG27" s="409">
        <f t="shared" si="208"/>
        <v>0</v>
      </c>
      <c r="SRH27" s="409">
        <f t="shared" si="208"/>
        <v>0</v>
      </c>
      <c r="SRI27" s="409">
        <f t="shared" si="208"/>
        <v>0</v>
      </c>
      <c r="SRJ27" s="409">
        <f t="shared" si="208"/>
        <v>0</v>
      </c>
      <c r="SRK27" s="409">
        <f t="shared" si="208"/>
        <v>0</v>
      </c>
      <c r="SRL27" s="409">
        <f t="shared" si="208"/>
        <v>0</v>
      </c>
      <c r="SRM27" s="409">
        <f t="shared" si="208"/>
        <v>0</v>
      </c>
      <c r="SRN27" s="409">
        <f t="shared" si="208"/>
        <v>0</v>
      </c>
      <c r="SRO27" s="409">
        <f t="shared" si="208"/>
        <v>0</v>
      </c>
      <c r="SRP27" s="409">
        <f t="shared" si="208"/>
        <v>0</v>
      </c>
      <c r="SRQ27" s="409">
        <f t="shared" si="208"/>
        <v>0</v>
      </c>
      <c r="SRR27" s="409">
        <f t="shared" si="208"/>
        <v>0</v>
      </c>
      <c r="SRS27" s="409">
        <f t="shared" si="208"/>
        <v>0</v>
      </c>
      <c r="SRT27" s="409">
        <f t="shared" si="208"/>
        <v>0</v>
      </c>
      <c r="SRU27" s="409">
        <f t="shared" si="208"/>
        <v>0</v>
      </c>
      <c r="SRV27" s="409">
        <f t="shared" si="208"/>
        <v>0</v>
      </c>
      <c r="SRW27" s="409">
        <f t="shared" si="208"/>
        <v>0</v>
      </c>
      <c r="SRX27" s="409">
        <f t="shared" si="208"/>
        <v>0</v>
      </c>
      <c r="SRY27" s="409">
        <f t="shared" si="208"/>
        <v>0</v>
      </c>
      <c r="SRZ27" s="409">
        <f t="shared" si="208"/>
        <v>0</v>
      </c>
      <c r="SSA27" s="409">
        <f t="shared" si="208"/>
        <v>0</v>
      </c>
      <c r="SSB27" s="409">
        <f t="shared" si="208"/>
        <v>0</v>
      </c>
      <c r="SSC27" s="409">
        <f t="shared" si="208"/>
        <v>0</v>
      </c>
      <c r="SSD27" s="409">
        <f t="shared" si="208"/>
        <v>0</v>
      </c>
      <c r="SSE27" s="409">
        <f t="shared" si="208"/>
        <v>0</v>
      </c>
      <c r="SSF27" s="409">
        <f t="shared" si="208"/>
        <v>0</v>
      </c>
      <c r="SSG27" s="409">
        <f t="shared" si="208"/>
        <v>0</v>
      </c>
      <c r="SSH27" s="409">
        <f t="shared" si="208"/>
        <v>0</v>
      </c>
      <c r="SSI27" s="409">
        <f t="shared" si="208"/>
        <v>0</v>
      </c>
      <c r="SSJ27" s="409">
        <f t="shared" si="208"/>
        <v>0</v>
      </c>
      <c r="SSK27" s="409">
        <f t="shared" si="208"/>
        <v>0</v>
      </c>
      <c r="SSL27" s="409">
        <f t="shared" si="208"/>
        <v>0</v>
      </c>
      <c r="SSM27" s="409">
        <f t="shared" si="208"/>
        <v>0</v>
      </c>
      <c r="SSN27" s="409">
        <f t="shared" si="208"/>
        <v>0</v>
      </c>
      <c r="SSO27" s="409">
        <f t="shared" si="208"/>
        <v>0</v>
      </c>
      <c r="SSP27" s="409">
        <f t="shared" si="208"/>
        <v>0</v>
      </c>
      <c r="SSQ27" s="409">
        <f t="shared" si="208"/>
        <v>0</v>
      </c>
      <c r="SSR27" s="409">
        <f t="shared" si="208"/>
        <v>0</v>
      </c>
      <c r="SSS27" s="409">
        <f t="shared" si="208"/>
        <v>0</v>
      </c>
      <c r="SST27" s="409">
        <f t="shared" si="208"/>
        <v>0</v>
      </c>
      <c r="SSU27" s="409">
        <f t="shared" si="208"/>
        <v>0</v>
      </c>
      <c r="SSV27" s="409">
        <f t="shared" si="208"/>
        <v>0</v>
      </c>
      <c r="SSW27" s="409">
        <f t="shared" si="208"/>
        <v>0</v>
      </c>
      <c r="SSX27" s="409">
        <f t="shared" si="208"/>
        <v>0</v>
      </c>
      <c r="SSY27" s="409">
        <f t="shared" si="208"/>
        <v>0</v>
      </c>
      <c r="SSZ27" s="409">
        <f t="shared" si="208"/>
        <v>0</v>
      </c>
      <c r="STA27" s="409">
        <f t="shared" si="208"/>
        <v>0</v>
      </c>
      <c r="STB27" s="409">
        <f t="shared" si="208"/>
        <v>0</v>
      </c>
      <c r="STC27" s="409">
        <f t="shared" si="208"/>
        <v>0</v>
      </c>
      <c r="STD27" s="409">
        <f t="shared" si="208"/>
        <v>0</v>
      </c>
      <c r="STE27" s="409">
        <f t="shared" si="208"/>
        <v>0</v>
      </c>
      <c r="STF27" s="409">
        <f t="shared" si="208"/>
        <v>0</v>
      </c>
      <c r="STG27" s="409">
        <f t="shared" si="208"/>
        <v>0</v>
      </c>
      <c r="STH27" s="409">
        <f t="shared" si="208"/>
        <v>0</v>
      </c>
      <c r="STI27" s="409">
        <f t="shared" si="208"/>
        <v>0</v>
      </c>
      <c r="STJ27" s="409">
        <f t="shared" si="208"/>
        <v>0</v>
      </c>
      <c r="STK27" s="409">
        <f t="shared" si="208"/>
        <v>0</v>
      </c>
      <c r="STL27" s="409">
        <f t="shared" si="208"/>
        <v>0</v>
      </c>
      <c r="STM27" s="409">
        <f t="shared" si="208"/>
        <v>0</v>
      </c>
      <c r="STN27" s="409">
        <f t="shared" si="208"/>
        <v>0</v>
      </c>
      <c r="STO27" s="409">
        <f t="shared" si="208"/>
        <v>0</v>
      </c>
      <c r="STP27" s="409">
        <f t="shared" si="208"/>
        <v>0</v>
      </c>
      <c r="STQ27" s="409">
        <f t="shared" ref="STQ27:SWB27" si="209">STQ25/365</f>
        <v>0</v>
      </c>
      <c r="STR27" s="409">
        <f t="shared" si="209"/>
        <v>0</v>
      </c>
      <c r="STS27" s="409">
        <f t="shared" si="209"/>
        <v>0</v>
      </c>
      <c r="STT27" s="409">
        <f t="shared" si="209"/>
        <v>0</v>
      </c>
      <c r="STU27" s="409">
        <f t="shared" si="209"/>
        <v>0</v>
      </c>
      <c r="STV27" s="409">
        <f t="shared" si="209"/>
        <v>0</v>
      </c>
      <c r="STW27" s="409">
        <f t="shared" si="209"/>
        <v>0</v>
      </c>
      <c r="STX27" s="409">
        <f t="shared" si="209"/>
        <v>0</v>
      </c>
      <c r="STY27" s="409">
        <f t="shared" si="209"/>
        <v>0</v>
      </c>
      <c r="STZ27" s="409">
        <f t="shared" si="209"/>
        <v>0</v>
      </c>
      <c r="SUA27" s="409">
        <f t="shared" si="209"/>
        <v>0</v>
      </c>
      <c r="SUB27" s="409">
        <f t="shared" si="209"/>
        <v>0</v>
      </c>
      <c r="SUC27" s="409">
        <f t="shared" si="209"/>
        <v>0</v>
      </c>
      <c r="SUD27" s="409">
        <f t="shared" si="209"/>
        <v>0</v>
      </c>
      <c r="SUE27" s="409">
        <f t="shared" si="209"/>
        <v>0</v>
      </c>
      <c r="SUF27" s="409">
        <f t="shared" si="209"/>
        <v>0</v>
      </c>
      <c r="SUG27" s="409">
        <f t="shared" si="209"/>
        <v>0</v>
      </c>
      <c r="SUH27" s="409">
        <f t="shared" si="209"/>
        <v>0</v>
      </c>
      <c r="SUI27" s="409">
        <f t="shared" si="209"/>
        <v>0</v>
      </c>
      <c r="SUJ27" s="409">
        <f t="shared" si="209"/>
        <v>0</v>
      </c>
      <c r="SUK27" s="409">
        <f t="shared" si="209"/>
        <v>0</v>
      </c>
      <c r="SUL27" s="409">
        <f t="shared" si="209"/>
        <v>0</v>
      </c>
      <c r="SUM27" s="409">
        <f t="shared" si="209"/>
        <v>0</v>
      </c>
      <c r="SUN27" s="409">
        <f t="shared" si="209"/>
        <v>0</v>
      </c>
      <c r="SUO27" s="409">
        <f t="shared" si="209"/>
        <v>0</v>
      </c>
      <c r="SUP27" s="409">
        <f t="shared" si="209"/>
        <v>0</v>
      </c>
      <c r="SUQ27" s="409">
        <f t="shared" si="209"/>
        <v>0</v>
      </c>
      <c r="SUR27" s="409">
        <f t="shared" si="209"/>
        <v>0</v>
      </c>
      <c r="SUS27" s="409">
        <f t="shared" si="209"/>
        <v>0</v>
      </c>
      <c r="SUT27" s="409">
        <f t="shared" si="209"/>
        <v>0</v>
      </c>
      <c r="SUU27" s="409">
        <f t="shared" si="209"/>
        <v>0</v>
      </c>
      <c r="SUV27" s="409">
        <f t="shared" si="209"/>
        <v>0</v>
      </c>
      <c r="SUW27" s="409">
        <f t="shared" si="209"/>
        <v>0</v>
      </c>
      <c r="SUX27" s="409">
        <f t="shared" si="209"/>
        <v>0</v>
      </c>
      <c r="SUY27" s="409">
        <f t="shared" si="209"/>
        <v>0</v>
      </c>
      <c r="SUZ27" s="409">
        <f t="shared" si="209"/>
        <v>0</v>
      </c>
      <c r="SVA27" s="409">
        <f t="shared" si="209"/>
        <v>0</v>
      </c>
      <c r="SVB27" s="409">
        <f t="shared" si="209"/>
        <v>0</v>
      </c>
      <c r="SVC27" s="409">
        <f t="shared" si="209"/>
        <v>0</v>
      </c>
      <c r="SVD27" s="409">
        <f t="shared" si="209"/>
        <v>0</v>
      </c>
      <c r="SVE27" s="409">
        <f t="shared" si="209"/>
        <v>0</v>
      </c>
      <c r="SVF27" s="409">
        <f t="shared" si="209"/>
        <v>0</v>
      </c>
      <c r="SVG27" s="409">
        <f t="shared" si="209"/>
        <v>0</v>
      </c>
      <c r="SVH27" s="409">
        <f t="shared" si="209"/>
        <v>0</v>
      </c>
      <c r="SVI27" s="409">
        <f t="shared" si="209"/>
        <v>0</v>
      </c>
      <c r="SVJ27" s="409">
        <f t="shared" si="209"/>
        <v>0</v>
      </c>
      <c r="SVK27" s="409">
        <f t="shared" si="209"/>
        <v>0</v>
      </c>
      <c r="SVL27" s="409">
        <f t="shared" si="209"/>
        <v>0</v>
      </c>
      <c r="SVM27" s="409">
        <f t="shared" si="209"/>
        <v>0</v>
      </c>
      <c r="SVN27" s="409">
        <f t="shared" si="209"/>
        <v>0</v>
      </c>
      <c r="SVO27" s="409">
        <f t="shared" si="209"/>
        <v>0</v>
      </c>
      <c r="SVP27" s="409">
        <f t="shared" si="209"/>
        <v>0</v>
      </c>
      <c r="SVQ27" s="409">
        <f t="shared" si="209"/>
        <v>0</v>
      </c>
      <c r="SVR27" s="409">
        <f t="shared" si="209"/>
        <v>0</v>
      </c>
      <c r="SVS27" s="409">
        <f t="shared" si="209"/>
        <v>0</v>
      </c>
      <c r="SVT27" s="409">
        <f t="shared" si="209"/>
        <v>0</v>
      </c>
      <c r="SVU27" s="409">
        <f t="shared" si="209"/>
        <v>0</v>
      </c>
      <c r="SVV27" s="409">
        <f t="shared" si="209"/>
        <v>0</v>
      </c>
      <c r="SVW27" s="409">
        <f t="shared" si="209"/>
        <v>0</v>
      </c>
      <c r="SVX27" s="409">
        <f t="shared" si="209"/>
        <v>0</v>
      </c>
      <c r="SVY27" s="409">
        <f t="shared" si="209"/>
        <v>0</v>
      </c>
      <c r="SVZ27" s="409">
        <f t="shared" si="209"/>
        <v>0</v>
      </c>
      <c r="SWA27" s="409">
        <f t="shared" si="209"/>
        <v>0</v>
      </c>
      <c r="SWB27" s="409">
        <f t="shared" si="209"/>
        <v>0</v>
      </c>
      <c r="SWC27" s="409">
        <f t="shared" ref="SWC27:SYN27" si="210">SWC25/365</f>
        <v>0</v>
      </c>
      <c r="SWD27" s="409">
        <f t="shared" si="210"/>
        <v>0</v>
      </c>
      <c r="SWE27" s="409">
        <f t="shared" si="210"/>
        <v>0</v>
      </c>
      <c r="SWF27" s="409">
        <f t="shared" si="210"/>
        <v>0</v>
      </c>
      <c r="SWG27" s="409">
        <f t="shared" si="210"/>
        <v>0</v>
      </c>
      <c r="SWH27" s="409">
        <f t="shared" si="210"/>
        <v>0</v>
      </c>
      <c r="SWI27" s="409">
        <f t="shared" si="210"/>
        <v>0</v>
      </c>
      <c r="SWJ27" s="409">
        <f t="shared" si="210"/>
        <v>0</v>
      </c>
      <c r="SWK27" s="409">
        <f t="shared" si="210"/>
        <v>0</v>
      </c>
      <c r="SWL27" s="409">
        <f t="shared" si="210"/>
        <v>0</v>
      </c>
      <c r="SWM27" s="409">
        <f t="shared" si="210"/>
        <v>0</v>
      </c>
      <c r="SWN27" s="409">
        <f t="shared" si="210"/>
        <v>0</v>
      </c>
      <c r="SWO27" s="409">
        <f t="shared" si="210"/>
        <v>0</v>
      </c>
      <c r="SWP27" s="409">
        <f t="shared" si="210"/>
        <v>0</v>
      </c>
      <c r="SWQ27" s="409">
        <f t="shared" si="210"/>
        <v>0</v>
      </c>
      <c r="SWR27" s="409">
        <f t="shared" si="210"/>
        <v>0</v>
      </c>
      <c r="SWS27" s="409">
        <f t="shared" si="210"/>
        <v>0</v>
      </c>
      <c r="SWT27" s="409">
        <f t="shared" si="210"/>
        <v>0</v>
      </c>
      <c r="SWU27" s="409">
        <f t="shared" si="210"/>
        <v>0</v>
      </c>
      <c r="SWV27" s="409">
        <f t="shared" si="210"/>
        <v>0</v>
      </c>
      <c r="SWW27" s="409">
        <f t="shared" si="210"/>
        <v>0</v>
      </c>
      <c r="SWX27" s="409">
        <f t="shared" si="210"/>
        <v>0</v>
      </c>
      <c r="SWY27" s="409">
        <f t="shared" si="210"/>
        <v>0</v>
      </c>
      <c r="SWZ27" s="409">
        <f t="shared" si="210"/>
        <v>0</v>
      </c>
      <c r="SXA27" s="409">
        <f t="shared" si="210"/>
        <v>0</v>
      </c>
      <c r="SXB27" s="409">
        <f t="shared" si="210"/>
        <v>0</v>
      </c>
      <c r="SXC27" s="409">
        <f t="shared" si="210"/>
        <v>0</v>
      </c>
      <c r="SXD27" s="409">
        <f t="shared" si="210"/>
        <v>0</v>
      </c>
      <c r="SXE27" s="409">
        <f t="shared" si="210"/>
        <v>0</v>
      </c>
      <c r="SXF27" s="409">
        <f t="shared" si="210"/>
        <v>0</v>
      </c>
      <c r="SXG27" s="409">
        <f t="shared" si="210"/>
        <v>0</v>
      </c>
      <c r="SXH27" s="409">
        <f t="shared" si="210"/>
        <v>0</v>
      </c>
      <c r="SXI27" s="409">
        <f t="shared" si="210"/>
        <v>0</v>
      </c>
      <c r="SXJ27" s="409">
        <f t="shared" si="210"/>
        <v>0</v>
      </c>
      <c r="SXK27" s="409">
        <f t="shared" si="210"/>
        <v>0</v>
      </c>
      <c r="SXL27" s="409">
        <f t="shared" si="210"/>
        <v>0</v>
      </c>
      <c r="SXM27" s="409">
        <f t="shared" si="210"/>
        <v>0</v>
      </c>
      <c r="SXN27" s="409">
        <f t="shared" si="210"/>
        <v>0</v>
      </c>
      <c r="SXO27" s="409">
        <f t="shared" si="210"/>
        <v>0</v>
      </c>
      <c r="SXP27" s="409">
        <f t="shared" si="210"/>
        <v>0</v>
      </c>
      <c r="SXQ27" s="409">
        <f t="shared" si="210"/>
        <v>0</v>
      </c>
      <c r="SXR27" s="409">
        <f t="shared" si="210"/>
        <v>0</v>
      </c>
      <c r="SXS27" s="409">
        <f t="shared" si="210"/>
        <v>0</v>
      </c>
      <c r="SXT27" s="409">
        <f t="shared" si="210"/>
        <v>0</v>
      </c>
      <c r="SXU27" s="409">
        <f t="shared" si="210"/>
        <v>0</v>
      </c>
      <c r="SXV27" s="409">
        <f t="shared" si="210"/>
        <v>0</v>
      </c>
      <c r="SXW27" s="409">
        <f t="shared" si="210"/>
        <v>0</v>
      </c>
      <c r="SXX27" s="409">
        <f t="shared" si="210"/>
        <v>0</v>
      </c>
      <c r="SXY27" s="409">
        <f t="shared" si="210"/>
        <v>0</v>
      </c>
      <c r="SXZ27" s="409">
        <f t="shared" si="210"/>
        <v>0</v>
      </c>
      <c r="SYA27" s="409">
        <f t="shared" si="210"/>
        <v>0</v>
      </c>
      <c r="SYB27" s="409">
        <f t="shared" si="210"/>
        <v>0</v>
      </c>
      <c r="SYC27" s="409">
        <f t="shared" si="210"/>
        <v>0</v>
      </c>
      <c r="SYD27" s="409">
        <f t="shared" si="210"/>
        <v>0</v>
      </c>
      <c r="SYE27" s="409">
        <f t="shared" si="210"/>
        <v>0</v>
      </c>
      <c r="SYF27" s="409">
        <f t="shared" si="210"/>
        <v>0</v>
      </c>
      <c r="SYG27" s="409">
        <f t="shared" si="210"/>
        <v>0</v>
      </c>
      <c r="SYH27" s="409">
        <f t="shared" si="210"/>
        <v>0</v>
      </c>
      <c r="SYI27" s="409">
        <f t="shared" si="210"/>
        <v>0</v>
      </c>
      <c r="SYJ27" s="409">
        <f t="shared" si="210"/>
        <v>0</v>
      </c>
      <c r="SYK27" s="409">
        <f t="shared" si="210"/>
        <v>0</v>
      </c>
      <c r="SYL27" s="409">
        <f t="shared" si="210"/>
        <v>0</v>
      </c>
      <c r="SYM27" s="409">
        <f t="shared" si="210"/>
        <v>0</v>
      </c>
      <c r="SYN27" s="409">
        <f t="shared" si="210"/>
        <v>0</v>
      </c>
      <c r="SYO27" s="409">
        <f t="shared" ref="SYO27:TAZ27" si="211">SYO25/365</f>
        <v>0</v>
      </c>
      <c r="SYP27" s="409">
        <f t="shared" si="211"/>
        <v>0</v>
      </c>
      <c r="SYQ27" s="409">
        <f t="shared" si="211"/>
        <v>0</v>
      </c>
      <c r="SYR27" s="409">
        <f t="shared" si="211"/>
        <v>0</v>
      </c>
      <c r="SYS27" s="409">
        <f t="shared" si="211"/>
        <v>0</v>
      </c>
      <c r="SYT27" s="409">
        <f t="shared" si="211"/>
        <v>0</v>
      </c>
      <c r="SYU27" s="409">
        <f t="shared" si="211"/>
        <v>0</v>
      </c>
      <c r="SYV27" s="409">
        <f t="shared" si="211"/>
        <v>0</v>
      </c>
      <c r="SYW27" s="409">
        <f t="shared" si="211"/>
        <v>0</v>
      </c>
      <c r="SYX27" s="409">
        <f t="shared" si="211"/>
        <v>0</v>
      </c>
      <c r="SYY27" s="409">
        <f t="shared" si="211"/>
        <v>0</v>
      </c>
      <c r="SYZ27" s="409">
        <f t="shared" si="211"/>
        <v>0</v>
      </c>
      <c r="SZA27" s="409">
        <f t="shared" si="211"/>
        <v>0</v>
      </c>
      <c r="SZB27" s="409">
        <f t="shared" si="211"/>
        <v>0</v>
      </c>
      <c r="SZC27" s="409">
        <f t="shared" si="211"/>
        <v>0</v>
      </c>
      <c r="SZD27" s="409">
        <f t="shared" si="211"/>
        <v>0</v>
      </c>
      <c r="SZE27" s="409">
        <f t="shared" si="211"/>
        <v>0</v>
      </c>
      <c r="SZF27" s="409">
        <f t="shared" si="211"/>
        <v>0</v>
      </c>
      <c r="SZG27" s="409">
        <f t="shared" si="211"/>
        <v>0</v>
      </c>
      <c r="SZH27" s="409">
        <f t="shared" si="211"/>
        <v>0</v>
      </c>
      <c r="SZI27" s="409">
        <f t="shared" si="211"/>
        <v>0</v>
      </c>
      <c r="SZJ27" s="409">
        <f t="shared" si="211"/>
        <v>0</v>
      </c>
      <c r="SZK27" s="409">
        <f t="shared" si="211"/>
        <v>0</v>
      </c>
      <c r="SZL27" s="409">
        <f t="shared" si="211"/>
        <v>0</v>
      </c>
      <c r="SZM27" s="409">
        <f t="shared" si="211"/>
        <v>0</v>
      </c>
      <c r="SZN27" s="409">
        <f t="shared" si="211"/>
        <v>0</v>
      </c>
      <c r="SZO27" s="409">
        <f t="shared" si="211"/>
        <v>0</v>
      </c>
      <c r="SZP27" s="409">
        <f t="shared" si="211"/>
        <v>0</v>
      </c>
      <c r="SZQ27" s="409">
        <f t="shared" si="211"/>
        <v>0</v>
      </c>
      <c r="SZR27" s="409">
        <f t="shared" si="211"/>
        <v>0</v>
      </c>
      <c r="SZS27" s="409">
        <f t="shared" si="211"/>
        <v>0</v>
      </c>
      <c r="SZT27" s="409">
        <f t="shared" si="211"/>
        <v>0</v>
      </c>
      <c r="SZU27" s="409">
        <f t="shared" si="211"/>
        <v>0</v>
      </c>
      <c r="SZV27" s="409">
        <f t="shared" si="211"/>
        <v>0</v>
      </c>
      <c r="SZW27" s="409">
        <f t="shared" si="211"/>
        <v>0</v>
      </c>
      <c r="SZX27" s="409">
        <f t="shared" si="211"/>
        <v>0</v>
      </c>
      <c r="SZY27" s="409">
        <f t="shared" si="211"/>
        <v>0</v>
      </c>
      <c r="SZZ27" s="409">
        <f t="shared" si="211"/>
        <v>0</v>
      </c>
      <c r="TAA27" s="409">
        <f t="shared" si="211"/>
        <v>0</v>
      </c>
      <c r="TAB27" s="409">
        <f t="shared" si="211"/>
        <v>0</v>
      </c>
      <c r="TAC27" s="409">
        <f t="shared" si="211"/>
        <v>0</v>
      </c>
      <c r="TAD27" s="409">
        <f t="shared" si="211"/>
        <v>0</v>
      </c>
      <c r="TAE27" s="409">
        <f t="shared" si="211"/>
        <v>0</v>
      </c>
      <c r="TAF27" s="409">
        <f t="shared" si="211"/>
        <v>0</v>
      </c>
      <c r="TAG27" s="409">
        <f t="shared" si="211"/>
        <v>0</v>
      </c>
      <c r="TAH27" s="409">
        <f t="shared" si="211"/>
        <v>0</v>
      </c>
      <c r="TAI27" s="409">
        <f t="shared" si="211"/>
        <v>0</v>
      </c>
      <c r="TAJ27" s="409">
        <f t="shared" si="211"/>
        <v>0</v>
      </c>
      <c r="TAK27" s="409">
        <f t="shared" si="211"/>
        <v>0</v>
      </c>
      <c r="TAL27" s="409">
        <f t="shared" si="211"/>
        <v>0</v>
      </c>
      <c r="TAM27" s="409">
        <f t="shared" si="211"/>
        <v>0</v>
      </c>
      <c r="TAN27" s="409">
        <f t="shared" si="211"/>
        <v>0</v>
      </c>
      <c r="TAO27" s="409">
        <f t="shared" si="211"/>
        <v>0</v>
      </c>
      <c r="TAP27" s="409">
        <f t="shared" si="211"/>
        <v>0</v>
      </c>
      <c r="TAQ27" s="409">
        <f t="shared" si="211"/>
        <v>0</v>
      </c>
      <c r="TAR27" s="409">
        <f t="shared" si="211"/>
        <v>0</v>
      </c>
      <c r="TAS27" s="409">
        <f t="shared" si="211"/>
        <v>0</v>
      </c>
      <c r="TAT27" s="409">
        <f t="shared" si="211"/>
        <v>0</v>
      </c>
      <c r="TAU27" s="409">
        <f t="shared" si="211"/>
        <v>0</v>
      </c>
      <c r="TAV27" s="409">
        <f t="shared" si="211"/>
        <v>0</v>
      </c>
      <c r="TAW27" s="409">
        <f t="shared" si="211"/>
        <v>0</v>
      </c>
      <c r="TAX27" s="409">
        <f t="shared" si="211"/>
        <v>0</v>
      </c>
      <c r="TAY27" s="409">
        <f t="shared" si="211"/>
        <v>0</v>
      </c>
      <c r="TAZ27" s="409">
        <f t="shared" si="211"/>
        <v>0</v>
      </c>
      <c r="TBA27" s="409">
        <f t="shared" ref="TBA27:TDL27" si="212">TBA25/365</f>
        <v>0</v>
      </c>
      <c r="TBB27" s="409">
        <f t="shared" si="212"/>
        <v>0</v>
      </c>
      <c r="TBC27" s="409">
        <f t="shared" si="212"/>
        <v>0</v>
      </c>
      <c r="TBD27" s="409">
        <f t="shared" si="212"/>
        <v>0</v>
      </c>
      <c r="TBE27" s="409">
        <f t="shared" si="212"/>
        <v>0</v>
      </c>
      <c r="TBF27" s="409">
        <f t="shared" si="212"/>
        <v>0</v>
      </c>
      <c r="TBG27" s="409">
        <f t="shared" si="212"/>
        <v>0</v>
      </c>
      <c r="TBH27" s="409">
        <f t="shared" si="212"/>
        <v>0</v>
      </c>
      <c r="TBI27" s="409">
        <f t="shared" si="212"/>
        <v>0</v>
      </c>
      <c r="TBJ27" s="409">
        <f t="shared" si="212"/>
        <v>0</v>
      </c>
      <c r="TBK27" s="409">
        <f t="shared" si="212"/>
        <v>0</v>
      </c>
      <c r="TBL27" s="409">
        <f t="shared" si="212"/>
        <v>0</v>
      </c>
      <c r="TBM27" s="409">
        <f t="shared" si="212"/>
        <v>0</v>
      </c>
      <c r="TBN27" s="409">
        <f t="shared" si="212"/>
        <v>0</v>
      </c>
      <c r="TBO27" s="409">
        <f t="shared" si="212"/>
        <v>0</v>
      </c>
      <c r="TBP27" s="409">
        <f t="shared" si="212"/>
        <v>0</v>
      </c>
      <c r="TBQ27" s="409">
        <f t="shared" si="212"/>
        <v>0</v>
      </c>
      <c r="TBR27" s="409">
        <f t="shared" si="212"/>
        <v>0</v>
      </c>
      <c r="TBS27" s="409">
        <f t="shared" si="212"/>
        <v>0</v>
      </c>
      <c r="TBT27" s="409">
        <f t="shared" si="212"/>
        <v>0</v>
      </c>
      <c r="TBU27" s="409">
        <f t="shared" si="212"/>
        <v>0</v>
      </c>
      <c r="TBV27" s="409">
        <f t="shared" si="212"/>
        <v>0</v>
      </c>
      <c r="TBW27" s="409">
        <f t="shared" si="212"/>
        <v>0</v>
      </c>
      <c r="TBX27" s="409">
        <f t="shared" si="212"/>
        <v>0</v>
      </c>
      <c r="TBY27" s="409">
        <f t="shared" si="212"/>
        <v>0</v>
      </c>
      <c r="TBZ27" s="409">
        <f t="shared" si="212"/>
        <v>0</v>
      </c>
      <c r="TCA27" s="409">
        <f t="shared" si="212"/>
        <v>0</v>
      </c>
      <c r="TCB27" s="409">
        <f t="shared" si="212"/>
        <v>0</v>
      </c>
      <c r="TCC27" s="409">
        <f t="shared" si="212"/>
        <v>0</v>
      </c>
      <c r="TCD27" s="409">
        <f t="shared" si="212"/>
        <v>0</v>
      </c>
      <c r="TCE27" s="409">
        <f t="shared" si="212"/>
        <v>0</v>
      </c>
      <c r="TCF27" s="409">
        <f t="shared" si="212"/>
        <v>0</v>
      </c>
      <c r="TCG27" s="409">
        <f t="shared" si="212"/>
        <v>0</v>
      </c>
      <c r="TCH27" s="409">
        <f t="shared" si="212"/>
        <v>0</v>
      </c>
      <c r="TCI27" s="409">
        <f t="shared" si="212"/>
        <v>0</v>
      </c>
      <c r="TCJ27" s="409">
        <f t="shared" si="212"/>
        <v>0</v>
      </c>
      <c r="TCK27" s="409">
        <f t="shared" si="212"/>
        <v>0</v>
      </c>
      <c r="TCL27" s="409">
        <f t="shared" si="212"/>
        <v>0</v>
      </c>
      <c r="TCM27" s="409">
        <f t="shared" si="212"/>
        <v>0</v>
      </c>
      <c r="TCN27" s="409">
        <f t="shared" si="212"/>
        <v>0</v>
      </c>
      <c r="TCO27" s="409">
        <f t="shared" si="212"/>
        <v>0</v>
      </c>
      <c r="TCP27" s="409">
        <f t="shared" si="212"/>
        <v>0</v>
      </c>
      <c r="TCQ27" s="409">
        <f t="shared" si="212"/>
        <v>0</v>
      </c>
      <c r="TCR27" s="409">
        <f t="shared" si="212"/>
        <v>0</v>
      </c>
      <c r="TCS27" s="409">
        <f t="shared" si="212"/>
        <v>0</v>
      </c>
      <c r="TCT27" s="409">
        <f t="shared" si="212"/>
        <v>0</v>
      </c>
      <c r="TCU27" s="409">
        <f t="shared" si="212"/>
        <v>0</v>
      </c>
      <c r="TCV27" s="409">
        <f t="shared" si="212"/>
        <v>0</v>
      </c>
      <c r="TCW27" s="409">
        <f t="shared" si="212"/>
        <v>0</v>
      </c>
      <c r="TCX27" s="409">
        <f t="shared" si="212"/>
        <v>0</v>
      </c>
      <c r="TCY27" s="409">
        <f t="shared" si="212"/>
        <v>0</v>
      </c>
      <c r="TCZ27" s="409">
        <f t="shared" si="212"/>
        <v>0</v>
      </c>
      <c r="TDA27" s="409">
        <f t="shared" si="212"/>
        <v>0</v>
      </c>
      <c r="TDB27" s="409">
        <f t="shared" si="212"/>
        <v>0</v>
      </c>
      <c r="TDC27" s="409">
        <f t="shared" si="212"/>
        <v>0</v>
      </c>
      <c r="TDD27" s="409">
        <f t="shared" si="212"/>
        <v>0</v>
      </c>
      <c r="TDE27" s="409">
        <f t="shared" si="212"/>
        <v>0</v>
      </c>
      <c r="TDF27" s="409">
        <f t="shared" si="212"/>
        <v>0</v>
      </c>
      <c r="TDG27" s="409">
        <f t="shared" si="212"/>
        <v>0</v>
      </c>
      <c r="TDH27" s="409">
        <f t="shared" si="212"/>
        <v>0</v>
      </c>
      <c r="TDI27" s="409">
        <f t="shared" si="212"/>
        <v>0</v>
      </c>
      <c r="TDJ27" s="409">
        <f t="shared" si="212"/>
        <v>0</v>
      </c>
      <c r="TDK27" s="409">
        <f t="shared" si="212"/>
        <v>0</v>
      </c>
      <c r="TDL27" s="409">
        <f t="shared" si="212"/>
        <v>0</v>
      </c>
      <c r="TDM27" s="409">
        <f t="shared" ref="TDM27:TFX27" si="213">TDM25/365</f>
        <v>0</v>
      </c>
      <c r="TDN27" s="409">
        <f t="shared" si="213"/>
        <v>0</v>
      </c>
      <c r="TDO27" s="409">
        <f t="shared" si="213"/>
        <v>0</v>
      </c>
      <c r="TDP27" s="409">
        <f t="shared" si="213"/>
        <v>0</v>
      </c>
      <c r="TDQ27" s="409">
        <f t="shared" si="213"/>
        <v>0</v>
      </c>
      <c r="TDR27" s="409">
        <f t="shared" si="213"/>
        <v>0</v>
      </c>
      <c r="TDS27" s="409">
        <f t="shared" si="213"/>
        <v>0</v>
      </c>
      <c r="TDT27" s="409">
        <f t="shared" si="213"/>
        <v>0</v>
      </c>
      <c r="TDU27" s="409">
        <f t="shared" si="213"/>
        <v>0</v>
      </c>
      <c r="TDV27" s="409">
        <f t="shared" si="213"/>
        <v>0</v>
      </c>
      <c r="TDW27" s="409">
        <f t="shared" si="213"/>
        <v>0</v>
      </c>
      <c r="TDX27" s="409">
        <f t="shared" si="213"/>
        <v>0</v>
      </c>
      <c r="TDY27" s="409">
        <f t="shared" si="213"/>
        <v>0</v>
      </c>
      <c r="TDZ27" s="409">
        <f t="shared" si="213"/>
        <v>0</v>
      </c>
      <c r="TEA27" s="409">
        <f t="shared" si="213"/>
        <v>0</v>
      </c>
      <c r="TEB27" s="409">
        <f t="shared" si="213"/>
        <v>0</v>
      </c>
      <c r="TEC27" s="409">
        <f t="shared" si="213"/>
        <v>0</v>
      </c>
      <c r="TED27" s="409">
        <f t="shared" si="213"/>
        <v>0</v>
      </c>
      <c r="TEE27" s="409">
        <f t="shared" si="213"/>
        <v>0</v>
      </c>
      <c r="TEF27" s="409">
        <f t="shared" si="213"/>
        <v>0</v>
      </c>
      <c r="TEG27" s="409">
        <f t="shared" si="213"/>
        <v>0</v>
      </c>
      <c r="TEH27" s="409">
        <f t="shared" si="213"/>
        <v>0</v>
      </c>
      <c r="TEI27" s="409">
        <f t="shared" si="213"/>
        <v>0</v>
      </c>
      <c r="TEJ27" s="409">
        <f t="shared" si="213"/>
        <v>0</v>
      </c>
      <c r="TEK27" s="409">
        <f t="shared" si="213"/>
        <v>0</v>
      </c>
      <c r="TEL27" s="409">
        <f t="shared" si="213"/>
        <v>0</v>
      </c>
      <c r="TEM27" s="409">
        <f t="shared" si="213"/>
        <v>0</v>
      </c>
      <c r="TEN27" s="409">
        <f t="shared" si="213"/>
        <v>0</v>
      </c>
      <c r="TEO27" s="409">
        <f t="shared" si="213"/>
        <v>0</v>
      </c>
      <c r="TEP27" s="409">
        <f t="shared" si="213"/>
        <v>0</v>
      </c>
      <c r="TEQ27" s="409">
        <f t="shared" si="213"/>
        <v>0</v>
      </c>
      <c r="TER27" s="409">
        <f t="shared" si="213"/>
        <v>0</v>
      </c>
      <c r="TES27" s="409">
        <f t="shared" si="213"/>
        <v>0</v>
      </c>
      <c r="TET27" s="409">
        <f t="shared" si="213"/>
        <v>0</v>
      </c>
      <c r="TEU27" s="409">
        <f t="shared" si="213"/>
        <v>0</v>
      </c>
      <c r="TEV27" s="409">
        <f t="shared" si="213"/>
        <v>0</v>
      </c>
      <c r="TEW27" s="409">
        <f t="shared" si="213"/>
        <v>0</v>
      </c>
      <c r="TEX27" s="409">
        <f t="shared" si="213"/>
        <v>0</v>
      </c>
      <c r="TEY27" s="409">
        <f t="shared" si="213"/>
        <v>0</v>
      </c>
      <c r="TEZ27" s="409">
        <f t="shared" si="213"/>
        <v>0</v>
      </c>
      <c r="TFA27" s="409">
        <f t="shared" si="213"/>
        <v>0</v>
      </c>
      <c r="TFB27" s="409">
        <f t="shared" si="213"/>
        <v>0</v>
      </c>
      <c r="TFC27" s="409">
        <f t="shared" si="213"/>
        <v>0</v>
      </c>
      <c r="TFD27" s="409">
        <f t="shared" si="213"/>
        <v>0</v>
      </c>
      <c r="TFE27" s="409">
        <f t="shared" si="213"/>
        <v>0</v>
      </c>
      <c r="TFF27" s="409">
        <f t="shared" si="213"/>
        <v>0</v>
      </c>
      <c r="TFG27" s="409">
        <f t="shared" si="213"/>
        <v>0</v>
      </c>
      <c r="TFH27" s="409">
        <f t="shared" si="213"/>
        <v>0</v>
      </c>
      <c r="TFI27" s="409">
        <f t="shared" si="213"/>
        <v>0</v>
      </c>
      <c r="TFJ27" s="409">
        <f t="shared" si="213"/>
        <v>0</v>
      </c>
      <c r="TFK27" s="409">
        <f t="shared" si="213"/>
        <v>0</v>
      </c>
      <c r="TFL27" s="409">
        <f t="shared" si="213"/>
        <v>0</v>
      </c>
      <c r="TFM27" s="409">
        <f t="shared" si="213"/>
        <v>0</v>
      </c>
      <c r="TFN27" s="409">
        <f t="shared" si="213"/>
        <v>0</v>
      </c>
      <c r="TFO27" s="409">
        <f t="shared" si="213"/>
        <v>0</v>
      </c>
      <c r="TFP27" s="409">
        <f t="shared" si="213"/>
        <v>0</v>
      </c>
      <c r="TFQ27" s="409">
        <f t="shared" si="213"/>
        <v>0</v>
      </c>
      <c r="TFR27" s="409">
        <f t="shared" si="213"/>
        <v>0</v>
      </c>
      <c r="TFS27" s="409">
        <f t="shared" si="213"/>
        <v>0</v>
      </c>
      <c r="TFT27" s="409">
        <f t="shared" si="213"/>
        <v>0</v>
      </c>
      <c r="TFU27" s="409">
        <f t="shared" si="213"/>
        <v>0</v>
      </c>
      <c r="TFV27" s="409">
        <f t="shared" si="213"/>
        <v>0</v>
      </c>
      <c r="TFW27" s="409">
        <f t="shared" si="213"/>
        <v>0</v>
      </c>
      <c r="TFX27" s="409">
        <f t="shared" si="213"/>
        <v>0</v>
      </c>
      <c r="TFY27" s="409">
        <f t="shared" ref="TFY27:TIJ27" si="214">TFY25/365</f>
        <v>0</v>
      </c>
      <c r="TFZ27" s="409">
        <f t="shared" si="214"/>
        <v>0</v>
      </c>
      <c r="TGA27" s="409">
        <f t="shared" si="214"/>
        <v>0</v>
      </c>
      <c r="TGB27" s="409">
        <f t="shared" si="214"/>
        <v>0</v>
      </c>
      <c r="TGC27" s="409">
        <f t="shared" si="214"/>
        <v>0</v>
      </c>
      <c r="TGD27" s="409">
        <f t="shared" si="214"/>
        <v>0</v>
      </c>
      <c r="TGE27" s="409">
        <f t="shared" si="214"/>
        <v>0</v>
      </c>
      <c r="TGF27" s="409">
        <f t="shared" si="214"/>
        <v>0</v>
      </c>
      <c r="TGG27" s="409">
        <f t="shared" si="214"/>
        <v>0</v>
      </c>
      <c r="TGH27" s="409">
        <f t="shared" si="214"/>
        <v>0</v>
      </c>
      <c r="TGI27" s="409">
        <f t="shared" si="214"/>
        <v>0</v>
      </c>
      <c r="TGJ27" s="409">
        <f t="shared" si="214"/>
        <v>0</v>
      </c>
      <c r="TGK27" s="409">
        <f t="shared" si="214"/>
        <v>0</v>
      </c>
      <c r="TGL27" s="409">
        <f t="shared" si="214"/>
        <v>0</v>
      </c>
      <c r="TGM27" s="409">
        <f t="shared" si="214"/>
        <v>0</v>
      </c>
      <c r="TGN27" s="409">
        <f t="shared" si="214"/>
        <v>0</v>
      </c>
      <c r="TGO27" s="409">
        <f t="shared" si="214"/>
        <v>0</v>
      </c>
      <c r="TGP27" s="409">
        <f t="shared" si="214"/>
        <v>0</v>
      </c>
      <c r="TGQ27" s="409">
        <f t="shared" si="214"/>
        <v>0</v>
      </c>
      <c r="TGR27" s="409">
        <f t="shared" si="214"/>
        <v>0</v>
      </c>
      <c r="TGS27" s="409">
        <f t="shared" si="214"/>
        <v>0</v>
      </c>
      <c r="TGT27" s="409">
        <f t="shared" si="214"/>
        <v>0</v>
      </c>
      <c r="TGU27" s="409">
        <f t="shared" si="214"/>
        <v>0</v>
      </c>
      <c r="TGV27" s="409">
        <f t="shared" si="214"/>
        <v>0</v>
      </c>
      <c r="TGW27" s="409">
        <f t="shared" si="214"/>
        <v>0</v>
      </c>
      <c r="TGX27" s="409">
        <f t="shared" si="214"/>
        <v>0</v>
      </c>
      <c r="TGY27" s="409">
        <f t="shared" si="214"/>
        <v>0</v>
      </c>
      <c r="TGZ27" s="409">
        <f t="shared" si="214"/>
        <v>0</v>
      </c>
      <c r="THA27" s="409">
        <f t="shared" si="214"/>
        <v>0</v>
      </c>
      <c r="THB27" s="409">
        <f t="shared" si="214"/>
        <v>0</v>
      </c>
      <c r="THC27" s="409">
        <f t="shared" si="214"/>
        <v>0</v>
      </c>
      <c r="THD27" s="409">
        <f t="shared" si="214"/>
        <v>0</v>
      </c>
      <c r="THE27" s="409">
        <f t="shared" si="214"/>
        <v>0</v>
      </c>
      <c r="THF27" s="409">
        <f t="shared" si="214"/>
        <v>0</v>
      </c>
      <c r="THG27" s="409">
        <f t="shared" si="214"/>
        <v>0</v>
      </c>
      <c r="THH27" s="409">
        <f t="shared" si="214"/>
        <v>0</v>
      </c>
      <c r="THI27" s="409">
        <f t="shared" si="214"/>
        <v>0</v>
      </c>
      <c r="THJ27" s="409">
        <f t="shared" si="214"/>
        <v>0</v>
      </c>
      <c r="THK27" s="409">
        <f t="shared" si="214"/>
        <v>0</v>
      </c>
      <c r="THL27" s="409">
        <f t="shared" si="214"/>
        <v>0</v>
      </c>
      <c r="THM27" s="409">
        <f t="shared" si="214"/>
        <v>0</v>
      </c>
      <c r="THN27" s="409">
        <f t="shared" si="214"/>
        <v>0</v>
      </c>
      <c r="THO27" s="409">
        <f t="shared" si="214"/>
        <v>0</v>
      </c>
      <c r="THP27" s="409">
        <f t="shared" si="214"/>
        <v>0</v>
      </c>
      <c r="THQ27" s="409">
        <f t="shared" si="214"/>
        <v>0</v>
      </c>
      <c r="THR27" s="409">
        <f t="shared" si="214"/>
        <v>0</v>
      </c>
      <c r="THS27" s="409">
        <f t="shared" si="214"/>
        <v>0</v>
      </c>
      <c r="THT27" s="409">
        <f t="shared" si="214"/>
        <v>0</v>
      </c>
      <c r="THU27" s="409">
        <f t="shared" si="214"/>
        <v>0</v>
      </c>
      <c r="THV27" s="409">
        <f t="shared" si="214"/>
        <v>0</v>
      </c>
      <c r="THW27" s="409">
        <f t="shared" si="214"/>
        <v>0</v>
      </c>
      <c r="THX27" s="409">
        <f t="shared" si="214"/>
        <v>0</v>
      </c>
      <c r="THY27" s="409">
        <f t="shared" si="214"/>
        <v>0</v>
      </c>
      <c r="THZ27" s="409">
        <f t="shared" si="214"/>
        <v>0</v>
      </c>
      <c r="TIA27" s="409">
        <f t="shared" si="214"/>
        <v>0</v>
      </c>
      <c r="TIB27" s="409">
        <f t="shared" si="214"/>
        <v>0</v>
      </c>
      <c r="TIC27" s="409">
        <f t="shared" si="214"/>
        <v>0</v>
      </c>
      <c r="TID27" s="409">
        <f t="shared" si="214"/>
        <v>0</v>
      </c>
      <c r="TIE27" s="409">
        <f t="shared" si="214"/>
        <v>0</v>
      </c>
      <c r="TIF27" s="409">
        <f t="shared" si="214"/>
        <v>0</v>
      </c>
      <c r="TIG27" s="409">
        <f t="shared" si="214"/>
        <v>0</v>
      </c>
      <c r="TIH27" s="409">
        <f t="shared" si="214"/>
        <v>0</v>
      </c>
      <c r="TII27" s="409">
        <f t="shared" si="214"/>
        <v>0</v>
      </c>
      <c r="TIJ27" s="409">
        <f t="shared" si="214"/>
        <v>0</v>
      </c>
      <c r="TIK27" s="409">
        <f t="shared" ref="TIK27:TKV27" si="215">TIK25/365</f>
        <v>0</v>
      </c>
      <c r="TIL27" s="409">
        <f t="shared" si="215"/>
        <v>0</v>
      </c>
      <c r="TIM27" s="409">
        <f t="shared" si="215"/>
        <v>0</v>
      </c>
      <c r="TIN27" s="409">
        <f t="shared" si="215"/>
        <v>0</v>
      </c>
      <c r="TIO27" s="409">
        <f t="shared" si="215"/>
        <v>0</v>
      </c>
      <c r="TIP27" s="409">
        <f t="shared" si="215"/>
        <v>0</v>
      </c>
      <c r="TIQ27" s="409">
        <f t="shared" si="215"/>
        <v>0</v>
      </c>
      <c r="TIR27" s="409">
        <f t="shared" si="215"/>
        <v>0</v>
      </c>
      <c r="TIS27" s="409">
        <f t="shared" si="215"/>
        <v>0</v>
      </c>
      <c r="TIT27" s="409">
        <f t="shared" si="215"/>
        <v>0</v>
      </c>
      <c r="TIU27" s="409">
        <f t="shared" si="215"/>
        <v>0</v>
      </c>
      <c r="TIV27" s="409">
        <f t="shared" si="215"/>
        <v>0</v>
      </c>
      <c r="TIW27" s="409">
        <f t="shared" si="215"/>
        <v>0</v>
      </c>
      <c r="TIX27" s="409">
        <f t="shared" si="215"/>
        <v>0</v>
      </c>
      <c r="TIY27" s="409">
        <f t="shared" si="215"/>
        <v>0</v>
      </c>
      <c r="TIZ27" s="409">
        <f t="shared" si="215"/>
        <v>0</v>
      </c>
      <c r="TJA27" s="409">
        <f t="shared" si="215"/>
        <v>0</v>
      </c>
      <c r="TJB27" s="409">
        <f t="shared" si="215"/>
        <v>0</v>
      </c>
      <c r="TJC27" s="409">
        <f t="shared" si="215"/>
        <v>0</v>
      </c>
      <c r="TJD27" s="409">
        <f t="shared" si="215"/>
        <v>0</v>
      </c>
      <c r="TJE27" s="409">
        <f t="shared" si="215"/>
        <v>0</v>
      </c>
      <c r="TJF27" s="409">
        <f t="shared" si="215"/>
        <v>0</v>
      </c>
      <c r="TJG27" s="409">
        <f t="shared" si="215"/>
        <v>0</v>
      </c>
      <c r="TJH27" s="409">
        <f t="shared" si="215"/>
        <v>0</v>
      </c>
      <c r="TJI27" s="409">
        <f t="shared" si="215"/>
        <v>0</v>
      </c>
      <c r="TJJ27" s="409">
        <f t="shared" si="215"/>
        <v>0</v>
      </c>
      <c r="TJK27" s="409">
        <f t="shared" si="215"/>
        <v>0</v>
      </c>
      <c r="TJL27" s="409">
        <f t="shared" si="215"/>
        <v>0</v>
      </c>
      <c r="TJM27" s="409">
        <f t="shared" si="215"/>
        <v>0</v>
      </c>
      <c r="TJN27" s="409">
        <f t="shared" si="215"/>
        <v>0</v>
      </c>
      <c r="TJO27" s="409">
        <f t="shared" si="215"/>
        <v>0</v>
      </c>
      <c r="TJP27" s="409">
        <f t="shared" si="215"/>
        <v>0</v>
      </c>
      <c r="TJQ27" s="409">
        <f t="shared" si="215"/>
        <v>0</v>
      </c>
      <c r="TJR27" s="409">
        <f t="shared" si="215"/>
        <v>0</v>
      </c>
      <c r="TJS27" s="409">
        <f t="shared" si="215"/>
        <v>0</v>
      </c>
      <c r="TJT27" s="409">
        <f t="shared" si="215"/>
        <v>0</v>
      </c>
      <c r="TJU27" s="409">
        <f t="shared" si="215"/>
        <v>0</v>
      </c>
      <c r="TJV27" s="409">
        <f t="shared" si="215"/>
        <v>0</v>
      </c>
      <c r="TJW27" s="409">
        <f t="shared" si="215"/>
        <v>0</v>
      </c>
      <c r="TJX27" s="409">
        <f t="shared" si="215"/>
        <v>0</v>
      </c>
      <c r="TJY27" s="409">
        <f t="shared" si="215"/>
        <v>0</v>
      </c>
      <c r="TJZ27" s="409">
        <f t="shared" si="215"/>
        <v>0</v>
      </c>
      <c r="TKA27" s="409">
        <f t="shared" si="215"/>
        <v>0</v>
      </c>
      <c r="TKB27" s="409">
        <f t="shared" si="215"/>
        <v>0</v>
      </c>
      <c r="TKC27" s="409">
        <f t="shared" si="215"/>
        <v>0</v>
      </c>
      <c r="TKD27" s="409">
        <f t="shared" si="215"/>
        <v>0</v>
      </c>
      <c r="TKE27" s="409">
        <f t="shared" si="215"/>
        <v>0</v>
      </c>
      <c r="TKF27" s="409">
        <f t="shared" si="215"/>
        <v>0</v>
      </c>
      <c r="TKG27" s="409">
        <f t="shared" si="215"/>
        <v>0</v>
      </c>
      <c r="TKH27" s="409">
        <f t="shared" si="215"/>
        <v>0</v>
      </c>
      <c r="TKI27" s="409">
        <f t="shared" si="215"/>
        <v>0</v>
      </c>
      <c r="TKJ27" s="409">
        <f t="shared" si="215"/>
        <v>0</v>
      </c>
      <c r="TKK27" s="409">
        <f t="shared" si="215"/>
        <v>0</v>
      </c>
      <c r="TKL27" s="409">
        <f t="shared" si="215"/>
        <v>0</v>
      </c>
      <c r="TKM27" s="409">
        <f t="shared" si="215"/>
        <v>0</v>
      </c>
      <c r="TKN27" s="409">
        <f t="shared" si="215"/>
        <v>0</v>
      </c>
      <c r="TKO27" s="409">
        <f t="shared" si="215"/>
        <v>0</v>
      </c>
      <c r="TKP27" s="409">
        <f t="shared" si="215"/>
        <v>0</v>
      </c>
      <c r="TKQ27" s="409">
        <f t="shared" si="215"/>
        <v>0</v>
      </c>
      <c r="TKR27" s="409">
        <f t="shared" si="215"/>
        <v>0</v>
      </c>
      <c r="TKS27" s="409">
        <f t="shared" si="215"/>
        <v>0</v>
      </c>
      <c r="TKT27" s="409">
        <f t="shared" si="215"/>
        <v>0</v>
      </c>
      <c r="TKU27" s="409">
        <f t="shared" si="215"/>
        <v>0</v>
      </c>
      <c r="TKV27" s="409">
        <f t="shared" si="215"/>
        <v>0</v>
      </c>
      <c r="TKW27" s="409">
        <f t="shared" ref="TKW27:TNH27" si="216">TKW25/365</f>
        <v>0</v>
      </c>
      <c r="TKX27" s="409">
        <f t="shared" si="216"/>
        <v>0</v>
      </c>
      <c r="TKY27" s="409">
        <f t="shared" si="216"/>
        <v>0</v>
      </c>
      <c r="TKZ27" s="409">
        <f t="shared" si="216"/>
        <v>0</v>
      </c>
      <c r="TLA27" s="409">
        <f t="shared" si="216"/>
        <v>0</v>
      </c>
      <c r="TLB27" s="409">
        <f t="shared" si="216"/>
        <v>0</v>
      </c>
      <c r="TLC27" s="409">
        <f t="shared" si="216"/>
        <v>0</v>
      </c>
      <c r="TLD27" s="409">
        <f t="shared" si="216"/>
        <v>0</v>
      </c>
      <c r="TLE27" s="409">
        <f t="shared" si="216"/>
        <v>0</v>
      </c>
      <c r="TLF27" s="409">
        <f t="shared" si="216"/>
        <v>0</v>
      </c>
      <c r="TLG27" s="409">
        <f t="shared" si="216"/>
        <v>0</v>
      </c>
      <c r="TLH27" s="409">
        <f t="shared" si="216"/>
        <v>0</v>
      </c>
      <c r="TLI27" s="409">
        <f t="shared" si="216"/>
        <v>0</v>
      </c>
      <c r="TLJ27" s="409">
        <f t="shared" si="216"/>
        <v>0</v>
      </c>
      <c r="TLK27" s="409">
        <f t="shared" si="216"/>
        <v>0</v>
      </c>
      <c r="TLL27" s="409">
        <f t="shared" si="216"/>
        <v>0</v>
      </c>
      <c r="TLM27" s="409">
        <f t="shared" si="216"/>
        <v>0</v>
      </c>
      <c r="TLN27" s="409">
        <f t="shared" si="216"/>
        <v>0</v>
      </c>
      <c r="TLO27" s="409">
        <f t="shared" si="216"/>
        <v>0</v>
      </c>
      <c r="TLP27" s="409">
        <f t="shared" si="216"/>
        <v>0</v>
      </c>
      <c r="TLQ27" s="409">
        <f t="shared" si="216"/>
        <v>0</v>
      </c>
      <c r="TLR27" s="409">
        <f t="shared" si="216"/>
        <v>0</v>
      </c>
      <c r="TLS27" s="409">
        <f t="shared" si="216"/>
        <v>0</v>
      </c>
      <c r="TLT27" s="409">
        <f t="shared" si="216"/>
        <v>0</v>
      </c>
      <c r="TLU27" s="409">
        <f t="shared" si="216"/>
        <v>0</v>
      </c>
      <c r="TLV27" s="409">
        <f t="shared" si="216"/>
        <v>0</v>
      </c>
      <c r="TLW27" s="409">
        <f t="shared" si="216"/>
        <v>0</v>
      </c>
      <c r="TLX27" s="409">
        <f t="shared" si="216"/>
        <v>0</v>
      </c>
      <c r="TLY27" s="409">
        <f t="shared" si="216"/>
        <v>0</v>
      </c>
      <c r="TLZ27" s="409">
        <f t="shared" si="216"/>
        <v>0</v>
      </c>
      <c r="TMA27" s="409">
        <f t="shared" si="216"/>
        <v>0</v>
      </c>
      <c r="TMB27" s="409">
        <f t="shared" si="216"/>
        <v>0</v>
      </c>
      <c r="TMC27" s="409">
        <f t="shared" si="216"/>
        <v>0</v>
      </c>
      <c r="TMD27" s="409">
        <f t="shared" si="216"/>
        <v>0</v>
      </c>
      <c r="TME27" s="409">
        <f t="shared" si="216"/>
        <v>0</v>
      </c>
      <c r="TMF27" s="409">
        <f t="shared" si="216"/>
        <v>0</v>
      </c>
      <c r="TMG27" s="409">
        <f t="shared" si="216"/>
        <v>0</v>
      </c>
      <c r="TMH27" s="409">
        <f t="shared" si="216"/>
        <v>0</v>
      </c>
      <c r="TMI27" s="409">
        <f t="shared" si="216"/>
        <v>0</v>
      </c>
      <c r="TMJ27" s="409">
        <f t="shared" si="216"/>
        <v>0</v>
      </c>
      <c r="TMK27" s="409">
        <f t="shared" si="216"/>
        <v>0</v>
      </c>
      <c r="TML27" s="409">
        <f t="shared" si="216"/>
        <v>0</v>
      </c>
      <c r="TMM27" s="409">
        <f t="shared" si="216"/>
        <v>0</v>
      </c>
      <c r="TMN27" s="409">
        <f t="shared" si="216"/>
        <v>0</v>
      </c>
      <c r="TMO27" s="409">
        <f t="shared" si="216"/>
        <v>0</v>
      </c>
      <c r="TMP27" s="409">
        <f t="shared" si="216"/>
        <v>0</v>
      </c>
      <c r="TMQ27" s="409">
        <f t="shared" si="216"/>
        <v>0</v>
      </c>
      <c r="TMR27" s="409">
        <f t="shared" si="216"/>
        <v>0</v>
      </c>
      <c r="TMS27" s="409">
        <f t="shared" si="216"/>
        <v>0</v>
      </c>
      <c r="TMT27" s="409">
        <f t="shared" si="216"/>
        <v>0</v>
      </c>
      <c r="TMU27" s="409">
        <f t="shared" si="216"/>
        <v>0</v>
      </c>
      <c r="TMV27" s="409">
        <f t="shared" si="216"/>
        <v>0</v>
      </c>
      <c r="TMW27" s="409">
        <f t="shared" si="216"/>
        <v>0</v>
      </c>
      <c r="TMX27" s="409">
        <f t="shared" si="216"/>
        <v>0</v>
      </c>
      <c r="TMY27" s="409">
        <f t="shared" si="216"/>
        <v>0</v>
      </c>
      <c r="TMZ27" s="409">
        <f t="shared" si="216"/>
        <v>0</v>
      </c>
      <c r="TNA27" s="409">
        <f t="shared" si="216"/>
        <v>0</v>
      </c>
      <c r="TNB27" s="409">
        <f t="shared" si="216"/>
        <v>0</v>
      </c>
      <c r="TNC27" s="409">
        <f t="shared" si="216"/>
        <v>0</v>
      </c>
      <c r="TND27" s="409">
        <f t="shared" si="216"/>
        <v>0</v>
      </c>
      <c r="TNE27" s="409">
        <f t="shared" si="216"/>
        <v>0</v>
      </c>
      <c r="TNF27" s="409">
        <f t="shared" si="216"/>
        <v>0</v>
      </c>
      <c r="TNG27" s="409">
        <f t="shared" si="216"/>
        <v>0</v>
      </c>
      <c r="TNH27" s="409">
        <f t="shared" si="216"/>
        <v>0</v>
      </c>
      <c r="TNI27" s="409">
        <f t="shared" ref="TNI27:TPT27" si="217">TNI25/365</f>
        <v>0</v>
      </c>
      <c r="TNJ27" s="409">
        <f t="shared" si="217"/>
        <v>0</v>
      </c>
      <c r="TNK27" s="409">
        <f t="shared" si="217"/>
        <v>0</v>
      </c>
      <c r="TNL27" s="409">
        <f t="shared" si="217"/>
        <v>0</v>
      </c>
      <c r="TNM27" s="409">
        <f t="shared" si="217"/>
        <v>0</v>
      </c>
      <c r="TNN27" s="409">
        <f t="shared" si="217"/>
        <v>0</v>
      </c>
      <c r="TNO27" s="409">
        <f t="shared" si="217"/>
        <v>0</v>
      </c>
      <c r="TNP27" s="409">
        <f t="shared" si="217"/>
        <v>0</v>
      </c>
      <c r="TNQ27" s="409">
        <f t="shared" si="217"/>
        <v>0</v>
      </c>
      <c r="TNR27" s="409">
        <f t="shared" si="217"/>
        <v>0</v>
      </c>
      <c r="TNS27" s="409">
        <f t="shared" si="217"/>
        <v>0</v>
      </c>
      <c r="TNT27" s="409">
        <f t="shared" si="217"/>
        <v>0</v>
      </c>
      <c r="TNU27" s="409">
        <f t="shared" si="217"/>
        <v>0</v>
      </c>
      <c r="TNV27" s="409">
        <f t="shared" si="217"/>
        <v>0</v>
      </c>
      <c r="TNW27" s="409">
        <f t="shared" si="217"/>
        <v>0</v>
      </c>
      <c r="TNX27" s="409">
        <f t="shared" si="217"/>
        <v>0</v>
      </c>
      <c r="TNY27" s="409">
        <f t="shared" si="217"/>
        <v>0</v>
      </c>
      <c r="TNZ27" s="409">
        <f t="shared" si="217"/>
        <v>0</v>
      </c>
      <c r="TOA27" s="409">
        <f t="shared" si="217"/>
        <v>0</v>
      </c>
      <c r="TOB27" s="409">
        <f t="shared" si="217"/>
        <v>0</v>
      </c>
      <c r="TOC27" s="409">
        <f t="shared" si="217"/>
        <v>0</v>
      </c>
      <c r="TOD27" s="409">
        <f t="shared" si="217"/>
        <v>0</v>
      </c>
      <c r="TOE27" s="409">
        <f t="shared" si="217"/>
        <v>0</v>
      </c>
      <c r="TOF27" s="409">
        <f t="shared" si="217"/>
        <v>0</v>
      </c>
      <c r="TOG27" s="409">
        <f t="shared" si="217"/>
        <v>0</v>
      </c>
      <c r="TOH27" s="409">
        <f t="shared" si="217"/>
        <v>0</v>
      </c>
      <c r="TOI27" s="409">
        <f t="shared" si="217"/>
        <v>0</v>
      </c>
      <c r="TOJ27" s="409">
        <f t="shared" si="217"/>
        <v>0</v>
      </c>
      <c r="TOK27" s="409">
        <f t="shared" si="217"/>
        <v>0</v>
      </c>
      <c r="TOL27" s="409">
        <f t="shared" si="217"/>
        <v>0</v>
      </c>
      <c r="TOM27" s="409">
        <f t="shared" si="217"/>
        <v>0</v>
      </c>
      <c r="TON27" s="409">
        <f t="shared" si="217"/>
        <v>0</v>
      </c>
      <c r="TOO27" s="409">
        <f t="shared" si="217"/>
        <v>0</v>
      </c>
      <c r="TOP27" s="409">
        <f t="shared" si="217"/>
        <v>0</v>
      </c>
      <c r="TOQ27" s="409">
        <f t="shared" si="217"/>
        <v>0</v>
      </c>
      <c r="TOR27" s="409">
        <f t="shared" si="217"/>
        <v>0</v>
      </c>
      <c r="TOS27" s="409">
        <f t="shared" si="217"/>
        <v>0</v>
      </c>
      <c r="TOT27" s="409">
        <f t="shared" si="217"/>
        <v>0</v>
      </c>
      <c r="TOU27" s="409">
        <f t="shared" si="217"/>
        <v>0</v>
      </c>
      <c r="TOV27" s="409">
        <f t="shared" si="217"/>
        <v>0</v>
      </c>
      <c r="TOW27" s="409">
        <f t="shared" si="217"/>
        <v>0</v>
      </c>
      <c r="TOX27" s="409">
        <f t="shared" si="217"/>
        <v>0</v>
      </c>
      <c r="TOY27" s="409">
        <f t="shared" si="217"/>
        <v>0</v>
      </c>
      <c r="TOZ27" s="409">
        <f t="shared" si="217"/>
        <v>0</v>
      </c>
      <c r="TPA27" s="409">
        <f t="shared" si="217"/>
        <v>0</v>
      </c>
      <c r="TPB27" s="409">
        <f t="shared" si="217"/>
        <v>0</v>
      </c>
      <c r="TPC27" s="409">
        <f t="shared" si="217"/>
        <v>0</v>
      </c>
      <c r="TPD27" s="409">
        <f t="shared" si="217"/>
        <v>0</v>
      </c>
      <c r="TPE27" s="409">
        <f t="shared" si="217"/>
        <v>0</v>
      </c>
      <c r="TPF27" s="409">
        <f t="shared" si="217"/>
        <v>0</v>
      </c>
      <c r="TPG27" s="409">
        <f t="shared" si="217"/>
        <v>0</v>
      </c>
      <c r="TPH27" s="409">
        <f t="shared" si="217"/>
        <v>0</v>
      </c>
      <c r="TPI27" s="409">
        <f t="shared" si="217"/>
        <v>0</v>
      </c>
      <c r="TPJ27" s="409">
        <f t="shared" si="217"/>
        <v>0</v>
      </c>
      <c r="TPK27" s="409">
        <f t="shared" si="217"/>
        <v>0</v>
      </c>
      <c r="TPL27" s="409">
        <f t="shared" si="217"/>
        <v>0</v>
      </c>
      <c r="TPM27" s="409">
        <f t="shared" si="217"/>
        <v>0</v>
      </c>
      <c r="TPN27" s="409">
        <f t="shared" si="217"/>
        <v>0</v>
      </c>
      <c r="TPO27" s="409">
        <f t="shared" si="217"/>
        <v>0</v>
      </c>
      <c r="TPP27" s="409">
        <f t="shared" si="217"/>
        <v>0</v>
      </c>
      <c r="TPQ27" s="409">
        <f t="shared" si="217"/>
        <v>0</v>
      </c>
      <c r="TPR27" s="409">
        <f t="shared" si="217"/>
        <v>0</v>
      </c>
      <c r="TPS27" s="409">
        <f t="shared" si="217"/>
        <v>0</v>
      </c>
      <c r="TPT27" s="409">
        <f t="shared" si="217"/>
        <v>0</v>
      </c>
      <c r="TPU27" s="409">
        <f t="shared" ref="TPU27:TSF27" si="218">TPU25/365</f>
        <v>0</v>
      </c>
      <c r="TPV27" s="409">
        <f t="shared" si="218"/>
        <v>0</v>
      </c>
      <c r="TPW27" s="409">
        <f t="shared" si="218"/>
        <v>0</v>
      </c>
      <c r="TPX27" s="409">
        <f t="shared" si="218"/>
        <v>0</v>
      </c>
      <c r="TPY27" s="409">
        <f t="shared" si="218"/>
        <v>0</v>
      </c>
      <c r="TPZ27" s="409">
        <f t="shared" si="218"/>
        <v>0</v>
      </c>
      <c r="TQA27" s="409">
        <f t="shared" si="218"/>
        <v>0</v>
      </c>
      <c r="TQB27" s="409">
        <f t="shared" si="218"/>
        <v>0</v>
      </c>
      <c r="TQC27" s="409">
        <f t="shared" si="218"/>
        <v>0</v>
      </c>
      <c r="TQD27" s="409">
        <f t="shared" si="218"/>
        <v>0</v>
      </c>
      <c r="TQE27" s="409">
        <f t="shared" si="218"/>
        <v>0</v>
      </c>
      <c r="TQF27" s="409">
        <f t="shared" si="218"/>
        <v>0</v>
      </c>
      <c r="TQG27" s="409">
        <f t="shared" si="218"/>
        <v>0</v>
      </c>
      <c r="TQH27" s="409">
        <f t="shared" si="218"/>
        <v>0</v>
      </c>
      <c r="TQI27" s="409">
        <f t="shared" si="218"/>
        <v>0</v>
      </c>
      <c r="TQJ27" s="409">
        <f t="shared" si="218"/>
        <v>0</v>
      </c>
      <c r="TQK27" s="409">
        <f t="shared" si="218"/>
        <v>0</v>
      </c>
      <c r="TQL27" s="409">
        <f t="shared" si="218"/>
        <v>0</v>
      </c>
      <c r="TQM27" s="409">
        <f t="shared" si="218"/>
        <v>0</v>
      </c>
      <c r="TQN27" s="409">
        <f t="shared" si="218"/>
        <v>0</v>
      </c>
      <c r="TQO27" s="409">
        <f t="shared" si="218"/>
        <v>0</v>
      </c>
      <c r="TQP27" s="409">
        <f t="shared" si="218"/>
        <v>0</v>
      </c>
      <c r="TQQ27" s="409">
        <f t="shared" si="218"/>
        <v>0</v>
      </c>
      <c r="TQR27" s="409">
        <f t="shared" si="218"/>
        <v>0</v>
      </c>
      <c r="TQS27" s="409">
        <f t="shared" si="218"/>
        <v>0</v>
      </c>
      <c r="TQT27" s="409">
        <f t="shared" si="218"/>
        <v>0</v>
      </c>
      <c r="TQU27" s="409">
        <f t="shared" si="218"/>
        <v>0</v>
      </c>
      <c r="TQV27" s="409">
        <f t="shared" si="218"/>
        <v>0</v>
      </c>
      <c r="TQW27" s="409">
        <f t="shared" si="218"/>
        <v>0</v>
      </c>
      <c r="TQX27" s="409">
        <f t="shared" si="218"/>
        <v>0</v>
      </c>
      <c r="TQY27" s="409">
        <f t="shared" si="218"/>
        <v>0</v>
      </c>
      <c r="TQZ27" s="409">
        <f t="shared" si="218"/>
        <v>0</v>
      </c>
      <c r="TRA27" s="409">
        <f t="shared" si="218"/>
        <v>0</v>
      </c>
      <c r="TRB27" s="409">
        <f t="shared" si="218"/>
        <v>0</v>
      </c>
      <c r="TRC27" s="409">
        <f t="shared" si="218"/>
        <v>0</v>
      </c>
      <c r="TRD27" s="409">
        <f t="shared" si="218"/>
        <v>0</v>
      </c>
      <c r="TRE27" s="409">
        <f t="shared" si="218"/>
        <v>0</v>
      </c>
      <c r="TRF27" s="409">
        <f t="shared" si="218"/>
        <v>0</v>
      </c>
      <c r="TRG27" s="409">
        <f t="shared" si="218"/>
        <v>0</v>
      </c>
      <c r="TRH27" s="409">
        <f t="shared" si="218"/>
        <v>0</v>
      </c>
      <c r="TRI27" s="409">
        <f t="shared" si="218"/>
        <v>0</v>
      </c>
      <c r="TRJ27" s="409">
        <f t="shared" si="218"/>
        <v>0</v>
      </c>
      <c r="TRK27" s="409">
        <f t="shared" si="218"/>
        <v>0</v>
      </c>
      <c r="TRL27" s="409">
        <f t="shared" si="218"/>
        <v>0</v>
      </c>
      <c r="TRM27" s="409">
        <f t="shared" si="218"/>
        <v>0</v>
      </c>
      <c r="TRN27" s="409">
        <f t="shared" si="218"/>
        <v>0</v>
      </c>
      <c r="TRO27" s="409">
        <f t="shared" si="218"/>
        <v>0</v>
      </c>
      <c r="TRP27" s="409">
        <f t="shared" si="218"/>
        <v>0</v>
      </c>
      <c r="TRQ27" s="409">
        <f t="shared" si="218"/>
        <v>0</v>
      </c>
      <c r="TRR27" s="409">
        <f t="shared" si="218"/>
        <v>0</v>
      </c>
      <c r="TRS27" s="409">
        <f t="shared" si="218"/>
        <v>0</v>
      </c>
      <c r="TRT27" s="409">
        <f t="shared" si="218"/>
        <v>0</v>
      </c>
      <c r="TRU27" s="409">
        <f t="shared" si="218"/>
        <v>0</v>
      </c>
      <c r="TRV27" s="409">
        <f t="shared" si="218"/>
        <v>0</v>
      </c>
      <c r="TRW27" s="409">
        <f t="shared" si="218"/>
        <v>0</v>
      </c>
      <c r="TRX27" s="409">
        <f t="shared" si="218"/>
        <v>0</v>
      </c>
      <c r="TRY27" s="409">
        <f t="shared" si="218"/>
        <v>0</v>
      </c>
      <c r="TRZ27" s="409">
        <f t="shared" si="218"/>
        <v>0</v>
      </c>
      <c r="TSA27" s="409">
        <f t="shared" si="218"/>
        <v>0</v>
      </c>
      <c r="TSB27" s="409">
        <f t="shared" si="218"/>
        <v>0</v>
      </c>
      <c r="TSC27" s="409">
        <f t="shared" si="218"/>
        <v>0</v>
      </c>
      <c r="TSD27" s="409">
        <f t="shared" si="218"/>
        <v>0</v>
      </c>
      <c r="TSE27" s="409">
        <f t="shared" si="218"/>
        <v>0</v>
      </c>
      <c r="TSF27" s="409">
        <f t="shared" si="218"/>
        <v>0</v>
      </c>
      <c r="TSG27" s="409">
        <f t="shared" ref="TSG27:TUR27" si="219">TSG25/365</f>
        <v>0</v>
      </c>
      <c r="TSH27" s="409">
        <f t="shared" si="219"/>
        <v>0</v>
      </c>
      <c r="TSI27" s="409">
        <f t="shared" si="219"/>
        <v>0</v>
      </c>
      <c r="TSJ27" s="409">
        <f t="shared" si="219"/>
        <v>0</v>
      </c>
      <c r="TSK27" s="409">
        <f t="shared" si="219"/>
        <v>0</v>
      </c>
      <c r="TSL27" s="409">
        <f t="shared" si="219"/>
        <v>0</v>
      </c>
      <c r="TSM27" s="409">
        <f t="shared" si="219"/>
        <v>0</v>
      </c>
      <c r="TSN27" s="409">
        <f t="shared" si="219"/>
        <v>0</v>
      </c>
      <c r="TSO27" s="409">
        <f t="shared" si="219"/>
        <v>0</v>
      </c>
      <c r="TSP27" s="409">
        <f t="shared" si="219"/>
        <v>0</v>
      </c>
      <c r="TSQ27" s="409">
        <f t="shared" si="219"/>
        <v>0</v>
      </c>
      <c r="TSR27" s="409">
        <f t="shared" si="219"/>
        <v>0</v>
      </c>
      <c r="TSS27" s="409">
        <f t="shared" si="219"/>
        <v>0</v>
      </c>
      <c r="TST27" s="409">
        <f t="shared" si="219"/>
        <v>0</v>
      </c>
      <c r="TSU27" s="409">
        <f t="shared" si="219"/>
        <v>0</v>
      </c>
      <c r="TSV27" s="409">
        <f t="shared" si="219"/>
        <v>0</v>
      </c>
      <c r="TSW27" s="409">
        <f t="shared" si="219"/>
        <v>0</v>
      </c>
      <c r="TSX27" s="409">
        <f t="shared" si="219"/>
        <v>0</v>
      </c>
      <c r="TSY27" s="409">
        <f t="shared" si="219"/>
        <v>0</v>
      </c>
      <c r="TSZ27" s="409">
        <f t="shared" si="219"/>
        <v>0</v>
      </c>
      <c r="TTA27" s="409">
        <f t="shared" si="219"/>
        <v>0</v>
      </c>
      <c r="TTB27" s="409">
        <f t="shared" si="219"/>
        <v>0</v>
      </c>
      <c r="TTC27" s="409">
        <f t="shared" si="219"/>
        <v>0</v>
      </c>
      <c r="TTD27" s="409">
        <f t="shared" si="219"/>
        <v>0</v>
      </c>
      <c r="TTE27" s="409">
        <f t="shared" si="219"/>
        <v>0</v>
      </c>
      <c r="TTF27" s="409">
        <f t="shared" si="219"/>
        <v>0</v>
      </c>
      <c r="TTG27" s="409">
        <f t="shared" si="219"/>
        <v>0</v>
      </c>
      <c r="TTH27" s="409">
        <f t="shared" si="219"/>
        <v>0</v>
      </c>
      <c r="TTI27" s="409">
        <f t="shared" si="219"/>
        <v>0</v>
      </c>
      <c r="TTJ27" s="409">
        <f t="shared" si="219"/>
        <v>0</v>
      </c>
      <c r="TTK27" s="409">
        <f t="shared" si="219"/>
        <v>0</v>
      </c>
      <c r="TTL27" s="409">
        <f t="shared" si="219"/>
        <v>0</v>
      </c>
      <c r="TTM27" s="409">
        <f t="shared" si="219"/>
        <v>0</v>
      </c>
      <c r="TTN27" s="409">
        <f t="shared" si="219"/>
        <v>0</v>
      </c>
      <c r="TTO27" s="409">
        <f t="shared" si="219"/>
        <v>0</v>
      </c>
      <c r="TTP27" s="409">
        <f t="shared" si="219"/>
        <v>0</v>
      </c>
      <c r="TTQ27" s="409">
        <f t="shared" si="219"/>
        <v>0</v>
      </c>
      <c r="TTR27" s="409">
        <f t="shared" si="219"/>
        <v>0</v>
      </c>
      <c r="TTS27" s="409">
        <f t="shared" si="219"/>
        <v>0</v>
      </c>
      <c r="TTT27" s="409">
        <f t="shared" si="219"/>
        <v>0</v>
      </c>
      <c r="TTU27" s="409">
        <f t="shared" si="219"/>
        <v>0</v>
      </c>
      <c r="TTV27" s="409">
        <f t="shared" si="219"/>
        <v>0</v>
      </c>
      <c r="TTW27" s="409">
        <f t="shared" si="219"/>
        <v>0</v>
      </c>
      <c r="TTX27" s="409">
        <f t="shared" si="219"/>
        <v>0</v>
      </c>
      <c r="TTY27" s="409">
        <f t="shared" si="219"/>
        <v>0</v>
      </c>
      <c r="TTZ27" s="409">
        <f t="shared" si="219"/>
        <v>0</v>
      </c>
      <c r="TUA27" s="409">
        <f t="shared" si="219"/>
        <v>0</v>
      </c>
      <c r="TUB27" s="409">
        <f t="shared" si="219"/>
        <v>0</v>
      </c>
      <c r="TUC27" s="409">
        <f t="shared" si="219"/>
        <v>0</v>
      </c>
      <c r="TUD27" s="409">
        <f t="shared" si="219"/>
        <v>0</v>
      </c>
      <c r="TUE27" s="409">
        <f t="shared" si="219"/>
        <v>0</v>
      </c>
      <c r="TUF27" s="409">
        <f t="shared" si="219"/>
        <v>0</v>
      </c>
      <c r="TUG27" s="409">
        <f t="shared" si="219"/>
        <v>0</v>
      </c>
      <c r="TUH27" s="409">
        <f t="shared" si="219"/>
        <v>0</v>
      </c>
      <c r="TUI27" s="409">
        <f t="shared" si="219"/>
        <v>0</v>
      </c>
      <c r="TUJ27" s="409">
        <f t="shared" si="219"/>
        <v>0</v>
      </c>
      <c r="TUK27" s="409">
        <f t="shared" si="219"/>
        <v>0</v>
      </c>
      <c r="TUL27" s="409">
        <f t="shared" si="219"/>
        <v>0</v>
      </c>
      <c r="TUM27" s="409">
        <f t="shared" si="219"/>
        <v>0</v>
      </c>
      <c r="TUN27" s="409">
        <f t="shared" si="219"/>
        <v>0</v>
      </c>
      <c r="TUO27" s="409">
        <f t="shared" si="219"/>
        <v>0</v>
      </c>
      <c r="TUP27" s="409">
        <f t="shared" si="219"/>
        <v>0</v>
      </c>
      <c r="TUQ27" s="409">
        <f t="shared" si="219"/>
        <v>0</v>
      </c>
      <c r="TUR27" s="409">
        <f t="shared" si="219"/>
        <v>0</v>
      </c>
      <c r="TUS27" s="409">
        <f t="shared" ref="TUS27:TXD27" si="220">TUS25/365</f>
        <v>0</v>
      </c>
      <c r="TUT27" s="409">
        <f t="shared" si="220"/>
        <v>0</v>
      </c>
      <c r="TUU27" s="409">
        <f t="shared" si="220"/>
        <v>0</v>
      </c>
      <c r="TUV27" s="409">
        <f t="shared" si="220"/>
        <v>0</v>
      </c>
      <c r="TUW27" s="409">
        <f t="shared" si="220"/>
        <v>0</v>
      </c>
      <c r="TUX27" s="409">
        <f t="shared" si="220"/>
        <v>0</v>
      </c>
      <c r="TUY27" s="409">
        <f t="shared" si="220"/>
        <v>0</v>
      </c>
      <c r="TUZ27" s="409">
        <f t="shared" si="220"/>
        <v>0</v>
      </c>
      <c r="TVA27" s="409">
        <f t="shared" si="220"/>
        <v>0</v>
      </c>
      <c r="TVB27" s="409">
        <f t="shared" si="220"/>
        <v>0</v>
      </c>
      <c r="TVC27" s="409">
        <f t="shared" si="220"/>
        <v>0</v>
      </c>
      <c r="TVD27" s="409">
        <f t="shared" si="220"/>
        <v>0</v>
      </c>
      <c r="TVE27" s="409">
        <f t="shared" si="220"/>
        <v>0</v>
      </c>
      <c r="TVF27" s="409">
        <f t="shared" si="220"/>
        <v>0</v>
      </c>
      <c r="TVG27" s="409">
        <f t="shared" si="220"/>
        <v>0</v>
      </c>
      <c r="TVH27" s="409">
        <f t="shared" si="220"/>
        <v>0</v>
      </c>
      <c r="TVI27" s="409">
        <f t="shared" si="220"/>
        <v>0</v>
      </c>
      <c r="TVJ27" s="409">
        <f t="shared" si="220"/>
        <v>0</v>
      </c>
      <c r="TVK27" s="409">
        <f t="shared" si="220"/>
        <v>0</v>
      </c>
      <c r="TVL27" s="409">
        <f t="shared" si="220"/>
        <v>0</v>
      </c>
      <c r="TVM27" s="409">
        <f t="shared" si="220"/>
        <v>0</v>
      </c>
      <c r="TVN27" s="409">
        <f t="shared" si="220"/>
        <v>0</v>
      </c>
      <c r="TVO27" s="409">
        <f t="shared" si="220"/>
        <v>0</v>
      </c>
      <c r="TVP27" s="409">
        <f t="shared" si="220"/>
        <v>0</v>
      </c>
      <c r="TVQ27" s="409">
        <f t="shared" si="220"/>
        <v>0</v>
      </c>
      <c r="TVR27" s="409">
        <f t="shared" si="220"/>
        <v>0</v>
      </c>
      <c r="TVS27" s="409">
        <f t="shared" si="220"/>
        <v>0</v>
      </c>
      <c r="TVT27" s="409">
        <f t="shared" si="220"/>
        <v>0</v>
      </c>
      <c r="TVU27" s="409">
        <f t="shared" si="220"/>
        <v>0</v>
      </c>
      <c r="TVV27" s="409">
        <f t="shared" si="220"/>
        <v>0</v>
      </c>
      <c r="TVW27" s="409">
        <f t="shared" si="220"/>
        <v>0</v>
      </c>
      <c r="TVX27" s="409">
        <f t="shared" si="220"/>
        <v>0</v>
      </c>
      <c r="TVY27" s="409">
        <f t="shared" si="220"/>
        <v>0</v>
      </c>
      <c r="TVZ27" s="409">
        <f t="shared" si="220"/>
        <v>0</v>
      </c>
      <c r="TWA27" s="409">
        <f t="shared" si="220"/>
        <v>0</v>
      </c>
      <c r="TWB27" s="409">
        <f t="shared" si="220"/>
        <v>0</v>
      </c>
      <c r="TWC27" s="409">
        <f t="shared" si="220"/>
        <v>0</v>
      </c>
      <c r="TWD27" s="409">
        <f t="shared" si="220"/>
        <v>0</v>
      </c>
      <c r="TWE27" s="409">
        <f t="shared" si="220"/>
        <v>0</v>
      </c>
      <c r="TWF27" s="409">
        <f t="shared" si="220"/>
        <v>0</v>
      </c>
      <c r="TWG27" s="409">
        <f t="shared" si="220"/>
        <v>0</v>
      </c>
      <c r="TWH27" s="409">
        <f t="shared" si="220"/>
        <v>0</v>
      </c>
      <c r="TWI27" s="409">
        <f t="shared" si="220"/>
        <v>0</v>
      </c>
      <c r="TWJ27" s="409">
        <f t="shared" si="220"/>
        <v>0</v>
      </c>
      <c r="TWK27" s="409">
        <f t="shared" si="220"/>
        <v>0</v>
      </c>
      <c r="TWL27" s="409">
        <f t="shared" si="220"/>
        <v>0</v>
      </c>
      <c r="TWM27" s="409">
        <f t="shared" si="220"/>
        <v>0</v>
      </c>
      <c r="TWN27" s="409">
        <f t="shared" si="220"/>
        <v>0</v>
      </c>
      <c r="TWO27" s="409">
        <f t="shared" si="220"/>
        <v>0</v>
      </c>
      <c r="TWP27" s="409">
        <f t="shared" si="220"/>
        <v>0</v>
      </c>
      <c r="TWQ27" s="409">
        <f t="shared" si="220"/>
        <v>0</v>
      </c>
      <c r="TWR27" s="409">
        <f t="shared" si="220"/>
        <v>0</v>
      </c>
      <c r="TWS27" s="409">
        <f t="shared" si="220"/>
        <v>0</v>
      </c>
      <c r="TWT27" s="409">
        <f t="shared" si="220"/>
        <v>0</v>
      </c>
      <c r="TWU27" s="409">
        <f t="shared" si="220"/>
        <v>0</v>
      </c>
      <c r="TWV27" s="409">
        <f t="shared" si="220"/>
        <v>0</v>
      </c>
      <c r="TWW27" s="409">
        <f t="shared" si="220"/>
        <v>0</v>
      </c>
      <c r="TWX27" s="409">
        <f t="shared" si="220"/>
        <v>0</v>
      </c>
      <c r="TWY27" s="409">
        <f t="shared" si="220"/>
        <v>0</v>
      </c>
      <c r="TWZ27" s="409">
        <f t="shared" si="220"/>
        <v>0</v>
      </c>
      <c r="TXA27" s="409">
        <f t="shared" si="220"/>
        <v>0</v>
      </c>
      <c r="TXB27" s="409">
        <f t="shared" si="220"/>
        <v>0</v>
      </c>
      <c r="TXC27" s="409">
        <f t="shared" si="220"/>
        <v>0</v>
      </c>
      <c r="TXD27" s="409">
        <f t="shared" si="220"/>
        <v>0</v>
      </c>
      <c r="TXE27" s="409">
        <f t="shared" ref="TXE27:TZP27" si="221">TXE25/365</f>
        <v>0</v>
      </c>
      <c r="TXF27" s="409">
        <f t="shared" si="221"/>
        <v>0</v>
      </c>
      <c r="TXG27" s="409">
        <f t="shared" si="221"/>
        <v>0</v>
      </c>
      <c r="TXH27" s="409">
        <f t="shared" si="221"/>
        <v>0</v>
      </c>
      <c r="TXI27" s="409">
        <f t="shared" si="221"/>
        <v>0</v>
      </c>
      <c r="TXJ27" s="409">
        <f t="shared" si="221"/>
        <v>0</v>
      </c>
      <c r="TXK27" s="409">
        <f t="shared" si="221"/>
        <v>0</v>
      </c>
      <c r="TXL27" s="409">
        <f t="shared" si="221"/>
        <v>0</v>
      </c>
      <c r="TXM27" s="409">
        <f t="shared" si="221"/>
        <v>0</v>
      </c>
      <c r="TXN27" s="409">
        <f t="shared" si="221"/>
        <v>0</v>
      </c>
      <c r="TXO27" s="409">
        <f t="shared" si="221"/>
        <v>0</v>
      </c>
      <c r="TXP27" s="409">
        <f t="shared" si="221"/>
        <v>0</v>
      </c>
      <c r="TXQ27" s="409">
        <f t="shared" si="221"/>
        <v>0</v>
      </c>
      <c r="TXR27" s="409">
        <f t="shared" si="221"/>
        <v>0</v>
      </c>
      <c r="TXS27" s="409">
        <f t="shared" si="221"/>
        <v>0</v>
      </c>
      <c r="TXT27" s="409">
        <f t="shared" si="221"/>
        <v>0</v>
      </c>
      <c r="TXU27" s="409">
        <f t="shared" si="221"/>
        <v>0</v>
      </c>
      <c r="TXV27" s="409">
        <f t="shared" si="221"/>
        <v>0</v>
      </c>
      <c r="TXW27" s="409">
        <f t="shared" si="221"/>
        <v>0</v>
      </c>
      <c r="TXX27" s="409">
        <f t="shared" si="221"/>
        <v>0</v>
      </c>
      <c r="TXY27" s="409">
        <f t="shared" si="221"/>
        <v>0</v>
      </c>
      <c r="TXZ27" s="409">
        <f t="shared" si="221"/>
        <v>0</v>
      </c>
      <c r="TYA27" s="409">
        <f t="shared" si="221"/>
        <v>0</v>
      </c>
      <c r="TYB27" s="409">
        <f t="shared" si="221"/>
        <v>0</v>
      </c>
      <c r="TYC27" s="409">
        <f t="shared" si="221"/>
        <v>0</v>
      </c>
      <c r="TYD27" s="409">
        <f t="shared" si="221"/>
        <v>0</v>
      </c>
      <c r="TYE27" s="409">
        <f t="shared" si="221"/>
        <v>0</v>
      </c>
      <c r="TYF27" s="409">
        <f t="shared" si="221"/>
        <v>0</v>
      </c>
      <c r="TYG27" s="409">
        <f t="shared" si="221"/>
        <v>0</v>
      </c>
      <c r="TYH27" s="409">
        <f t="shared" si="221"/>
        <v>0</v>
      </c>
      <c r="TYI27" s="409">
        <f t="shared" si="221"/>
        <v>0</v>
      </c>
      <c r="TYJ27" s="409">
        <f t="shared" si="221"/>
        <v>0</v>
      </c>
      <c r="TYK27" s="409">
        <f t="shared" si="221"/>
        <v>0</v>
      </c>
      <c r="TYL27" s="409">
        <f t="shared" si="221"/>
        <v>0</v>
      </c>
      <c r="TYM27" s="409">
        <f t="shared" si="221"/>
        <v>0</v>
      </c>
      <c r="TYN27" s="409">
        <f t="shared" si="221"/>
        <v>0</v>
      </c>
      <c r="TYO27" s="409">
        <f t="shared" si="221"/>
        <v>0</v>
      </c>
      <c r="TYP27" s="409">
        <f t="shared" si="221"/>
        <v>0</v>
      </c>
      <c r="TYQ27" s="409">
        <f t="shared" si="221"/>
        <v>0</v>
      </c>
      <c r="TYR27" s="409">
        <f t="shared" si="221"/>
        <v>0</v>
      </c>
      <c r="TYS27" s="409">
        <f t="shared" si="221"/>
        <v>0</v>
      </c>
      <c r="TYT27" s="409">
        <f t="shared" si="221"/>
        <v>0</v>
      </c>
      <c r="TYU27" s="409">
        <f t="shared" si="221"/>
        <v>0</v>
      </c>
      <c r="TYV27" s="409">
        <f t="shared" si="221"/>
        <v>0</v>
      </c>
      <c r="TYW27" s="409">
        <f t="shared" si="221"/>
        <v>0</v>
      </c>
      <c r="TYX27" s="409">
        <f t="shared" si="221"/>
        <v>0</v>
      </c>
      <c r="TYY27" s="409">
        <f t="shared" si="221"/>
        <v>0</v>
      </c>
      <c r="TYZ27" s="409">
        <f t="shared" si="221"/>
        <v>0</v>
      </c>
      <c r="TZA27" s="409">
        <f t="shared" si="221"/>
        <v>0</v>
      </c>
      <c r="TZB27" s="409">
        <f t="shared" si="221"/>
        <v>0</v>
      </c>
      <c r="TZC27" s="409">
        <f t="shared" si="221"/>
        <v>0</v>
      </c>
      <c r="TZD27" s="409">
        <f t="shared" si="221"/>
        <v>0</v>
      </c>
      <c r="TZE27" s="409">
        <f t="shared" si="221"/>
        <v>0</v>
      </c>
      <c r="TZF27" s="409">
        <f t="shared" si="221"/>
        <v>0</v>
      </c>
      <c r="TZG27" s="409">
        <f t="shared" si="221"/>
        <v>0</v>
      </c>
      <c r="TZH27" s="409">
        <f t="shared" si="221"/>
        <v>0</v>
      </c>
      <c r="TZI27" s="409">
        <f t="shared" si="221"/>
        <v>0</v>
      </c>
      <c r="TZJ27" s="409">
        <f t="shared" si="221"/>
        <v>0</v>
      </c>
      <c r="TZK27" s="409">
        <f t="shared" si="221"/>
        <v>0</v>
      </c>
      <c r="TZL27" s="409">
        <f t="shared" si="221"/>
        <v>0</v>
      </c>
      <c r="TZM27" s="409">
        <f t="shared" si="221"/>
        <v>0</v>
      </c>
      <c r="TZN27" s="409">
        <f t="shared" si="221"/>
        <v>0</v>
      </c>
      <c r="TZO27" s="409">
        <f t="shared" si="221"/>
        <v>0</v>
      </c>
      <c r="TZP27" s="409">
        <f t="shared" si="221"/>
        <v>0</v>
      </c>
      <c r="TZQ27" s="409">
        <f t="shared" ref="TZQ27:UCB27" si="222">TZQ25/365</f>
        <v>0</v>
      </c>
      <c r="TZR27" s="409">
        <f t="shared" si="222"/>
        <v>0</v>
      </c>
      <c r="TZS27" s="409">
        <f t="shared" si="222"/>
        <v>0</v>
      </c>
      <c r="TZT27" s="409">
        <f t="shared" si="222"/>
        <v>0</v>
      </c>
      <c r="TZU27" s="409">
        <f t="shared" si="222"/>
        <v>0</v>
      </c>
      <c r="TZV27" s="409">
        <f t="shared" si="222"/>
        <v>0</v>
      </c>
      <c r="TZW27" s="409">
        <f t="shared" si="222"/>
        <v>0</v>
      </c>
      <c r="TZX27" s="409">
        <f t="shared" si="222"/>
        <v>0</v>
      </c>
      <c r="TZY27" s="409">
        <f t="shared" si="222"/>
        <v>0</v>
      </c>
      <c r="TZZ27" s="409">
        <f t="shared" si="222"/>
        <v>0</v>
      </c>
      <c r="UAA27" s="409">
        <f t="shared" si="222"/>
        <v>0</v>
      </c>
      <c r="UAB27" s="409">
        <f t="shared" si="222"/>
        <v>0</v>
      </c>
      <c r="UAC27" s="409">
        <f t="shared" si="222"/>
        <v>0</v>
      </c>
      <c r="UAD27" s="409">
        <f t="shared" si="222"/>
        <v>0</v>
      </c>
      <c r="UAE27" s="409">
        <f t="shared" si="222"/>
        <v>0</v>
      </c>
      <c r="UAF27" s="409">
        <f t="shared" si="222"/>
        <v>0</v>
      </c>
      <c r="UAG27" s="409">
        <f t="shared" si="222"/>
        <v>0</v>
      </c>
      <c r="UAH27" s="409">
        <f t="shared" si="222"/>
        <v>0</v>
      </c>
      <c r="UAI27" s="409">
        <f t="shared" si="222"/>
        <v>0</v>
      </c>
      <c r="UAJ27" s="409">
        <f t="shared" si="222"/>
        <v>0</v>
      </c>
      <c r="UAK27" s="409">
        <f t="shared" si="222"/>
        <v>0</v>
      </c>
      <c r="UAL27" s="409">
        <f t="shared" si="222"/>
        <v>0</v>
      </c>
      <c r="UAM27" s="409">
        <f t="shared" si="222"/>
        <v>0</v>
      </c>
      <c r="UAN27" s="409">
        <f t="shared" si="222"/>
        <v>0</v>
      </c>
      <c r="UAO27" s="409">
        <f t="shared" si="222"/>
        <v>0</v>
      </c>
      <c r="UAP27" s="409">
        <f t="shared" si="222"/>
        <v>0</v>
      </c>
      <c r="UAQ27" s="409">
        <f t="shared" si="222"/>
        <v>0</v>
      </c>
      <c r="UAR27" s="409">
        <f t="shared" si="222"/>
        <v>0</v>
      </c>
      <c r="UAS27" s="409">
        <f t="shared" si="222"/>
        <v>0</v>
      </c>
      <c r="UAT27" s="409">
        <f t="shared" si="222"/>
        <v>0</v>
      </c>
      <c r="UAU27" s="409">
        <f t="shared" si="222"/>
        <v>0</v>
      </c>
      <c r="UAV27" s="409">
        <f t="shared" si="222"/>
        <v>0</v>
      </c>
      <c r="UAW27" s="409">
        <f t="shared" si="222"/>
        <v>0</v>
      </c>
      <c r="UAX27" s="409">
        <f t="shared" si="222"/>
        <v>0</v>
      </c>
      <c r="UAY27" s="409">
        <f t="shared" si="222"/>
        <v>0</v>
      </c>
      <c r="UAZ27" s="409">
        <f t="shared" si="222"/>
        <v>0</v>
      </c>
      <c r="UBA27" s="409">
        <f t="shared" si="222"/>
        <v>0</v>
      </c>
      <c r="UBB27" s="409">
        <f t="shared" si="222"/>
        <v>0</v>
      </c>
      <c r="UBC27" s="409">
        <f t="shared" si="222"/>
        <v>0</v>
      </c>
      <c r="UBD27" s="409">
        <f t="shared" si="222"/>
        <v>0</v>
      </c>
      <c r="UBE27" s="409">
        <f t="shared" si="222"/>
        <v>0</v>
      </c>
      <c r="UBF27" s="409">
        <f t="shared" si="222"/>
        <v>0</v>
      </c>
      <c r="UBG27" s="409">
        <f t="shared" si="222"/>
        <v>0</v>
      </c>
      <c r="UBH27" s="409">
        <f t="shared" si="222"/>
        <v>0</v>
      </c>
      <c r="UBI27" s="409">
        <f t="shared" si="222"/>
        <v>0</v>
      </c>
      <c r="UBJ27" s="409">
        <f t="shared" si="222"/>
        <v>0</v>
      </c>
      <c r="UBK27" s="409">
        <f t="shared" si="222"/>
        <v>0</v>
      </c>
      <c r="UBL27" s="409">
        <f t="shared" si="222"/>
        <v>0</v>
      </c>
      <c r="UBM27" s="409">
        <f t="shared" si="222"/>
        <v>0</v>
      </c>
      <c r="UBN27" s="409">
        <f t="shared" si="222"/>
        <v>0</v>
      </c>
      <c r="UBO27" s="409">
        <f t="shared" si="222"/>
        <v>0</v>
      </c>
      <c r="UBP27" s="409">
        <f t="shared" si="222"/>
        <v>0</v>
      </c>
      <c r="UBQ27" s="409">
        <f t="shared" si="222"/>
        <v>0</v>
      </c>
      <c r="UBR27" s="409">
        <f t="shared" si="222"/>
        <v>0</v>
      </c>
      <c r="UBS27" s="409">
        <f t="shared" si="222"/>
        <v>0</v>
      </c>
      <c r="UBT27" s="409">
        <f t="shared" si="222"/>
        <v>0</v>
      </c>
      <c r="UBU27" s="409">
        <f t="shared" si="222"/>
        <v>0</v>
      </c>
      <c r="UBV27" s="409">
        <f t="shared" si="222"/>
        <v>0</v>
      </c>
      <c r="UBW27" s="409">
        <f t="shared" si="222"/>
        <v>0</v>
      </c>
      <c r="UBX27" s="409">
        <f t="shared" si="222"/>
        <v>0</v>
      </c>
      <c r="UBY27" s="409">
        <f t="shared" si="222"/>
        <v>0</v>
      </c>
      <c r="UBZ27" s="409">
        <f t="shared" si="222"/>
        <v>0</v>
      </c>
      <c r="UCA27" s="409">
        <f t="shared" si="222"/>
        <v>0</v>
      </c>
      <c r="UCB27" s="409">
        <f t="shared" si="222"/>
        <v>0</v>
      </c>
      <c r="UCC27" s="409">
        <f t="shared" ref="UCC27:UEN27" si="223">UCC25/365</f>
        <v>0</v>
      </c>
      <c r="UCD27" s="409">
        <f t="shared" si="223"/>
        <v>0</v>
      </c>
      <c r="UCE27" s="409">
        <f t="shared" si="223"/>
        <v>0</v>
      </c>
      <c r="UCF27" s="409">
        <f t="shared" si="223"/>
        <v>0</v>
      </c>
      <c r="UCG27" s="409">
        <f t="shared" si="223"/>
        <v>0</v>
      </c>
      <c r="UCH27" s="409">
        <f t="shared" si="223"/>
        <v>0</v>
      </c>
      <c r="UCI27" s="409">
        <f t="shared" si="223"/>
        <v>0</v>
      </c>
      <c r="UCJ27" s="409">
        <f t="shared" si="223"/>
        <v>0</v>
      </c>
      <c r="UCK27" s="409">
        <f t="shared" si="223"/>
        <v>0</v>
      </c>
      <c r="UCL27" s="409">
        <f t="shared" si="223"/>
        <v>0</v>
      </c>
      <c r="UCM27" s="409">
        <f t="shared" si="223"/>
        <v>0</v>
      </c>
      <c r="UCN27" s="409">
        <f t="shared" si="223"/>
        <v>0</v>
      </c>
      <c r="UCO27" s="409">
        <f t="shared" si="223"/>
        <v>0</v>
      </c>
      <c r="UCP27" s="409">
        <f t="shared" si="223"/>
        <v>0</v>
      </c>
      <c r="UCQ27" s="409">
        <f t="shared" si="223"/>
        <v>0</v>
      </c>
      <c r="UCR27" s="409">
        <f t="shared" si="223"/>
        <v>0</v>
      </c>
      <c r="UCS27" s="409">
        <f t="shared" si="223"/>
        <v>0</v>
      </c>
      <c r="UCT27" s="409">
        <f t="shared" si="223"/>
        <v>0</v>
      </c>
      <c r="UCU27" s="409">
        <f t="shared" si="223"/>
        <v>0</v>
      </c>
      <c r="UCV27" s="409">
        <f t="shared" si="223"/>
        <v>0</v>
      </c>
      <c r="UCW27" s="409">
        <f t="shared" si="223"/>
        <v>0</v>
      </c>
      <c r="UCX27" s="409">
        <f t="shared" si="223"/>
        <v>0</v>
      </c>
      <c r="UCY27" s="409">
        <f t="shared" si="223"/>
        <v>0</v>
      </c>
      <c r="UCZ27" s="409">
        <f t="shared" si="223"/>
        <v>0</v>
      </c>
      <c r="UDA27" s="409">
        <f t="shared" si="223"/>
        <v>0</v>
      </c>
      <c r="UDB27" s="409">
        <f t="shared" si="223"/>
        <v>0</v>
      </c>
      <c r="UDC27" s="409">
        <f t="shared" si="223"/>
        <v>0</v>
      </c>
      <c r="UDD27" s="409">
        <f t="shared" si="223"/>
        <v>0</v>
      </c>
      <c r="UDE27" s="409">
        <f t="shared" si="223"/>
        <v>0</v>
      </c>
      <c r="UDF27" s="409">
        <f t="shared" si="223"/>
        <v>0</v>
      </c>
      <c r="UDG27" s="409">
        <f t="shared" si="223"/>
        <v>0</v>
      </c>
      <c r="UDH27" s="409">
        <f t="shared" si="223"/>
        <v>0</v>
      </c>
      <c r="UDI27" s="409">
        <f t="shared" si="223"/>
        <v>0</v>
      </c>
      <c r="UDJ27" s="409">
        <f t="shared" si="223"/>
        <v>0</v>
      </c>
      <c r="UDK27" s="409">
        <f t="shared" si="223"/>
        <v>0</v>
      </c>
      <c r="UDL27" s="409">
        <f t="shared" si="223"/>
        <v>0</v>
      </c>
      <c r="UDM27" s="409">
        <f t="shared" si="223"/>
        <v>0</v>
      </c>
      <c r="UDN27" s="409">
        <f t="shared" si="223"/>
        <v>0</v>
      </c>
      <c r="UDO27" s="409">
        <f t="shared" si="223"/>
        <v>0</v>
      </c>
      <c r="UDP27" s="409">
        <f t="shared" si="223"/>
        <v>0</v>
      </c>
      <c r="UDQ27" s="409">
        <f t="shared" si="223"/>
        <v>0</v>
      </c>
      <c r="UDR27" s="409">
        <f t="shared" si="223"/>
        <v>0</v>
      </c>
      <c r="UDS27" s="409">
        <f t="shared" si="223"/>
        <v>0</v>
      </c>
      <c r="UDT27" s="409">
        <f t="shared" si="223"/>
        <v>0</v>
      </c>
      <c r="UDU27" s="409">
        <f t="shared" si="223"/>
        <v>0</v>
      </c>
      <c r="UDV27" s="409">
        <f t="shared" si="223"/>
        <v>0</v>
      </c>
      <c r="UDW27" s="409">
        <f t="shared" si="223"/>
        <v>0</v>
      </c>
      <c r="UDX27" s="409">
        <f t="shared" si="223"/>
        <v>0</v>
      </c>
      <c r="UDY27" s="409">
        <f t="shared" si="223"/>
        <v>0</v>
      </c>
      <c r="UDZ27" s="409">
        <f t="shared" si="223"/>
        <v>0</v>
      </c>
      <c r="UEA27" s="409">
        <f t="shared" si="223"/>
        <v>0</v>
      </c>
      <c r="UEB27" s="409">
        <f t="shared" si="223"/>
        <v>0</v>
      </c>
      <c r="UEC27" s="409">
        <f t="shared" si="223"/>
        <v>0</v>
      </c>
      <c r="UED27" s="409">
        <f t="shared" si="223"/>
        <v>0</v>
      </c>
      <c r="UEE27" s="409">
        <f t="shared" si="223"/>
        <v>0</v>
      </c>
      <c r="UEF27" s="409">
        <f t="shared" si="223"/>
        <v>0</v>
      </c>
      <c r="UEG27" s="409">
        <f t="shared" si="223"/>
        <v>0</v>
      </c>
      <c r="UEH27" s="409">
        <f t="shared" si="223"/>
        <v>0</v>
      </c>
      <c r="UEI27" s="409">
        <f t="shared" si="223"/>
        <v>0</v>
      </c>
      <c r="UEJ27" s="409">
        <f t="shared" si="223"/>
        <v>0</v>
      </c>
      <c r="UEK27" s="409">
        <f t="shared" si="223"/>
        <v>0</v>
      </c>
      <c r="UEL27" s="409">
        <f t="shared" si="223"/>
        <v>0</v>
      </c>
      <c r="UEM27" s="409">
        <f t="shared" si="223"/>
        <v>0</v>
      </c>
      <c r="UEN27" s="409">
        <f t="shared" si="223"/>
        <v>0</v>
      </c>
      <c r="UEO27" s="409">
        <f t="shared" ref="UEO27:UGZ27" si="224">UEO25/365</f>
        <v>0</v>
      </c>
      <c r="UEP27" s="409">
        <f t="shared" si="224"/>
        <v>0</v>
      </c>
      <c r="UEQ27" s="409">
        <f t="shared" si="224"/>
        <v>0</v>
      </c>
      <c r="UER27" s="409">
        <f t="shared" si="224"/>
        <v>0</v>
      </c>
      <c r="UES27" s="409">
        <f t="shared" si="224"/>
        <v>0</v>
      </c>
      <c r="UET27" s="409">
        <f t="shared" si="224"/>
        <v>0</v>
      </c>
      <c r="UEU27" s="409">
        <f t="shared" si="224"/>
        <v>0</v>
      </c>
      <c r="UEV27" s="409">
        <f t="shared" si="224"/>
        <v>0</v>
      </c>
      <c r="UEW27" s="409">
        <f t="shared" si="224"/>
        <v>0</v>
      </c>
      <c r="UEX27" s="409">
        <f t="shared" si="224"/>
        <v>0</v>
      </c>
      <c r="UEY27" s="409">
        <f t="shared" si="224"/>
        <v>0</v>
      </c>
      <c r="UEZ27" s="409">
        <f t="shared" si="224"/>
        <v>0</v>
      </c>
      <c r="UFA27" s="409">
        <f t="shared" si="224"/>
        <v>0</v>
      </c>
      <c r="UFB27" s="409">
        <f t="shared" si="224"/>
        <v>0</v>
      </c>
      <c r="UFC27" s="409">
        <f t="shared" si="224"/>
        <v>0</v>
      </c>
      <c r="UFD27" s="409">
        <f t="shared" si="224"/>
        <v>0</v>
      </c>
      <c r="UFE27" s="409">
        <f t="shared" si="224"/>
        <v>0</v>
      </c>
      <c r="UFF27" s="409">
        <f t="shared" si="224"/>
        <v>0</v>
      </c>
      <c r="UFG27" s="409">
        <f t="shared" si="224"/>
        <v>0</v>
      </c>
      <c r="UFH27" s="409">
        <f t="shared" si="224"/>
        <v>0</v>
      </c>
      <c r="UFI27" s="409">
        <f t="shared" si="224"/>
        <v>0</v>
      </c>
      <c r="UFJ27" s="409">
        <f t="shared" si="224"/>
        <v>0</v>
      </c>
      <c r="UFK27" s="409">
        <f t="shared" si="224"/>
        <v>0</v>
      </c>
      <c r="UFL27" s="409">
        <f t="shared" si="224"/>
        <v>0</v>
      </c>
      <c r="UFM27" s="409">
        <f t="shared" si="224"/>
        <v>0</v>
      </c>
      <c r="UFN27" s="409">
        <f t="shared" si="224"/>
        <v>0</v>
      </c>
      <c r="UFO27" s="409">
        <f t="shared" si="224"/>
        <v>0</v>
      </c>
      <c r="UFP27" s="409">
        <f t="shared" si="224"/>
        <v>0</v>
      </c>
      <c r="UFQ27" s="409">
        <f t="shared" si="224"/>
        <v>0</v>
      </c>
      <c r="UFR27" s="409">
        <f t="shared" si="224"/>
        <v>0</v>
      </c>
      <c r="UFS27" s="409">
        <f t="shared" si="224"/>
        <v>0</v>
      </c>
      <c r="UFT27" s="409">
        <f t="shared" si="224"/>
        <v>0</v>
      </c>
      <c r="UFU27" s="409">
        <f t="shared" si="224"/>
        <v>0</v>
      </c>
      <c r="UFV27" s="409">
        <f t="shared" si="224"/>
        <v>0</v>
      </c>
      <c r="UFW27" s="409">
        <f t="shared" si="224"/>
        <v>0</v>
      </c>
      <c r="UFX27" s="409">
        <f t="shared" si="224"/>
        <v>0</v>
      </c>
      <c r="UFY27" s="409">
        <f t="shared" si="224"/>
        <v>0</v>
      </c>
      <c r="UFZ27" s="409">
        <f t="shared" si="224"/>
        <v>0</v>
      </c>
      <c r="UGA27" s="409">
        <f t="shared" si="224"/>
        <v>0</v>
      </c>
      <c r="UGB27" s="409">
        <f t="shared" si="224"/>
        <v>0</v>
      </c>
      <c r="UGC27" s="409">
        <f t="shared" si="224"/>
        <v>0</v>
      </c>
      <c r="UGD27" s="409">
        <f t="shared" si="224"/>
        <v>0</v>
      </c>
      <c r="UGE27" s="409">
        <f t="shared" si="224"/>
        <v>0</v>
      </c>
      <c r="UGF27" s="409">
        <f t="shared" si="224"/>
        <v>0</v>
      </c>
      <c r="UGG27" s="409">
        <f t="shared" si="224"/>
        <v>0</v>
      </c>
      <c r="UGH27" s="409">
        <f t="shared" si="224"/>
        <v>0</v>
      </c>
      <c r="UGI27" s="409">
        <f t="shared" si="224"/>
        <v>0</v>
      </c>
      <c r="UGJ27" s="409">
        <f t="shared" si="224"/>
        <v>0</v>
      </c>
      <c r="UGK27" s="409">
        <f t="shared" si="224"/>
        <v>0</v>
      </c>
      <c r="UGL27" s="409">
        <f t="shared" si="224"/>
        <v>0</v>
      </c>
      <c r="UGM27" s="409">
        <f t="shared" si="224"/>
        <v>0</v>
      </c>
      <c r="UGN27" s="409">
        <f t="shared" si="224"/>
        <v>0</v>
      </c>
      <c r="UGO27" s="409">
        <f t="shared" si="224"/>
        <v>0</v>
      </c>
      <c r="UGP27" s="409">
        <f t="shared" si="224"/>
        <v>0</v>
      </c>
      <c r="UGQ27" s="409">
        <f t="shared" si="224"/>
        <v>0</v>
      </c>
      <c r="UGR27" s="409">
        <f t="shared" si="224"/>
        <v>0</v>
      </c>
      <c r="UGS27" s="409">
        <f t="shared" si="224"/>
        <v>0</v>
      </c>
      <c r="UGT27" s="409">
        <f t="shared" si="224"/>
        <v>0</v>
      </c>
      <c r="UGU27" s="409">
        <f t="shared" si="224"/>
        <v>0</v>
      </c>
      <c r="UGV27" s="409">
        <f t="shared" si="224"/>
        <v>0</v>
      </c>
      <c r="UGW27" s="409">
        <f t="shared" si="224"/>
        <v>0</v>
      </c>
      <c r="UGX27" s="409">
        <f t="shared" si="224"/>
        <v>0</v>
      </c>
      <c r="UGY27" s="409">
        <f t="shared" si="224"/>
        <v>0</v>
      </c>
      <c r="UGZ27" s="409">
        <f t="shared" si="224"/>
        <v>0</v>
      </c>
      <c r="UHA27" s="409">
        <f t="shared" ref="UHA27:UJL27" si="225">UHA25/365</f>
        <v>0</v>
      </c>
      <c r="UHB27" s="409">
        <f t="shared" si="225"/>
        <v>0</v>
      </c>
      <c r="UHC27" s="409">
        <f t="shared" si="225"/>
        <v>0</v>
      </c>
      <c r="UHD27" s="409">
        <f t="shared" si="225"/>
        <v>0</v>
      </c>
      <c r="UHE27" s="409">
        <f t="shared" si="225"/>
        <v>0</v>
      </c>
      <c r="UHF27" s="409">
        <f t="shared" si="225"/>
        <v>0</v>
      </c>
      <c r="UHG27" s="409">
        <f t="shared" si="225"/>
        <v>0</v>
      </c>
      <c r="UHH27" s="409">
        <f t="shared" si="225"/>
        <v>0</v>
      </c>
      <c r="UHI27" s="409">
        <f t="shared" si="225"/>
        <v>0</v>
      </c>
      <c r="UHJ27" s="409">
        <f t="shared" si="225"/>
        <v>0</v>
      </c>
      <c r="UHK27" s="409">
        <f t="shared" si="225"/>
        <v>0</v>
      </c>
      <c r="UHL27" s="409">
        <f t="shared" si="225"/>
        <v>0</v>
      </c>
      <c r="UHM27" s="409">
        <f t="shared" si="225"/>
        <v>0</v>
      </c>
      <c r="UHN27" s="409">
        <f t="shared" si="225"/>
        <v>0</v>
      </c>
      <c r="UHO27" s="409">
        <f t="shared" si="225"/>
        <v>0</v>
      </c>
      <c r="UHP27" s="409">
        <f t="shared" si="225"/>
        <v>0</v>
      </c>
      <c r="UHQ27" s="409">
        <f t="shared" si="225"/>
        <v>0</v>
      </c>
      <c r="UHR27" s="409">
        <f t="shared" si="225"/>
        <v>0</v>
      </c>
      <c r="UHS27" s="409">
        <f t="shared" si="225"/>
        <v>0</v>
      </c>
      <c r="UHT27" s="409">
        <f t="shared" si="225"/>
        <v>0</v>
      </c>
      <c r="UHU27" s="409">
        <f t="shared" si="225"/>
        <v>0</v>
      </c>
      <c r="UHV27" s="409">
        <f t="shared" si="225"/>
        <v>0</v>
      </c>
      <c r="UHW27" s="409">
        <f t="shared" si="225"/>
        <v>0</v>
      </c>
      <c r="UHX27" s="409">
        <f t="shared" si="225"/>
        <v>0</v>
      </c>
      <c r="UHY27" s="409">
        <f t="shared" si="225"/>
        <v>0</v>
      </c>
      <c r="UHZ27" s="409">
        <f t="shared" si="225"/>
        <v>0</v>
      </c>
      <c r="UIA27" s="409">
        <f t="shared" si="225"/>
        <v>0</v>
      </c>
      <c r="UIB27" s="409">
        <f t="shared" si="225"/>
        <v>0</v>
      </c>
      <c r="UIC27" s="409">
        <f t="shared" si="225"/>
        <v>0</v>
      </c>
      <c r="UID27" s="409">
        <f t="shared" si="225"/>
        <v>0</v>
      </c>
      <c r="UIE27" s="409">
        <f t="shared" si="225"/>
        <v>0</v>
      </c>
      <c r="UIF27" s="409">
        <f t="shared" si="225"/>
        <v>0</v>
      </c>
      <c r="UIG27" s="409">
        <f t="shared" si="225"/>
        <v>0</v>
      </c>
      <c r="UIH27" s="409">
        <f t="shared" si="225"/>
        <v>0</v>
      </c>
      <c r="UII27" s="409">
        <f t="shared" si="225"/>
        <v>0</v>
      </c>
      <c r="UIJ27" s="409">
        <f t="shared" si="225"/>
        <v>0</v>
      </c>
      <c r="UIK27" s="409">
        <f t="shared" si="225"/>
        <v>0</v>
      </c>
      <c r="UIL27" s="409">
        <f t="shared" si="225"/>
        <v>0</v>
      </c>
      <c r="UIM27" s="409">
        <f t="shared" si="225"/>
        <v>0</v>
      </c>
      <c r="UIN27" s="409">
        <f t="shared" si="225"/>
        <v>0</v>
      </c>
      <c r="UIO27" s="409">
        <f t="shared" si="225"/>
        <v>0</v>
      </c>
      <c r="UIP27" s="409">
        <f t="shared" si="225"/>
        <v>0</v>
      </c>
      <c r="UIQ27" s="409">
        <f t="shared" si="225"/>
        <v>0</v>
      </c>
      <c r="UIR27" s="409">
        <f t="shared" si="225"/>
        <v>0</v>
      </c>
      <c r="UIS27" s="409">
        <f t="shared" si="225"/>
        <v>0</v>
      </c>
      <c r="UIT27" s="409">
        <f t="shared" si="225"/>
        <v>0</v>
      </c>
      <c r="UIU27" s="409">
        <f t="shared" si="225"/>
        <v>0</v>
      </c>
      <c r="UIV27" s="409">
        <f t="shared" si="225"/>
        <v>0</v>
      </c>
      <c r="UIW27" s="409">
        <f t="shared" si="225"/>
        <v>0</v>
      </c>
      <c r="UIX27" s="409">
        <f t="shared" si="225"/>
        <v>0</v>
      </c>
      <c r="UIY27" s="409">
        <f t="shared" si="225"/>
        <v>0</v>
      </c>
      <c r="UIZ27" s="409">
        <f t="shared" si="225"/>
        <v>0</v>
      </c>
      <c r="UJA27" s="409">
        <f t="shared" si="225"/>
        <v>0</v>
      </c>
      <c r="UJB27" s="409">
        <f t="shared" si="225"/>
        <v>0</v>
      </c>
      <c r="UJC27" s="409">
        <f t="shared" si="225"/>
        <v>0</v>
      </c>
      <c r="UJD27" s="409">
        <f t="shared" si="225"/>
        <v>0</v>
      </c>
      <c r="UJE27" s="409">
        <f t="shared" si="225"/>
        <v>0</v>
      </c>
      <c r="UJF27" s="409">
        <f t="shared" si="225"/>
        <v>0</v>
      </c>
      <c r="UJG27" s="409">
        <f t="shared" si="225"/>
        <v>0</v>
      </c>
      <c r="UJH27" s="409">
        <f t="shared" si="225"/>
        <v>0</v>
      </c>
      <c r="UJI27" s="409">
        <f t="shared" si="225"/>
        <v>0</v>
      </c>
      <c r="UJJ27" s="409">
        <f t="shared" si="225"/>
        <v>0</v>
      </c>
      <c r="UJK27" s="409">
        <f t="shared" si="225"/>
        <v>0</v>
      </c>
      <c r="UJL27" s="409">
        <f t="shared" si="225"/>
        <v>0</v>
      </c>
      <c r="UJM27" s="409">
        <f t="shared" ref="UJM27:ULX27" si="226">UJM25/365</f>
        <v>0</v>
      </c>
      <c r="UJN27" s="409">
        <f t="shared" si="226"/>
        <v>0</v>
      </c>
      <c r="UJO27" s="409">
        <f t="shared" si="226"/>
        <v>0</v>
      </c>
      <c r="UJP27" s="409">
        <f t="shared" si="226"/>
        <v>0</v>
      </c>
      <c r="UJQ27" s="409">
        <f t="shared" si="226"/>
        <v>0</v>
      </c>
      <c r="UJR27" s="409">
        <f t="shared" si="226"/>
        <v>0</v>
      </c>
      <c r="UJS27" s="409">
        <f t="shared" si="226"/>
        <v>0</v>
      </c>
      <c r="UJT27" s="409">
        <f t="shared" si="226"/>
        <v>0</v>
      </c>
      <c r="UJU27" s="409">
        <f t="shared" si="226"/>
        <v>0</v>
      </c>
      <c r="UJV27" s="409">
        <f t="shared" si="226"/>
        <v>0</v>
      </c>
      <c r="UJW27" s="409">
        <f t="shared" si="226"/>
        <v>0</v>
      </c>
      <c r="UJX27" s="409">
        <f t="shared" si="226"/>
        <v>0</v>
      </c>
      <c r="UJY27" s="409">
        <f t="shared" si="226"/>
        <v>0</v>
      </c>
      <c r="UJZ27" s="409">
        <f t="shared" si="226"/>
        <v>0</v>
      </c>
      <c r="UKA27" s="409">
        <f t="shared" si="226"/>
        <v>0</v>
      </c>
      <c r="UKB27" s="409">
        <f t="shared" si="226"/>
        <v>0</v>
      </c>
      <c r="UKC27" s="409">
        <f t="shared" si="226"/>
        <v>0</v>
      </c>
      <c r="UKD27" s="409">
        <f t="shared" si="226"/>
        <v>0</v>
      </c>
      <c r="UKE27" s="409">
        <f t="shared" si="226"/>
        <v>0</v>
      </c>
      <c r="UKF27" s="409">
        <f t="shared" si="226"/>
        <v>0</v>
      </c>
      <c r="UKG27" s="409">
        <f t="shared" si="226"/>
        <v>0</v>
      </c>
      <c r="UKH27" s="409">
        <f t="shared" si="226"/>
        <v>0</v>
      </c>
      <c r="UKI27" s="409">
        <f t="shared" si="226"/>
        <v>0</v>
      </c>
      <c r="UKJ27" s="409">
        <f t="shared" si="226"/>
        <v>0</v>
      </c>
      <c r="UKK27" s="409">
        <f t="shared" si="226"/>
        <v>0</v>
      </c>
      <c r="UKL27" s="409">
        <f t="shared" si="226"/>
        <v>0</v>
      </c>
      <c r="UKM27" s="409">
        <f t="shared" si="226"/>
        <v>0</v>
      </c>
      <c r="UKN27" s="409">
        <f t="shared" si="226"/>
        <v>0</v>
      </c>
      <c r="UKO27" s="409">
        <f t="shared" si="226"/>
        <v>0</v>
      </c>
      <c r="UKP27" s="409">
        <f t="shared" si="226"/>
        <v>0</v>
      </c>
      <c r="UKQ27" s="409">
        <f t="shared" si="226"/>
        <v>0</v>
      </c>
      <c r="UKR27" s="409">
        <f t="shared" si="226"/>
        <v>0</v>
      </c>
      <c r="UKS27" s="409">
        <f t="shared" si="226"/>
        <v>0</v>
      </c>
      <c r="UKT27" s="409">
        <f t="shared" si="226"/>
        <v>0</v>
      </c>
      <c r="UKU27" s="409">
        <f t="shared" si="226"/>
        <v>0</v>
      </c>
      <c r="UKV27" s="409">
        <f t="shared" si="226"/>
        <v>0</v>
      </c>
      <c r="UKW27" s="409">
        <f t="shared" si="226"/>
        <v>0</v>
      </c>
      <c r="UKX27" s="409">
        <f t="shared" si="226"/>
        <v>0</v>
      </c>
      <c r="UKY27" s="409">
        <f t="shared" si="226"/>
        <v>0</v>
      </c>
      <c r="UKZ27" s="409">
        <f t="shared" si="226"/>
        <v>0</v>
      </c>
      <c r="ULA27" s="409">
        <f t="shared" si="226"/>
        <v>0</v>
      </c>
      <c r="ULB27" s="409">
        <f t="shared" si="226"/>
        <v>0</v>
      </c>
      <c r="ULC27" s="409">
        <f t="shared" si="226"/>
        <v>0</v>
      </c>
      <c r="ULD27" s="409">
        <f t="shared" si="226"/>
        <v>0</v>
      </c>
      <c r="ULE27" s="409">
        <f t="shared" si="226"/>
        <v>0</v>
      </c>
      <c r="ULF27" s="409">
        <f t="shared" si="226"/>
        <v>0</v>
      </c>
      <c r="ULG27" s="409">
        <f t="shared" si="226"/>
        <v>0</v>
      </c>
      <c r="ULH27" s="409">
        <f t="shared" si="226"/>
        <v>0</v>
      </c>
      <c r="ULI27" s="409">
        <f t="shared" si="226"/>
        <v>0</v>
      </c>
      <c r="ULJ27" s="409">
        <f t="shared" si="226"/>
        <v>0</v>
      </c>
      <c r="ULK27" s="409">
        <f t="shared" si="226"/>
        <v>0</v>
      </c>
      <c r="ULL27" s="409">
        <f t="shared" si="226"/>
        <v>0</v>
      </c>
      <c r="ULM27" s="409">
        <f t="shared" si="226"/>
        <v>0</v>
      </c>
      <c r="ULN27" s="409">
        <f t="shared" si="226"/>
        <v>0</v>
      </c>
      <c r="ULO27" s="409">
        <f t="shared" si="226"/>
        <v>0</v>
      </c>
      <c r="ULP27" s="409">
        <f t="shared" si="226"/>
        <v>0</v>
      </c>
      <c r="ULQ27" s="409">
        <f t="shared" si="226"/>
        <v>0</v>
      </c>
      <c r="ULR27" s="409">
        <f t="shared" si="226"/>
        <v>0</v>
      </c>
      <c r="ULS27" s="409">
        <f t="shared" si="226"/>
        <v>0</v>
      </c>
      <c r="ULT27" s="409">
        <f t="shared" si="226"/>
        <v>0</v>
      </c>
      <c r="ULU27" s="409">
        <f t="shared" si="226"/>
        <v>0</v>
      </c>
      <c r="ULV27" s="409">
        <f t="shared" si="226"/>
        <v>0</v>
      </c>
      <c r="ULW27" s="409">
        <f t="shared" si="226"/>
        <v>0</v>
      </c>
      <c r="ULX27" s="409">
        <f t="shared" si="226"/>
        <v>0</v>
      </c>
      <c r="ULY27" s="409">
        <f t="shared" ref="ULY27:UOJ27" si="227">ULY25/365</f>
        <v>0</v>
      </c>
      <c r="ULZ27" s="409">
        <f t="shared" si="227"/>
        <v>0</v>
      </c>
      <c r="UMA27" s="409">
        <f t="shared" si="227"/>
        <v>0</v>
      </c>
      <c r="UMB27" s="409">
        <f t="shared" si="227"/>
        <v>0</v>
      </c>
      <c r="UMC27" s="409">
        <f t="shared" si="227"/>
        <v>0</v>
      </c>
      <c r="UMD27" s="409">
        <f t="shared" si="227"/>
        <v>0</v>
      </c>
      <c r="UME27" s="409">
        <f t="shared" si="227"/>
        <v>0</v>
      </c>
      <c r="UMF27" s="409">
        <f t="shared" si="227"/>
        <v>0</v>
      </c>
      <c r="UMG27" s="409">
        <f t="shared" si="227"/>
        <v>0</v>
      </c>
      <c r="UMH27" s="409">
        <f t="shared" si="227"/>
        <v>0</v>
      </c>
      <c r="UMI27" s="409">
        <f t="shared" si="227"/>
        <v>0</v>
      </c>
      <c r="UMJ27" s="409">
        <f t="shared" si="227"/>
        <v>0</v>
      </c>
      <c r="UMK27" s="409">
        <f t="shared" si="227"/>
        <v>0</v>
      </c>
      <c r="UML27" s="409">
        <f t="shared" si="227"/>
        <v>0</v>
      </c>
      <c r="UMM27" s="409">
        <f t="shared" si="227"/>
        <v>0</v>
      </c>
      <c r="UMN27" s="409">
        <f t="shared" si="227"/>
        <v>0</v>
      </c>
      <c r="UMO27" s="409">
        <f t="shared" si="227"/>
        <v>0</v>
      </c>
      <c r="UMP27" s="409">
        <f t="shared" si="227"/>
        <v>0</v>
      </c>
      <c r="UMQ27" s="409">
        <f t="shared" si="227"/>
        <v>0</v>
      </c>
      <c r="UMR27" s="409">
        <f t="shared" si="227"/>
        <v>0</v>
      </c>
      <c r="UMS27" s="409">
        <f t="shared" si="227"/>
        <v>0</v>
      </c>
      <c r="UMT27" s="409">
        <f t="shared" si="227"/>
        <v>0</v>
      </c>
      <c r="UMU27" s="409">
        <f t="shared" si="227"/>
        <v>0</v>
      </c>
      <c r="UMV27" s="409">
        <f t="shared" si="227"/>
        <v>0</v>
      </c>
      <c r="UMW27" s="409">
        <f t="shared" si="227"/>
        <v>0</v>
      </c>
      <c r="UMX27" s="409">
        <f t="shared" si="227"/>
        <v>0</v>
      </c>
      <c r="UMY27" s="409">
        <f t="shared" si="227"/>
        <v>0</v>
      </c>
      <c r="UMZ27" s="409">
        <f t="shared" si="227"/>
        <v>0</v>
      </c>
      <c r="UNA27" s="409">
        <f t="shared" si="227"/>
        <v>0</v>
      </c>
      <c r="UNB27" s="409">
        <f t="shared" si="227"/>
        <v>0</v>
      </c>
      <c r="UNC27" s="409">
        <f t="shared" si="227"/>
        <v>0</v>
      </c>
      <c r="UND27" s="409">
        <f t="shared" si="227"/>
        <v>0</v>
      </c>
      <c r="UNE27" s="409">
        <f t="shared" si="227"/>
        <v>0</v>
      </c>
      <c r="UNF27" s="409">
        <f t="shared" si="227"/>
        <v>0</v>
      </c>
      <c r="UNG27" s="409">
        <f t="shared" si="227"/>
        <v>0</v>
      </c>
      <c r="UNH27" s="409">
        <f t="shared" si="227"/>
        <v>0</v>
      </c>
      <c r="UNI27" s="409">
        <f t="shared" si="227"/>
        <v>0</v>
      </c>
      <c r="UNJ27" s="409">
        <f t="shared" si="227"/>
        <v>0</v>
      </c>
      <c r="UNK27" s="409">
        <f t="shared" si="227"/>
        <v>0</v>
      </c>
      <c r="UNL27" s="409">
        <f t="shared" si="227"/>
        <v>0</v>
      </c>
      <c r="UNM27" s="409">
        <f t="shared" si="227"/>
        <v>0</v>
      </c>
      <c r="UNN27" s="409">
        <f t="shared" si="227"/>
        <v>0</v>
      </c>
      <c r="UNO27" s="409">
        <f t="shared" si="227"/>
        <v>0</v>
      </c>
      <c r="UNP27" s="409">
        <f t="shared" si="227"/>
        <v>0</v>
      </c>
      <c r="UNQ27" s="409">
        <f t="shared" si="227"/>
        <v>0</v>
      </c>
      <c r="UNR27" s="409">
        <f t="shared" si="227"/>
        <v>0</v>
      </c>
      <c r="UNS27" s="409">
        <f t="shared" si="227"/>
        <v>0</v>
      </c>
      <c r="UNT27" s="409">
        <f t="shared" si="227"/>
        <v>0</v>
      </c>
      <c r="UNU27" s="409">
        <f t="shared" si="227"/>
        <v>0</v>
      </c>
      <c r="UNV27" s="409">
        <f t="shared" si="227"/>
        <v>0</v>
      </c>
      <c r="UNW27" s="409">
        <f t="shared" si="227"/>
        <v>0</v>
      </c>
      <c r="UNX27" s="409">
        <f t="shared" si="227"/>
        <v>0</v>
      </c>
      <c r="UNY27" s="409">
        <f t="shared" si="227"/>
        <v>0</v>
      </c>
      <c r="UNZ27" s="409">
        <f t="shared" si="227"/>
        <v>0</v>
      </c>
      <c r="UOA27" s="409">
        <f t="shared" si="227"/>
        <v>0</v>
      </c>
      <c r="UOB27" s="409">
        <f t="shared" si="227"/>
        <v>0</v>
      </c>
      <c r="UOC27" s="409">
        <f t="shared" si="227"/>
        <v>0</v>
      </c>
      <c r="UOD27" s="409">
        <f t="shared" si="227"/>
        <v>0</v>
      </c>
      <c r="UOE27" s="409">
        <f t="shared" si="227"/>
        <v>0</v>
      </c>
      <c r="UOF27" s="409">
        <f t="shared" si="227"/>
        <v>0</v>
      </c>
      <c r="UOG27" s="409">
        <f t="shared" si="227"/>
        <v>0</v>
      </c>
      <c r="UOH27" s="409">
        <f t="shared" si="227"/>
        <v>0</v>
      </c>
      <c r="UOI27" s="409">
        <f t="shared" si="227"/>
        <v>0</v>
      </c>
      <c r="UOJ27" s="409">
        <f t="shared" si="227"/>
        <v>0</v>
      </c>
      <c r="UOK27" s="409">
        <f t="shared" ref="UOK27:UQV27" si="228">UOK25/365</f>
        <v>0</v>
      </c>
      <c r="UOL27" s="409">
        <f t="shared" si="228"/>
        <v>0</v>
      </c>
      <c r="UOM27" s="409">
        <f t="shared" si="228"/>
        <v>0</v>
      </c>
      <c r="UON27" s="409">
        <f t="shared" si="228"/>
        <v>0</v>
      </c>
      <c r="UOO27" s="409">
        <f t="shared" si="228"/>
        <v>0</v>
      </c>
      <c r="UOP27" s="409">
        <f t="shared" si="228"/>
        <v>0</v>
      </c>
      <c r="UOQ27" s="409">
        <f t="shared" si="228"/>
        <v>0</v>
      </c>
      <c r="UOR27" s="409">
        <f t="shared" si="228"/>
        <v>0</v>
      </c>
      <c r="UOS27" s="409">
        <f t="shared" si="228"/>
        <v>0</v>
      </c>
      <c r="UOT27" s="409">
        <f t="shared" si="228"/>
        <v>0</v>
      </c>
      <c r="UOU27" s="409">
        <f t="shared" si="228"/>
        <v>0</v>
      </c>
      <c r="UOV27" s="409">
        <f t="shared" si="228"/>
        <v>0</v>
      </c>
      <c r="UOW27" s="409">
        <f t="shared" si="228"/>
        <v>0</v>
      </c>
      <c r="UOX27" s="409">
        <f t="shared" si="228"/>
        <v>0</v>
      </c>
      <c r="UOY27" s="409">
        <f t="shared" si="228"/>
        <v>0</v>
      </c>
      <c r="UOZ27" s="409">
        <f t="shared" si="228"/>
        <v>0</v>
      </c>
      <c r="UPA27" s="409">
        <f t="shared" si="228"/>
        <v>0</v>
      </c>
      <c r="UPB27" s="409">
        <f t="shared" si="228"/>
        <v>0</v>
      </c>
      <c r="UPC27" s="409">
        <f t="shared" si="228"/>
        <v>0</v>
      </c>
      <c r="UPD27" s="409">
        <f t="shared" si="228"/>
        <v>0</v>
      </c>
      <c r="UPE27" s="409">
        <f t="shared" si="228"/>
        <v>0</v>
      </c>
      <c r="UPF27" s="409">
        <f t="shared" si="228"/>
        <v>0</v>
      </c>
      <c r="UPG27" s="409">
        <f t="shared" si="228"/>
        <v>0</v>
      </c>
      <c r="UPH27" s="409">
        <f t="shared" si="228"/>
        <v>0</v>
      </c>
      <c r="UPI27" s="409">
        <f t="shared" si="228"/>
        <v>0</v>
      </c>
      <c r="UPJ27" s="409">
        <f t="shared" si="228"/>
        <v>0</v>
      </c>
      <c r="UPK27" s="409">
        <f t="shared" si="228"/>
        <v>0</v>
      </c>
      <c r="UPL27" s="409">
        <f t="shared" si="228"/>
        <v>0</v>
      </c>
      <c r="UPM27" s="409">
        <f t="shared" si="228"/>
        <v>0</v>
      </c>
      <c r="UPN27" s="409">
        <f t="shared" si="228"/>
        <v>0</v>
      </c>
      <c r="UPO27" s="409">
        <f t="shared" si="228"/>
        <v>0</v>
      </c>
      <c r="UPP27" s="409">
        <f t="shared" si="228"/>
        <v>0</v>
      </c>
      <c r="UPQ27" s="409">
        <f t="shared" si="228"/>
        <v>0</v>
      </c>
      <c r="UPR27" s="409">
        <f t="shared" si="228"/>
        <v>0</v>
      </c>
      <c r="UPS27" s="409">
        <f t="shared" si="228"/>
        <v>0</v>
      </c>
      <c r="UPT27" s="409">
        <f t="shared" si="228"/>
        <v>0</v>
      </c>
      <c r="UPU27" s="409">
        <f t="shared" si="228"/>
        <v>0</v>
      </c>
      <c r="UPV27" s="409">
        <f t="shared" si="228"/>
        <v>0</v>
      </c>
      <c r="UPW27" s="409">
        <f t="shared" si="228"/>
        <v>0</v>
      </c>
      <c r="UPX27" s="409">
        <f t="shared" si="228"/>
        <v>0</v>
      </c>
      <c r="UPY27" s="409">
        <f t="shared" si="228"/>
        <v>0</v>
      </c>
      <c r="UPZ27" s="409">
        <f t="shared" si="228"/>
        <v>0</v>
      </c>
      <c r="UQA27" s="409">
        <f t="shared" si="228"/>
        <v>0</v>
      </c>
      <c r="UQB27" s="409">
        <f t="shared" si="228"/>
        <v>0</v>
      </c>
      <c r="UQC27" s="409">
        <f t="shared" si="228"/>
        <v>0</v>
      </c>
      <c r="UQD27" s="409">
        <f t="shared" si="228"/>
        <v>0</v>
      </c>
      <c r="UQE27" s="409">
        <f t="shared" si="228"/>
        <v>0</v>
      </c>
      <c r="UQF27" s="409">
        <f t="shared" si="228"/>
        <v>0</v>
      </c>
      <c r="UQG27" s="409">
        <f t="shared" si="228"/>
        <v>0</v>
      </c>
      <c r="UQH27" s="409">
        <f t="shared" si="228"/>
        <v>0</v>
      </c>
      <c r="UQI27" s="409">
        <f t="shared" si="228"/>
        <v>0</v>
      </c>
      <c r="UQJ27" s="409">
        <f t="shared" si="228"/>
        <v>0</v>
      </c>
      <c r="UQK27" s="409">
        <f t="shared" si="228"/>
        <v>0</v>
      </c>
      <c r="UQL27" s="409">
        <f t="shared" si="228"/>
        <v>0</v>
      </c>
      <c r="UQM27" s="409">
        <f t="shared" si="228"/>
        <v>0</v>
      </c>
      <c r="UQN27" s="409">
        <f t="shared" si="228"/>
        <v>0</v>
      </c>
      <c r="UQO27" s="409">
        <f t="shared" si="228"/>
        <v>0</v>
      </c>
      <c r="UQP27" s="409">
        <f t="shared" si="228"/>
        <v>0</v>
      </c>
      <c r="UQQ27" s="409">
        <f t="shared" si="228"/>
        <v>0</v>
      </c>
      <c r="UQR27" s="409">
        <f t="shared" si="228"/>
        <v>0</v>
      </c>
      <c r="UQS27" s="409">
        <f t="shared" si="228"/>
        <v>0</v>
      </c>
      <c r="UQT27" s="409">
        <f t="shared" si="228"/>
        <v>0</v>
      </c>
      <c r="UQU27" s="409">
        <f t="shared" si="228"/>
        <v>0</v>
      </c>
      <c r="UQV27" s="409">
        <f t="shared" si="228"/>
        <v>0</v>
      </c>
      <c r="UQW27" s="409">
        <f t="shared" ref="UQW27:UTH27" si="229">UQW25/365</f>
        <v>0</v>
      </c>
      <c r="UQX27" s="409">
        <f t="shared" si="229"/>
        <v>0</v>
      </c>
      <c r="UQY27" s="409">
        <f t="shared" si="229"/>
        <v>0</v>
      </c>
      <c r="UQZ27" s="409">
        <f t="shared" si="229"/>
        <v>0</v>
      </c>
      <c r="URA27" s="409">
        <f t="shared" si="229"/>
        <v>0</v>
      </c>
      <c r="URB27" s="409">
        <f t="shared" si="229"/>
        <v>0</v>
      </c>
      <c r="URC27" s="409">
        <f t="shared" si="229"/>
        <v>0</v>
      </c>
      <c r="URD27" s="409">
        <f t="shared" si="229"/>
        <v>0</v>
      </c>
      <c r="URE27" s="409">
        <f t="shared" si="229"/>
        <v>0</v>
      </c>
      <c r="URF27" s="409">
        <f t="shared" si="229"/>
        <v>0</v>
      </c>
      <c r="URG27" s="409">
        <f t="shared" si="229"/>
        <v>0</v>
      </c>
      <c r="URH27" s="409">
        <f t="shared" si="229"/>
        <v>0</v>
      </c>
      <c r="URI27" s="409">
        <f t="shared" si="229"/>
        <v>0</v>
      </c>
      <c r="URJ27" s="409">
        <f t="shared" si="229"/>
        <v>0</v>
      </c>
      <c r="URK27" s="409">
        <f t="shared" si="229"/>
        <v>0</v>
      </c>
      <c r="URL27" s="409">
        <f t="shared" si="229"/>
        <v>0</v>
      </c>
      <c r="URM27" s="409">
        <f t="shared" si="229"/>
        <v>0</v>
      </c>
      <c r="URN27" s="409">
        <f t="shared" si="229"/>
        <v>0</v>
      </c>
      <c r="URO27" s="409">
        <f t="shared" si="229"/>
        <v>0</v>
      </c>
      <c r="URP27" s="409">
        <f t="shared" si="229"/>
        <v>0</v>
      </c>
      <c r="URQ27" s="409">
        <f t="shared" si="229"/>
        <v>0</v>
      </c>
      <c r="URR27" s="409">
        <f t="shared" si="229"/>
        <v>0</v>
      </c>
      <c r="URS27" s="409">
        <f t="shared" si="229"/>
        <v>0</v>
      </c>
      <c r="URT27" s="409">
        <f t="shared" si="229"/>
        <v>0</v>
      </c>
      <c r="URU27" s="409">
        <f t="shared" si="229"/>
        <v>0</v>
      </c>
      <c r="URV27" s="409">
        <f t="shared" si="229"/>
        <v>0</v>
      </c>
      <c r="URW27" s="409">
        <f t="shared" si="229"/>
        <v>0</v>
      </c>
      <c r="URX27" s="409">
        <f t="shared" si="229"/>
        <v>0</v>
      </c>
      <c r="URY27" s="409">
        <f t="shared" si="229"/>
        <v>0</v>
      </c>
      <c r="URZ27" s="409">
        <f t="shared" si="229"/>
        <v>0</v>
      </c>
      <c r="USA27" s="409">
        <f t="shared" si="229"/>
        <v>0</v>
      </c>
      <c r="USB27" s="409">
        <f t="shared" si="229"/>
        <v>0</v>
      </c>
      <c r="USC27" s="409">
        <f t="shared" si="229"/>
        <v>0</v>
      </c>
      <c r="USD27" s="409">
        <f t="shared" si="229"/>
        <v>0</v>
      </c>
      <c r="USE27" s="409">
        <f t="shared" si="229"/>
        <v>0</v>
      </c>
      <c r="USF27" s="409">
        <f t="shared" si="229"/>
        <v>0</v>
      </c>
      <c r="USG27" s="409">
        <f t="shared" si="229"/>
        <v>0</v>
      </c>
      <c r="USH27" s="409">
        <f t="shared" si="229"/>
        <v>0</v>
      </c>
      <c r="USI27" s="409">
        <f t="shared" si="229"/>
        <v>0</v>
      </c>
      <c r="USJ27" s="409">
        <f t="shared" si="229"/>
        <v>0</v>
      </c>
      <c r="USK27" s="409">
        <f t="shared" si="229"/>
        <v>0</v>
      </c>
      <c r="USL27" s="409">
        <f t="shared" si="229"/>
        <v>0</v>
      </c>
      <c r="USM27" s="409">
        <f t="shared" si="229"/>
        <v>0</v>
      </c>
      <c r="USN27" s="409">
        <f t="shared" si="229"/>
        <v>0</v>
      </c>
      <c r="USO27" s="409">
        <f t="shared" si="229"/>
        <v>0</v>
      </c>
      <c r="USP27" s="409">
        <f t="shared" si="229"/>
        <v>0</v>
      </c>
      <c r="USQ27" s="409">
        <f t="shared" si="229"/>
        <v>0</v>
      </c>
      <c r="USR27" s="409">
        <f t="shared" si="229"/>
        <v>0</v>
      </c>
      <c r="USS27" s="409">
        <f t="shared" si="229"/>
        <v>0</v>
      </c>
      <c r="UST27" s="409">
        <f t="shared" si="229"/>
        <v>0</v>
      </c>
      <c r="USU27" s="409">
        <f t="shared" si="229"/>
        <v>0</v>
      </c>
      <c r="USV27" s="409">
        <f t="shared" si="229"/>
        <v>0</v>
      </c>
      <c r="USW27" s="409">
        <f t="shared" si="229"/>
        <v>0</v>
      </c>
      <c r="USX27" s="409">
        <f t="shared" si="229"/>
        <v>0</v>
      </c>
      <c r="USY27" s="409">
        <f t="shared" si="229"/>
        <v>0</v>
      </c>
      <c r="USZ27" s="409">
        <f t="shared" si="229"/>
        <v>0</v>
      </c>
      <c r="UTA27" s="409">
        <f t="shared" si="229"/>
        <v>0</v>
      </c>
      <c r="UTB27" s="409">
        <f t="shared" si="229"/>
        <v>0</v>
      </c>
      <c r="UTC27" s="409">
        <f t="shared" si="229"/>
        <v>0</v>
      </c>
      <c r="UTD27" s="409">
        <f t="shared" si="229"/>
        <v>0</v>
      </c>
      <c r="UTE27" s="409">
        <f t="shared" si="229"/>
        <v>0</v>
      </c>
      <c r="UTF27" s="409">
        <f t="shared" si="229"/>
        <v>0</v>
      </c>
      <c r="UTG27" s="409">
        <f t="shared" si="229"/>
        <v>0</v>
      </c>
      <c r="UTH27" s="409">
        <f t="shared" si="229"/>
        <v>0</v>
      </c>
      <c r="UTI27" s="409">
        <f t="shared" ref="UTI27:UVT27" si="230">UTI25/365</f>
        <v>0</v>
      </c>
      <c r="UTJ27" s="409">
        <f t="shared" si="230"/>
        <v>0</v>
      </c>
      <c r="UTK27" s="409">
        <f t="shared" si="230"/>
        <v>0</v>
      </c>
      <c r="UTL27" s="409">
        <f t="shared" si="230"/>
        <v>0</v>
      </c>
      <c r="UTM27" s="409">
        <f t="shared" si="230"/>
        <v>0</v>
      </c>
      <c r="UTN27" s="409">
        <f t="shared" si="230"/>
        <v>0</v>
      </c>
      <c r="UTO27" s="409">
        <f t="shared" si="230"/>
        <v>0</v>
      </c>
      <c r="UTP27" s="409">
        <f t="shared" si="230"/>
        <v>0</v>
      </c>
      <c r="UTQ27" s="409">
        <f t="shared" si="230"/>
        <v>0</v>
      </c>
      <c r="UTR27" s="409">
        <f t="shared" si="230"/>
        <v>0</v>
      </c>
      <c r="UTS27" s="409">
        <f t="shared" si="230"/>
        <v>0</v>
      </c>
      <c r="UTT27" s="409">
        <f t="shared" si="230"/>
        <v>0</v>
      </c>
      <c r="UTU27" s="409">
        <f t="shared" si="230"/>
        <v>0</v>
      </c>
      <c r="UTV27" s="409">
        <f t="shared" si="230"/>
        <v>0</v>
      </c>
      <c r="UTW27" s="409">
        <f t="shared" si="230"/>
        <v>0</v>
      </c>
      <c r="UTX27" s="409">
        <f t="shared" si="230"/>
        <v>0</v>
      </c>
      <c r="UTY27" s="409">
        <f t="shared" si="230"/>
        <v>0</v>
      </c>
      <c r="UTZ27" s="409">
        <f t="shared" si="230"/>
        <v>0</v>
      </c>
      <c r="UUA27" s="409">
        <f t="shared" si="230"/>
        <v>0</v>
      </c>
      <c r="UUB27" s="409">
        <f t="shared" si="230"/>
        <v>0</v>
      </c>
      <c r="UUC27" s="409">
        <f t="shared" si="230"/>
        <v>0</v>
      </c>
      <c r="UUD27" s="409">
        <f t="shared" si="230"/>
        <v>0</v>
      </c>
      <c r="UUE27" s="409">
        <f t="shared" si="230"/>
        <v>0</v>
      </c>
      <c r="UUF27" s="409">
        <f t="shared" si="230"/>
        <v>0</v>
      </c>
      <c r="UUG27" s="409">
        <f t="shared" si="230"/>
        <v>0</v>
      </c>
      <c r="UUH27" s="409">
        <f t="shared" si="230"/>
        <v>0</v>
      </c>
      <c r="UUI27" s="409">
        <f t="shared" si="230"/>
        <v>0</v>
      </c>
      <c r="UUJ27" s="409">
        <f t="shared" si="230"/>
        <v>0</v>
      </c>
      <c r="UUK27" s="409">
        <f t="shared" si="230"/>
        <v>0</v>
      </c>
      <c r="UUL27" s="409">
        <f t="shared" si="230"/>
        <v>0</v>
      </c>
      <c r="UUM27" s="409">
        <f t="shared" si="230"/>
        <v>0</v>
      </c>
      <c r="UUN27" s="409">
        <f t="shared" si="230"/>
        <v>0</v>
      </c>
      <c r="UUO27" s="409">
        <f t="shared" si="230"/>
        <v>0</v>
      </c>
      <c r="UUP27" s="409">
        <f t="shared" si="230"/>
        <v>0</v>
      </c>
      <c r="UUQ27" s="409">
        <f t="shared" si="230"/>
        <v>0</v>
      </c>
      <c r="UUR27" s="409">
        <f t="shared" si="230"/>
        <v>0</v>
      </c>
      <c r="UUS27" s="409">
        <f t="shared" si="230"/>
        <v>0</v>
      </c>
      <c r="UUT27" s="409">
        <f t="shared" si="230"/>
        <v>0</v>
      </c>
      <c r="UUU27" s="409">
        <f t="shared" si="230"/>
        <v>0</v>
      </c>
      <c r="UUV27" s="409">
        <f t="shared" si="230"/>
        <v>0</v>
      </c>
      <c r="UUW27" s="409">
        <f t="shared" si="230"/>
        <v>0</v>
      </c>
      <c r="UUX27" s="409">
        <f t="shared" si="230"/>
        <v>0</v>
      </c>
      <c r="UUY27" s="409">
        <f t="shared" si="230"/>
        <v>0</v>
      </c>
      <c r="UUZ27" s="409">
        <f t="shared" si="230"/>
        <v>0</v>
      </c>
      <c r="UVA27" s="409">
        <f t="shared" si="230"/>
        <v>0</v>
      </c>
      <c r="UVB27" s="409">
        <f t="shared" si="230"/>
        <v>0</v>
      </c>
      <c r="UVC27" s="409">
        <f t="shared" si="230"/>
        <v>0</v>
      </c>
      <c r="UVD27" s="409">
        <f t="shared" si="230"/>
        <v>0</v>
      </c>
      <c r="UVE27" s="409">
        <f t="shared" si="230"/>
        <v>0</v>
      </c>
      <c r="UVF27" s="409">
        <f t="shared" si="230"/>
        <v>0</v>
      </c>
      <c r="UVG27" s="409">
        <f t="shared" si="230"/>
        <v>0</v>
      </c>
      <c r="UVH27" s="409">
        <f t="shared" si="230"/>
        <v>0</v>
      </c>
      <c r="UVI27" s="409">
        <f t="shared" si="230"/>
        <v>0</v>
      </c>
      <c r="UVJ27" s="409">
        <f t="shared" si="230"/>
        <v>0</v>
      </c>
      <c r="UVK27" s="409">
        <f t="shared" si="230"/>
        <v>0</v>
      </c>
      <c r="UVL27" s="409">
        <f t="shared" si="230"/>
        <v>0</v>
      </c>
      <c r="UVM27" s="409">
        <f t="shared" si="230"/>
        <v>0</v>
      </c>
      <c r="UVN27" s="409">
        <f t="shared" si="230"/>
        <v>0</v>
      </c>
      <c r="UVO27" s="409">
        <f t="shared" si="230"/>
        <v>0</v>
      </c>
      <c r="UVP27" s="409">
        <f t="shared" si="230"/>
        <v>0</v>
      </c>
      <c r="UVQ27" s="409">
        <f t="shared" si="230"/>
        <v>0</v>
      </c>
      <c r="UVR27" s="409">
        <f t="shared" si="230"/>
        <v>0</v>
      </c>
      <c r="UVS27" s="409">
        <f t="shared" si="230"/>
        <v>0</v>
      </c>
      <c r="UVT27" s="409">
        <f t="shared" si="230"/>
        <v>0</v>
      </c>
      <c r="UVU27" s="409">
        <f t="shared" ref="UVU27:UYF27" si="231">UVU25/365</f>
        <v>0</v>
      </c>
      <c r="UVV27" s="409">
        <f t="shared" si="231"/>
        <v>0</v>
      </c>
      <c r="UVW27" s="409">
        <f t="shared" si="231"/>
        <v>0</v>
      </c>
      <c r="UVX27" s="409">
        <f t="shared" si="231"/>
        <v>0</v>
      </c>
      <c r="UVY27" s="409">
        <f t="shared" si="231"/>
        <v>0</v>
      </c>
      <c r="UVZ27" s="409">
        <f t="shared" si="231"/>
        <v>0</v>
      </c>
      <c r="UWA27" s="409">
        <f t="shared" si="231"/>
        <v>0</v>
      </c>
      <c r="UWB27" s="409">
        <f t="shared" si="231"/>
        <v>0</v>
      </c>
      <c r="UWC27" s="409">
        <f t="shared" si="231"/>
        <v>0</v>
      </c>
      <c r="UWD27" s="409">
        <f t="shared" si="231"/>
        <v>0</v>
      </c>
      <c r="UWE27" s="409">
        <f t="shared" si="231"/>
        <v>0</v>
      </c>
      <c r="UWF27" s="409">
        <f t="shared" si="231"/>
        <v>0</v>
      </c>
      <c r="UWG27" s="409">
        <f t="shared" si="231"/>
        <v>0</v>
      </c>
      <c r="UWH27" s="409">
        <f t="shared" si="231"/>
        <v>0</v>
      </c>
      <c r="UWI27" s="409">
        <f t="shared" si="231"/>
        <v>0</v>
      </c>
      <c r="UWJ27" s="409">
        <f t="shared" si="231"/>
        <v>0</v>
      </c>
      <c r="UWK27" s="409">
        <f t="shared" si="231"/>
        <v>0</v>
      </c>
      <c r="UWL27" s="409">
        <f t="shared" si="231"/>
        <v>0</v>
      </c>
      <c r="UWM27" s="409">
        <f t="shared" si="231"/>
        <v>0</v>
      </c>
      <c r="UWN27" s="409">
        <f t="shared" si="231"/>
        <v>0</v>
      </c>
      <c r="UWO27" s="409">
        <f t="shared" si="231"/>
        <v>0</v>
      </c>
      <c r="UWP27" s="409">
        <f t="shared" si="231"/>
        <v>0</v>
      </c>
      <c r="UWQ27" s="409">
        <f t="shared" si="231"/>
        <v>0</v>
      </c>
      <c r="UWR27" s="409">
        <f t="shared" si="231"/>
        <v>0</v>
      </c>
      <c r="UWS27" s="409">
        <f t="shared" si="231"/>
        <v>0</v>
      </c>
      <c r="UWT27" s="409">
        <f t="shared" si="231"/>
        <v>0</v>
      </c>
      <c r="UWU27" s="409">
        <f t="shared" si="231"/>
        <v>0</v>
      </c>
      <c r="UWV27" s="409">
        <f t="shared" si="231"/>
        <v>0</v>
      </c>
      <c r="UWW27" s="409">
        <f t="shared" si="231"/>
        <v>0</v>
      </c>
      <c r="UWX27" s="409">
        <f t="shared" si="231"/>
        <v>0</v>
      </c>
      <c r="UWY27" s="409">
        <f t="shared" si="231"/>
        <v>0</v>
      </c>
      <c r="UWZ27" s="409">
        <f t="shared" si="231"/>
        <v>0</v>
      </c>
      <c r="UXA27" s="409">
        <f t="shared" si="231"/>
        <v>0</v>
      </c>
      <c r="UXB27" s="409">
        <f t="shared" si="231"/>
        <v>0</v>
      </c>
      <c r="UXC27" s="409">
        <f t="shared" si="231"/>
        <v>0</v>
      </c>
      <c r="UXD27" s="409">
        <f t="shared" si="231"/>
        <v>0</v>
      </c>
      <c r="UXE27" s="409">
        <f t="shared" si="231"/>
        <v>0</v>
      </c>
      <c r="UXF27" s="409">
        <f t="shared" si="231"/>
        <v>0</v>
      </c>
      <c r="UXG27" s="409">
        <f t="shared" si="231"/>
        <v>0</v>
      </c>
      <c r="UXH27" s="409">
        <f t="shared" si="231"/>
        <v>0</v>
      </c>
      <c r="UXI27" s="409">
        <f t="shared" si="231"/>
        <v>0</v>
      </c>
      <c r="UXJ27" s="409">
        <f t="shared" si="231"/>
        <v>0</v>
      </c>
      <c r="UXK27" s="409">
        <f t="shared" si="231"/>
        <v>0</v>
      </c>
      <c r="UXL27" s="409">
        <f t="shared" si="231"/>
        <v>0</v>
      </c>
      <c r="UXM27" s="409">
        <f t="shared" si="231"/>
        <v>0</v>
      </c>
      <c r="UXN27" s="409">
        <f t="shared" si="231"/>
        <v>0</v>
      </c>
      <c r="UXO27" s="409">
        <f t="shared" si="231"/>
        <v>0</v>
      </c>
      <c r="UXP27" s="409">
        <f t="shared" si="231"/>
        <v>0</v>
      </c>
      <c r="UXQ27" s="409">
        <f t="shared" si="231"/>
        <v>0</v>
      </c>
      <c r="UXR27" s="409">
        <f t="shared" si="231"/>
        <v>0</v>
      </c>
      <c r="UXS27" s="409">
        <f t="shared" si="231"/>
        <v>0</v>
      </c>
      <c r="UXT27" s="409">
        <f t="shared" si="231"/>
        <v>0</v>
      </c>
      <c r="UXU27" s="409">
        <f t="shared" si="231"/>
        <v>0</v>
      </c>
      <c r="UXV27" s="409">
        <f t="shared" si="231"/>
        <v>0</v>
      </c>
      <c r="UXW27" s="409">
        <f t="shared" si="231"/>
        <v>0</v>
      </c>
      <c r="UXX27" s="409">
        <f t="shared" si="231"/>
        <v>0</v>
      </c>
      <c r="UXY27" s="409">
        <f t="shared" si="231"/>
        <v>0</v>
      </c>
      <c r="UXZ27" s="409">
        <f t="shared" si="231"/>
        <v>0</v>
      </c>
      <c r="UYA27" s="409">
        <f t="shared" si="231"/>
        <v>0</v>
      </c>
      <c r="UYB27" s="409">
        <f t="shared" si="231"/>
        <v>0</v>
      </c>
      <c r="UYC27" s="409">
        <f t="shared" si="231"/>
        <v>0</v>
      </c>
      <c r="UYD27" s="409">
        <f t="shared" si="231"/>
        <v>0</v>
      </c>
      <c r="UYE27" s="409">
        <f t="shared" si="231"/>
        <v>0</v>
      </c>
      <c r="UYF27" s="409">
        <f t="shared" si="231"/>
        <v>0</v>
      </c>
      <c r="UYG27" s="409">
        <f t="shared" ref="UYG27:VAR27" si="232">UYG25/365</f>
        <v>0</v>
      </c>
      <c r="UYH27" s="409">
        <f t="shared" si="232"/>
        <v>0</v>
      </c>
      <c r="UYI27" s="409">
        <f t="shared" si="232"/>
        <v>0</v>
      </c>
      <c r="UYJ27" s="409">
        <f t="shared" si="232"/>
        <v>0</v>
      </c>
      <c r="UYK27" s="409">
        <f t="shared" si="232"/>
        <v>0</v>
      </c>
      <c r="UYL27" s="409">
        <f t="shared" si="232"/>
        <v>0</v>
      </c>
      <c r="UYM27" s="409">
        <f t="shared" si="232"/>
        <v>0</v>
      </c>
      <c r="UYN27" s="409">
        <f t="shared" si="232"/>
        <v>0</v>
      </c>
      <c r="UYO27" s="409">
        <f t="shared" si="232"/>
        <v>0</v>
      </c>
      <c r="UYP27" s="409">
        <f t="shared" si="232"/>
        <v>0</v>
      </c>
      <c r="UYQ27" s="409">
        <f t="shared" si="232"/>
        <v>0</v>
      </c>
      <c r="UYR27" s="409">
        <f t="shared" si="232"/>
        <v>0</v>
      </c>
      <c r="UYS27" s="409">
        <f t="shared" si="232"/>
        <v>0</v>
      </c>
      <c r="UYT27" s="409">
        <f t="shared" si="232"/>
        <v>0</v>
      </c>
      <c r="UYU27" s="409">
        <f t="shared" si="232"/>
        <v>0</v>
      </c>
      <c r="UYV27" s="409">
        <f t="shared" si="232"/>
        <v>0</v>
      </c>
      <c r="UYW27" s="409">
        <f t="shared" si="232"/>
        <v>0</v>
      </c>
      <c r="UYX27" s="409">
        <f t="shared" si="232"/>
        <v>0</v>
      </c>
      <c r="UYY27" s="409">
        <f t="shared" si="232"/>
        <v>0</v>
      </c>
      <c r="UYZ27" s="409">
        <f t="shared" si="232"/>
        <v>0</v>
      </c>
      <c r="UZA27" s="409">
        <f t="shared" si="232"/>
        <v>0</v>
      </c>
      <c r="UZB27" s="409">
        <f t="shared" si="232"/>
        <v>0</v>
      </c>
      <c r="UZC27" s="409">
        <f t="shared" si="232"/>
        <v>0</v>
      </c>
      <c r="UZD27" s="409">
        <f t="shared" si="232"/>
        <v>0</v>
      </c>
      <c r="UZE27" s="409">
        <f t="shared" si="232"/>
        <v>0</v>
      </c>
      <c r="UZF27" s="409">
        <f t="shared" si="232"/>
        <v>0</v>
      </c>
      <c r="UZG27" s="409">
        <f t="shared" si="232"/>
        <v>0</v>
      </c>
      <c r="UZH27" s="409">
        <f t="shared" si="232"/>
        <v>0</v>
      </c>
      <c r="UZI27" s="409">
        <f t="shared" si="232"/>
        <v>0</v>
      </c>
      <c r="UZJ27" s="409">
        <f t="shared" si="232"/>
        <v>0</v>
      </c>
      <c r="UZK27" s="409">
        <f t="shared" si="232"/>
        <v>0</v>
      </c>
      <c r="UZL27" s="409">
        <f t="shared" si="232"/>
        <v>0</v>
      </c>
      <c r="UZM27" s="409">
        <f t="shared" si="232"/>
        <v>0</v>
      </c>
      <c r="UZN27" s="409">
        <f t="shared" si="232"/>
        <v>0</v>
      </c>
      <c r="UZO27" s="409">
        <f t="shared" si="232"/>
        <v>0</v>
      </c>
      <c r="UZP27" s="409">
        <f t="shared" si="232"/>
        <v>0</v>
      </c>
      <c r="UZQ27" s="409">
        <f t="shared" si="232"/>
        <v>0</v>
      </c>
      <c r="UZR27" s="409">
        <f t="shared" si="232"/>
        <v>0</v>
      </c>
      <c r="UZS27" s="409">
        <f t="shared" si="232"/>
        <v>0</v>
      </c>
      <c r="UZT27" s="409">
        <f t="shared" si="232"/>
        <v>0</v>
      </c>
      <c r="UZU27" s="409">
        <f t="shared" si="232"/>
        <v>0</v>
      </c>
      <c r="UZV27" s="409">
        <f t="shared" si="232"/>
        <v>0</v>
      </c>
      <c r="UZW27" s="409">
        <f t="shared" si="232"/>
        <v>0</v>
      </c>
      <c r="UZX27" s="409">
        <f t="shared" si="232"/>
        <v>0</v>
      </c>
      <c r="UZY27" s="409">
        <f t="shared" si="232"/>
        <v>0</v>
      </c>
      <c r="UZZ27" s="409">
        <f t="shared" si="232"/>
        <v>0</v>
      </c>
      <c r="VAA27" s="409">
        <f t="shared" si="232"/>
        <v>0</v>
      </c>
      <c r="VAB27" s="409">
        <f t="shared" si="232"/>
        <v>0</v>
      </c>
      <c r="VAC27" s="409">
        <f t="shared" si="232"/>
        <v>0</v>
      </c>
      <c r="VAD27" s="409">
        <f t="shared" si="232"/>
        <v>0</v>
      </c>
      <c r="VAE27" s="409">
        <f t="shared" si="232"/>
        <v>0</v>
      </c>
      <c r="VAF27" s="409">
        <f t="shared" si="232"/>
        <v>0</v>
      </c>
      <c r="VAG27" s="409">
        <f t="shared" si="232"/>
        <v>0</v>
      </c>
      <c r="VAH27" s="409">
        <f t="shared" si="232"/>
        <v>0</v>
      </c>
      <c r="VAI27" s="409">
        <f t="shared" si="232"/>
        <v>0</v>
      </c>
      <c r="VAJ27" s="409">
        <f t="shared" si="232"/>
        <v>0</v>
      </c>
      <c r="VAK27" s="409">
        <f t="shared" si="232"/>
        <v>0</v>
      </c>
      <c r="VAL27" s="409">
        <f t="shared" si="232"/>
        <v>0</v>
      </c>
      <c r="VAM27" s="409">
        <f t="shared" si="232"/>
        <v>0</v>
      </c>
      <c r="VAN27" s="409">
        <f t="shared" si="232"/>
        <v>0</v>
      </c>
      <c r="VAO27" s="409">
        <f t="shared" si="232"/>
        <v>0</v>
      </c>
      <c r="VAP27" s="409">
        <f t="shared" si="232"/>
        <v>0</v>
      </c>
      <c r="VAQ27" s="409">
        <f t="shared" si="232"/>
        <v>0</v>
      </c>
      <c r="VAR27" s="409">
        <f t="shared" si="232"/>
        <v>0</v>
      </c>
      <c r="VAS27" s="409">
        <f t="shared" ref="VAS27:VDD27" si="233">VAS25/365</f>
        <v>0</v>
      </c>
      <c r="VAT27" s="409">
        <f t="shared" si="233"/>
        <v>0</v>
      </c>
      <c r="VAU27" s="409">
        <f t="shared" si="233"/>
        <v>0</v>
      </c>
      <c r="VAV27" s="409">
        <f t="shared" si="233"/>
        <v>0</v>
      </c>
      <c r="VAW27" s="409">
        <f t="shared" si="233"/>
        <v>0</v>
      </c>
      <c r="VAX27" s="409">
        <f t="shared" si="233"/>
        <v>0</v>
      </c>
      <c r="VAY27" s="409">
        <f t="shared" si="233"/>
        <v>0</v>
      </c>
      <c r="VAZ27" s="409">
        <f t="shared" si="233"/>
        <v>0</v>
      </c>
      <c r="VBA27" s="409">
        <f t="shared" si="233"/>
        <v>0</v>
      </c>
      <c r="VBB27" s="409">
        <f t="shared" si="233"/>
        <v>0</v>
      </c>
      <c r="VBC27" s="409">
        <f t="shared" si="233"/>
        <v>0</v>
      </c>
      <c r="VBD27" s="409">
        <f t="shared" si="233"/>
        <v>0</v>
      </c>
      <c r="VBE27" s="409">
        <f t="shared" si="233"/>
        <v>0</v>
      </c>
      <c r="VBF27" s="409">
        <f t="shared" si="233"/>
        <v>0</v>
      </c>
      <c r="VBG27" s="409">
        <f t="shared" si="233"/>
        <v>0</v>
      </c>
      <c r="VBH27" s="409">
        <f t="shared" si="233"/>
        <v>0</v>
      </c>
      <c r="VBI27" s="409">
        <f t="shared" si="233"/>
        <v>0</v>
      </c>
      <c r="VBJ27" s="409">
        <f t="shared" si="233"/>
        <v>0</v>
      </c>
      <c r="VBK27" s="409">
        <f t="shared" si="233"/>
        <v>0</v>
      </c>
      <c r="VBL27" s="409">
        <f t="shared" si="233"/>
        <v>0</v>
      </c>
      <c r="VBM27" s="409">
        <f t="shared" si="233"/>
        <v>0</v>
      </c>
      <c r="VBN27" s="409">
        <f t="shared" si="233"/>
        <v>0</v>
      </c>
      <c r="VBO27" s="409">
        <f t="shared" si="233"/>
        <v>0</v>
      </c>
      <c r="VBP27" s="409">
        <f t="shared" si="233"/>
        <v>0</v>
      </c>
      <c r="VBQ27" s="409">
        <f t="shared" si="233"/>
        <v>0</v>
      </c>
      <c r="VBR27" s="409">
        <f t="shared" si="233"/>
        <v>0</v>
      </c>
      <c r="VBS27" s="409">
        <f t="shared" si="233"/>
        <v>0</v>
      </c>
      <c r="VBT27" s="409">
        <f t="shared" si="233"/>
        <v>0</v>
      </c>
      <c r="VBU27" s="409">
        <f t="shared" si="233"/>
        <v>0</v>
      </c>
      <c r="VBV27" s="409">
        <f t="shared" si="233"/>
        <v>0</v>
      </c>
      <c r="VBW27" s="409">
        <f t="shared" si="233"/>
        <v>0</v>
      </c>
      <c r="VBX27" s="409">
        <f t="shared" si="233"/>
        <v>0</v>
      </c>
      <c r="VBY27" s="409">
        <f t="shared" si="233"/>
        <v>0</v>
      </c>
      <c r="VBZ27" s="409">
        <f t="shared" si="233"/>
        <v>0</v>
      </c>
      <c r="VCA27" s="409">
        <f t="shared" si="233"/>
        <v>0</v>
      </c>
      <c r="VCB27" s="409">
        <f t="shared" si="233"/>
        <v>0</v>
      </c>
      <c r="VCC27" s="409">
        <f t="shared" si="233"/>
        <v>0</v>
      </c>
      <c r="VCD27" s="409">
        <f t="shared" si="233"/>
        <v>0</v>
      </c>
      <c r="VCE27" s="409">
        <f t="shared" si="233"/>
        <v>0</v>
      </c>
      <c r="VCF27" s="409">
        <f t="shared" si="233"/>
        <v>0</v>
      </c>
      <c r="VCG27" s="409">
        <f t="shared" si="233"/>
        <v>0</v>
      </c>
      <c r="VCH27" s="409">
        <f t="shared" si="233"/>
        <v>0</v>
      </c>
      <c r="VCI27" s="409">
        <f t="shared" si="233"/>
        <v>0</v>
      </c>
      <c r="VCJ27" s="409">
        <f t="shared" si="233"/>
        <v>0</v>
      </c>
      <c r="VCK27" s="409">
        <f t="shared" si="233"/>
        <v>0</v>
      </c>
      <c r="VCL27" s="409">
        <f t="shared" si="233"/>
        <v>0</v>
      </c>
      <c r="VCM27" s="409">
        <f t="shared" si="233"/>
        <v>0</v>
      </c>
      <c r="VCN27" s="409">
        <f t="shared" si="233"/>
        <v>0</v>
      </c>
      <c r="VCO27" s="409">
        <f t="shared" si="233"/>
        <v>0</v>
      </c>
      <c r="VCP27" s="409">
        <f t="shared" si="233"/>
        <v>0</v>
      </c>
      <c r="VCQ27" s="409">
        <f t="shared" si="233"/>
        <v>0</v>
      </c>
      <c r="VCR27" s="409">
        <f t="shared" si="233"/>
        <v>0</v>
      </c>
      <c r="VCS27" s="409">
        <f t="shared" si="233"/>
        <v>0</v>
      </c>
      <c r="VCT27" s="409">
        <f t="shared" si="233"/>
        <v>0</v>
      </c>
      <c r="VCU27" s="409">
        <f t="shared" si="233"/>
        <v>0</v>
      </c>
      <c r="VCV27" s="409">
        <f t="shared" si="233"/>
        <v>0</v>
      </c>
      <c r="VCW27" s="409">
        <f t="shared" si="233"/>
        <v>0</v>
      </c>
      <c r="VCX27" s="409">
        <f t="shared" si="233"/>
        <v>0</v>
      </c>
      <c r="VCY27" s="409">
        <f t="shared" si="233"/>
        <v>0</v>
      </c>
      <c r="VCZ27" s="409">
        <f t="shared" si="233"/>
        <v>0</v>
      </c>
      <c r="VDA27" s="409">
        <f t="shared" si="233"/>
        <v>0</v>
      </c>
      <c r="VDB27" s="409">
        <f t="shared" si="233"/>
        <v>0</v>
      </c>
      <c r="VDC27" s="409">
        <f t="shared" si="233"/>
        <v>0</v>
      </c>
      <c r="VDD27" s="409">
        <f t="shared" si="233"/>
        <v>0</v>
      </c>
      <c r="VDE27" s="409">
        <f t="shared" ref="VDE27:VFP27" si="234">VDE25/365</f>
        <v>0</v>
      </c>
      <c r="VDF27" s="409">
        <f t="shared" si="234"/>
        <v>0</v>
      </c>
      <c r="VDG27" s="409">
        <f t="shared" si="234"/>
        <v>0</v>
      </c>
      <c r="VDH27" s="409">
        <f t="shared" si="234"/>
        <v>0</v>
      </c>
      <c r="VDI27" s="409">
        <f t="shared" si="234"/>
        <v>0</v>
      </c>
      <c r="VDJ27" s="409">
        <f t="shared" si="234"/>
        <v>0</v>
      </c>
      <c r="VDK27" s="409">
        <f t="shared" si="234"/>
        <v>0</v>
      </c>
      <c r="VDL27" s="409">
        <f t="shared" si="234"/>
        <v>0</v>
      </c>
      <c r="VDM27" s="409">
        <f t="shared" si="234"/>
        <v>0</v>
      </c>
      <c r="VDN27" s="409">
        <f t="shared" si="234"/>
        <v>0</v>
      </c>
      <c r="VDO27" s="409">
        <f t="shared" si="234"/>
        <v>0</v>
      </c>
      <c r="VDP27" s="409">
        <f t="shared" si="234"/>
        <v>0</v>
      </c>
      <c r="VDQ27" s="409">
        <f t="shared" si="234"/>
        <v>0</v>
      </c>
      <c r="VDR27" s="409">
        <f t="shared" si="234"/>
        <v>0</v>
      </c>
      <c r="VDS27" s="409">
        <f t="shared" si="234"/>
        <v>0</v>
      </c>
      <c r="VDT27" s="409">
        <f t="shared" si="234"/>
        <v>0</v>
      </c>
      <c r="VDU27" s="409">
        <f t="shared" si="234"/>
        <v>0</v>
      </c>
      <c r="VDV27" s="409">
        <f t="shared" si="234"/>
        <v>0</v>
      </c>
      <c r="VDW27" s="409">
        <f t="shared" si="234"/>
        <v>0</v>
      </c>
      <c r="VDX27" s="409">
        <f t="shared" si="234"/>
        <v>0</v>
      </c>
      <c r="VDY27" s="409">
        <f t="shared" si="234"/>
        <v>0</v>
      </c>
      <c r="VDZ27" s="409">
        <f t="shared" si="234"/>
        <v>0</v>
      </c>
      <c r="VEA27" s="409">
        <f t="shared" si="234"/>
        <v>0</v>
      </c>
      <c r="VEB27" s="409">
        <f t="shared" si="234"/>
        <v>0</v>
      </c>
      <c r="VEC27" s="409">
        <f t="shared" si="234"/>
        <v>0</v>
      </c>
      <c r="VED27" s="409">
        <f t="shared" si="234"/>
        <v>0</v>
      </c>
      <c r="VEE27" s="409">
        <f t="shared" si="234"/>
        <v>0</v>
      </c>
      <c r="VEF27" s="409">
        <f t="shared" si="234"/>
        <v>0</v>
      </c>
      <c r="VEG27" s="409">
        <f t="shared" si="234"/>
        <v>0</v>
      </c>
      <c r="VEH27" s="409">
        <f t="shared" si="234"/>
        <v>0</v>
      </c>
      <c r="VEI27" s="409">
        <f t="shared" si="234"/>
        <v>0</v>
      </c>
      <c r="VEJ27" s="409">
        <f t="shared" si="234"/>
        <v>0</v>
      </c>
      <c r="VEK27" s="409">
        <f t="shared" si="234"/>
        <v>0</v>
      </c>
      <c r="VEL27" s="409">
        <f t="shared" si="234"/>
        <v>0</v>
      </c>
      <c r="VEM27" s="409">
        <f t="shared" si="234"/>
        <v>0</v>
      </c>
      <c r="VEN27" s="409">
        <f t="shared" si="234"/>
        <v>0</v>
      </c>
      <c r="VEO27" s="409">
        <f t="shared" si="234"/>
        <v>0</v>
      </c>
      <c r="VEP27" s="409">
        <f t="shared" si="234"/>
        <v>0</v>
      </c>
      <c r="VEQ27" s="409">
        <f t="shared" si="234"/>
        <v>0</v>
      </c>
      <c r="VER27" s="409">
        <f t="shared" si="234"/>
        <v>0</v>
      </c>
      <c r="VES27" s="409">
        <f t="shared" si="234"/>
        <v>0</v>
      </c>
      <c r="VET27" s="409">
        <f t="shared" si="234"/>
        <v>0</v>
      </c>
      <c r="VEU27" s="409">
        <f t="shared" si="234"/>
        <v>0</v>
      </c>
      <c r="VEV27" s="409">
        <f t="shared" si="234"/>
        <v>0</v>
      </c>
      <c r="VEW27" s="409">
        <f t="shared" si="234"/>
        <v>0</v>
      </c>
      <c r="VEX27" s="409">
        <f t="shared" si="234"/>
        <v>0</v>
      </c>
      <c r="VEY27" s="409">
        <f t="shared" si="234"/>
        <v>0</v>
      </c>
      <c r="VEZ27" s="409">
        <f t="shared" si="234"/>
        <v>0</v>
      </c>
      <c r="VFA27" s="409">
        <f t="shared" si="234"/>
        <v>0</v>
      </c>
      <c r="VFB27" s="409">
        <f t="shared" si="234"/>
        <v>0</v>
      </c>
      <c r="VFC27" s="409">
        <f t="shared" si="234"/>
        <v>0</v>
      </c>
      <c r="VFD27" s="409">
        <f t="shared" si="234"/>
        <v>0</v>
      </c>
      <c r="VFE27" s="409">
        <f t="shared" si="234"/>
        <v>0</v>
      </c>
      <c r="VFF27" s="409">
        <f t="shared" si="234"/>
        <v>0</v>
      </c>
      <c r="VFG27" s="409">
        <f t="shared" si="234"/>
        <v>0</v>
      </c>
      <c r="VFH27" s="409">
        <f t="shared" si="234"/>
        <v>0</v>
      </c>
      <c r="VFI27" s="409">
        <f t="shared" si="234"/>
        <v>0</v>
      </c>
      <c r="VFJ27" s="409">
        <f t="shared" si="234"/>
        <v>0</v>
      </c>
      <c r="VFK27" s="409">
        <f t="shared" si="234"/>
        <v>0</v>
      </c>
      <c r="VFL27" s="409">
        <f t="shared" si="234"/>
        <v>0</v>
      </c>
      <c r="VFM27" s="409">
        <f t="shared" si="234"/>
        <v>0</v>
      </c>
      <c r="VFN27" s="409">
        <f t="shared" si="234"/>
        <v>0</v>
      </c>
      <c r="VFO27" s="409">
        <f t="shared" si="234"/>
        <v>0</v>
      </c>
      <c r="VFP27" s="409">
        <f t="shared" si="234"/>
        <v>0</v>
      </c>
      <c r="VFQ27" s="409">
        <f t="shared" ref="VFQ27:VIB27" si="235">VFQ25/365</f>
        <v>0</v>
      </c>
      <c r="VFR27" s="409">
        <f t="shared" si="235"/>
        <v>0</v>
      </c>
      <c r="VFS27" s="409">
        <f t="shared" si="235"/>
        <v>0</v>
      </c>
      <c r="VFT27" s="409">
        <f t="shared" si="235"/>
        <v>0</v>
      </c>
      <c r="VFU27" s="409">
        <f t="shared" si="235"/>
        <v>0</v>
      </c>
      <c r="VFV27" s="409">
        <f t="shared" si="235"/>
        <v>0</v>
      </c>
      <c r="VFW27" s="409">
        <f t="shared" si="235"/>
        <v>0</v>
      </c>
      <c r="VFX27" s="409">
        <f t="shared" si="235"/>
        <v>0</v>
      </c>
      <c r="VFY27" s="409">
        <f t="shared" si="235"/>
        <v>0</v>
      </c>
      <c r="VFZ27" s="409">
        <f t="shared" si="235"/>
        <v>0</v>
      </c>
      <c r="VGA27" s="409">
        <f t="shared" si="235"/>
        <v>0</v>
      </c>
      <c r="VGB27" s="409">
        <f t="shared" si="235"/>
        <v>0</v>
      </c>
      <c r="VGC27" s="409">
        <f t="shared" si="235"/>
        <v>0</v>
      </c>
      <c r="VGD27" s="409">
        <f t="shared" si="235"/>
        <v>0</v>
      </c>
      <c r="VGE27" s="409">
        <f t="shared" si="235"/>
        <v>0</v>
      </c>
      <c r="VGF27" s="409">
        <f t="shared" si="235"/>
        <v>0</v>
      </c>
      <c r="VGG27" s="409">
        <f t="shared" si="235"/>
        <v>0</v>
      </c>
      <c r="VGH27" s="409">
        <f t="shared" si="235"/>
        <v>0</v>
      </c>
      <c r="VGI27" s="409">
        <f t="shared" si="235"/>
        <v>0</v>
      </c>
      <c r="VGJ27" s="409">
        <f t="shared" si="235"/>
        <v>0</v>
      </c>
      <c r="VGK27" s="409">
        <f t="shared" si="235"/>
        <v>0</v>
      </c>
      <c r="VGL27" s="409">
        <f t="shared" si="235"/>
        <v>0</v>
      </c>
      <c r="VGM27" s="409">
        <f t="shared" si="235"/>
        <v>0</v>
      </c>
      <c r="VGN27" s="409">
        <f t="shared" si="235"/>
        <v>0</v>
      </c>
      <c r="VGO27" s="409">
        <f t="shared" si="235"/>
        <v>0</v>
      </c>
      <c r="VGP27" s="409">
        <f t="shared" si="235"/>
        <v>0</v>
      </c>
      <c r="VGQ27" s="409">
        <f t="shared" si="235"/>
        <v>0</v>
      </c>
      <c r="VGR27" s="409">
        <f t="shared" si="235"/>
        <v>0</v>
      </c>
      <c r="VGS27" s="409">
        <f t="shared" si="235"/>
        <v>0</v>
      </c>
      <c r="VGT27" s="409">
        <f t="shared" si="235"/>
        <v>0</v>
      </c>
      <c r="VGU27" s="409">
        <f t="shared" si="235"/>
        <v>0</v>
      </c>
      <c r="VGV27" s="409">
        <f t="shared" si="235"/>
        <v>0</v>
      </c>
      <c r="VGW27" s="409">
        <f t="shared" si="235"/>
        <v>0</v>
      </c>
      <c r="VGX27" s="409">
        <f t="shared" si="235"/>
        <v>0</v>
      </c>
      <c r="VGY27" s="409">
        <f t="shared" si="235"/>
        <v>0</v>
      </c>
      <c r="VGZ27" s="409">
        <f t="shared" si="235"/>
        <v>0</v>
      </c>
      <c r="VHA27" s="409">
        <f t="shared" si="235"/>
        <v>0</v>
      </c>
      <c r="VHB27" s="409">
        <f t="shared" si="235"/>
        <v>0</v>
      </c>
      <c r="VHC27" s="409">
        <f t="shared" si="235"/>
        <v>0</v>
      </c>
      <c r="VHD27" s="409">
        <f t="shared" si="235"/>
        <v>0</v>
      </c>
      <c r="VHE27" s="409">
        <f t="shared" si="235"/>
        <v>0</v>
      </c>
      <c r="VHF27" s="409">
        <f t="shared" si="235"/>
        <v>0</v>
      </c>
      <c r="VHG27" s="409">
        <f t="shared" si="235"/>
        <v>0</v>
      </c>
      <c r="VHH27" s="409">
        <f t="shared" si="235"/>
        <v>0</v>
      </c>
      <c r="VHI27" s="409">
        <f t="shared" si="235"/>
        <v>0</v>
      </c>
      <c r="VHJ27" s="409">
        <f t="shared" si="235"/>
        <v>0</v>
      </c>
      <c r="VHK27" s="409">
        <f t="shared" si="235"/>
        <v>0</v>
      </c>
      <c r="VHL27" s="409">
        <f t="shared" si="235"/>
        <v>0</v>
      </c>
      <c r="VHM27" s="409">
        <f t="shared" si="235"/>
        <v>0</v>
      </c>
      <c r="VHN27" s="409">
        <f t="shared" si="235"/>
        <v>0</v>
      </c>
      <c r="VHO27" s="409">
        <f t="shared" si="235"/>
        <v>0</v>
      </c>
      <c r="VHP27" s="409">
        <f t="shared" si="235"/>
        <v>0</v>
      </c>
      <c r="VHQ27" s="409">
        <f t="shared" si="235"/>
        <v>0</v>
      </c>
      <c r="VHR27" s="409">
        <f t="shared" si="235"/>
        <v>0</v>
      </c>
      <c r="VHS27" s="409">
        <f t="shared" si="235"/>
        <v>0</v>
      </c>
      <c r="VHT27" s="409">
        <f t="shared" si="235"/>
        <v>0</v>
      </c>
      <c r="VHU27" s="409">
        <f t="shared" si="235"/>
        <v>0</v>
      </c>
      <c r="VHV27" s="409">
        <f t="shared" si="235"/>
        <v>0</v>
      </c>
      <c r="VHW27" s="409">
        <f t="shared" si="235"/>
        <v>0</v>
      </c>
      <c r="VHX27" s="409">
        <f t="shared" si="235"/>
        <v>0</v>
      </c>
      <c r="VHY27" s="409">
        <f t="shared" si="235"/>
        <v>0</v>
      </c>
      <c r="VHZ27" s="409">
        <f t="shared" si="235"/>
        <v>0</v>
      </c>
      <c r="VIA27" s="409">
        <f t="shared" si="235"/>
        <v>0</v>
      </c>
      <c r="VIB27" s="409">
        <f t="shared" si="235"/>
        <v>0</v>
      </c>
      <c r="VIC27" s="409">
        <f t="shared" ref="VIC27:VKN27" si="236">VIC25/365</f>
        <v>0</v>
      </c>
      <c r="VID27" s="409">
        <f t="shared" si="236"/>
        <v>0</v>
      </c>
      <c r="VIE27" s="409">
        <f t="shared" si="236"/>
        <v>0</v>
      </c>
      <c r="VIF27" s="409">
        <f t="shared" si="236"/>
        <v>0</v>
      </c>
      <c r="VIG27" s="409">
        <f t="shared" si="236"/>
        <v>0</v>
      </c>
      <c r="VIH27" s="409">
        <f t="shared" si="236"/>
        <v>0</v>
      </c>
      <c r="VII27" s="409">
        <f t="shared" si="236"/>
        <v>0</v>
      </c>
      <c r="VIJ27" s="409">
        <f t="shared" si="236"/>
        <v>0</v>
      </c>
      <c r="VIK27" s="409">
        <f t="shared" si="236"/>
        <v>0</v>
      </c>
      <c r="VIL27" s="409">
        <f t="shared" si="236"/>
        <v>0</v>
      </c>
      <c r="VIM27" s="409">
        <f t="shared" si="236"/>
        <v>0</v>
      </c>
      <c r="VIN27" s="409">
        <f t="shared" si="236"/>
        <v>0</v>
      </c>
      <c r="VIO27" s="409">
        <f t="shared" si="236"/>
        <v>0</v>
      </c>
      <c r="VIP27" s="409">
        <f t="shared" si="236"/>
        <v>0</v>
      </c>
      <c r="VIQ27" s="409">
        <f t="shared" si="236"/>
        <v>0</v>
      </c>
      <c r="VIR27" s="409">
        <f t="shared" si="236"/>
        <v>0</v>
      </c>
      <c r="VIS27" s="409">
        <f t="shared" si="236"/>
        <v>0</v>
      </c>
      <c r="VIT27" s="409">
        <f t="shared" si="236"/>
        <v>0</v>
      </c>
      <c r="VIU27" s="409">
        <f t="shared" si="236"/>
        <v>0</v>
      </c>
      <c r="VIV27" s="409">
        <f t="shared" si="236"/>
        <v>0</v>
      </c>
      <c r="VIW27" s="409">
        <f t="shared" si="236"/>
        <v>0</v>
      </c>
      <c r="VIX27" s="409">
        <f t="shared" si="236"/>
        <v>0</v>
      </c>
      <c r="VIY27" s="409">
        <f t="shared" si="236"/>
        <v>0</v>
      </c>
      <c r="VIZ27" s="409">
        <f t="shared" si="236"/>
        <v>0</v>
      </c>
      <c r="VJA27" s="409">
        <f t="shared" si="236"/>
        <v>0</v>
      </c>
      <c r="VJB27" s="409">
        <f t="shared" si="236"/>
        <v>0</v>
      </c>
      <c r="VJC27" s="409">
        <f t="shared" si="236"/>
        <v>0</v>
      </c>
      <c r="VJD27" s="409">
        <f t="shared" si="236"/>
        <v>0</v>
      </c>
      <c r="VJE27" s="409">
        <f t="shared" si="236"/>
        <v>0</v>
      </c>
      <c r="VJF27" s="409">
        <f t="shared" si="236"/>
        <v>0</v>
      </c>
      <c r="VJG27" s="409">
        <f t="shared" si="236"/>
        <v>0</v>
      </c>
      <c r="VJH27" s="409">
        <f t="shared" si="236"/>
        <v>0</v>
      </c>
      <c r="VJI27" s="409">
        <f t="shared" si="236"/>
        <v>0</v>
      </c>
      <c r="VJJ27" s="409">
        <f t="shared" si="236"/>
        <v>0</v>
      </c>
      <c r="VJK27" s="409">
        <f t="shared" si="236"/>
        <v>0</v>
      </c>
      <c r="VJL27" s="409">
        <f t="shared" si="236"/>
        <v>0</v>
      </c>
      <c r="VJM27" s="409">
        <f t="shared" si="236"/>
        <v>0</v>
      </c>
      <c r="VJN27" s="409">
        <f t="shared" si="236"/>
        <v>0</v>
      </c>
      <c r="VJO27" s="409">
        <f t="shared" si="236"/>
        <v>0</v>
      </c>
      <c r="VJP27" s="409">
        <f t="shared" si="236"/>
        <v>0</v>
      </c>
      <c r="VJQ27" s="409">
        <f t="shared" si="236"/>
        <v>0</v>
      </c>
      <c r="VJR27" s="409">
        <f t="shared" si="236"/>
        <v>0</v>
      </c>
      <c r="VJS27" s="409">
        <f t="shared" si="236"/>
        <v>0</v>
      </c>
      <c r="VJT27" s="409">
        <f t="shared" si="236"/>
        <v>0</v>
      </c>
      <c r="VJU27" s="409">
        <f t="shared" si="236"/>
        <v>0</v>
      </c>
      <c r="VJV27" s="409">
        <f t="shared" si="236"/>
        <v>0</v>
      </c>
      <c r="VJW27" s="409">
        <f t="shared" si="236"/>
        <v>0</v>
      </c>
      <c r="VJX27" s="409">
        <f t="shared" si="236"/>
        <v>0</v>
      </c>
      <c r="VJY27" s="409">
        <f t="shared" si="236"/>
        <v>0</v>
      </c>
      <c r="VJZ27" s="409">
        <f t="shared" si="236"/>
        <v>0</v>
      </c>
      <c r="VKA27" s="409">
        <f t="shared" si="236"/>
        <v>0</v>
      </c>
      <c r="VKB27" s="409">
        <f t="shared" si="236"/>
        <v>0</v>
      </c>
      <c r="VKC27" s="409">
        <f t="shared" si="236"/>
        <v>0</v>
      </c>
      <c r="VKD27" s="409">
        <f t="shared" si="236"/>
        <v>0</v>
      </c>
      <c r="VKE27" s="409">
        <f t="shared" si="236"/>
        <v>0</v>
      </c>
      <c r="VKF27" s="409">
        <f t="shared" si="236"/>
        <v>0</v>
      </c>
      <c r="VKG27" s="409">
        <f t="shared" si="236"/>
        <v>0</v>
      </c>
      <c r="VKH27" s="409">
        <f t="shared" si="236"/>
        <v>0</v>
      </c>
      <c r="VKI27" s="409">
        <f t="shared" si="236"/>
        <v>0</v>
      </c>
      <c r="VKJ27" s="409">
        <f t="shared" si="236"/>
        <v>0</v>
      </c>
      <c r="VKK27" s="409">
        <f t="shared" si="236"/>
        <v>0</v>
      </c>
      <c r="VKL27" s="409">
        <f t="shared" si="236"/>
        <v>0</v>
      </c>
      <c r="VKM27" s="409">
        <f t="shared" si="236"/>
        <v>0</v>
      </c>
      <c r="VKN27" s="409">
        <f t="shared" si="236"/>
        <v>0</v>
      </c>
      <c r="VKO27" s="409">
        <f t="shared" ref="VKO27:VMZ27" si="237">VKO25/365</f>
        <v>0</v>
      </c>
      <c r="VKP27" s="409">
        <f t="shared" si="237"/>
        <v>0</v>
      </c>
      <c r="VKQ27" s="409">
        <f t="shared" si="237"/>
        <v>0</v>
      </c>
      <c r="VKR27" s="409">
        <f t="shared" si="237"/>
        <v>0</v>
      </c>
      <c r="VKS27" s="409">
        <f t="shared" si="237"/>
        <v>0</v>
      </c>
      <c r="VKT27" s="409">
        <f t="shared" si="237"/>
        <v>0</v>
      </c>
      <c r="VKU27" s="409">
        <f t="shared" si="237"/>
        <v>0</v>
      </c>
      <c r="VKV27" s="409">
        <f t="shared" si="237"/>
        <v>0</v>
      </c>
      <c r="VKW27" s="409">
        <f t="shared" si="237"/>
        <v>0</v>
      </c>
      <c r="VKX27" s="409">
        <f t="shared" si="237"/>
        <v>0</v>
      </c>
      <c r="VKY27" s="409">
        <f t="shared" si="237"/>
        <v>0</v>
      </c>
      <c r="VKZ27" s="409">
        <f t="shared" si="237"/>
        <v>0</v>
      </c>
      <c r="VLA27" s="409">
        <f t="shared" si="237"/>
        <v>0</v>
      </c>
      <c r="VLB27" s="409">
        <f t="shared" si="237"/>
        <v>0</v>
      </c>
      <c r="VLC27" s="409">
        <f t="shared" si="237"/>
        <v>0</v>
      </c>
      <c r="VLD27" s="409">
        <f t="shared" si="237"/>
        <v>0</v>
      </c>
      <c r="VLE27" s="409">
        <f t="shared" si="237"/>
        <v>0</v>
      </c>
      <c r="VLF27" s="409">
        <f t="shared" si="237"/>
        <v>0</v>
      </c>
      <c r="VLG27" s="409">
        <f t="shared" si="237"/>
        <v>0</v>
      </c>
      <c r="VLH27" s="409">
        <f t="shared" si="237"/>
        <v>0</v>
      </c>
      <c r="VLI27" s="409">
        <f t="shared" si="237"/>
        <v>0</v>
      </c>
      <c r="VLJ27" s="409">
        <f t="shared" si="237"/>
        <v>0</v>
      </c>
      <c r="VLK27" s="409">
        <f t="shared" si="237"/>
        <v>0</v>
      </c>
      <c r="VLL27" s="409">
        <f t="shared" si="237"/>
        <v>0</v>
      </c>
      <c r="VLM27" s="409">
        <f t="shared" si="237"/>
        <v>0</v>
      </c>
      <c r="VLN27" s="409">
        <f t="shared" si="237"/>
        <v>0</v>
      </c>
      <c r="VLO27" s="409">
        <f t="shared" si="237"/>
        <v>0</v>
      </c>
      <c r="VLP27" s="409">
        <f t="shared" si="237"/>
        <v>0</v>
      </c>
      <c r="VLQ27" s="409">
        <f t="shared" si="237"/>
        <v>0</v>
      </c>
      <c r="VLR27" s="409">
        <f t="shared" si="237"/>
        <v>0</v>
      </c>
      <c r="VLS27" s="409">
        <f t="shared" si="237"/>
        <v>0</v>
      </c>
      <c r="VLT27" s="409">
        <f t="shared" si="237"/>
        <v>0</v>
      </c>
      <c r="VLU27" s="409">
        <f t="shared" si="237"/>
        <v>0</v>
      </c>
      <c r="VLV27" s="409">
        <f t="shared" si="237"/>
        <v>0</v>
      </c>
      <c r="VLW27" s="409">
        <f t="shared" si="237"/>
        <v>0</v>
      </c>
      <c r="VLX27" s="409">
        <f t="shared" si="237"/>
        <v>0</v>
      </c>
      <c r="VLY27" s="409">
        <f t="shared" si="237"/>
        <v>0</v>
      </c>
      <c r="VLZ27" s="409">
        <f t="shared" si="237"/>
        <v>0</v>
      </c>
      <c r="VMA27" s="409">
        <f t="shared" si="237"/>
        <v>0</v>
      </c>
      <c r="VMB27" s="409">
        <f t="shared" si="237"/>
        <v>0</v>
      </c>
      <c r="VMC27" s="409">
        <f t="shared" si="237"/>
        <v>0</v>
      </c>
      <c r="VMD27" s="409">
        <f t="shared" si="237"/>
        <v>0</v>
      </c>
      <c r="VME27" s="409">
        <f t="shared" si="237"/>
        <v>0</v>
      </c>
      <c r="VMF27" s="409">
        <f t="shared" si="237"/>
        <v>0</v>
      </c>
      <c r="VMG27" s="409">
        <f t="shared" si="237"/>
        <v>0</v>
      </c>
      <c r="VMH27" s="409">
        <f t="shared" si="237"/>
        <v>0</v>
      </c>
      <c r="VMI27" s="409">
        <f t="shared" si="237"/>
        <v>0</v>
      </c>
      <c r="VMJ27" s="409">
        <f t="shared" si="237"/>
        <v>0</v>
      </c>
      <c r="VMK27" s="409">
        <f t="shared" si="237"/>
        <v>0</v>
      </c>
      <c r="VML27" s="409">
        <f t="shared" si="237"/>
        <v>0</v>
      </c>
      <c r="VMM27" s="409">
        <f t="shared" si="237"/>
        <v>0</v>
      </c>
      <c r="VMN27" s="409">
        <f t="shared" si="237"/>
        <v>0</v>
      </c>
      <c r="VMO27" s="409">
        <f t="shared" si="237"/>
        <v>0</v>
      </c>
      <c r="VMP27" s="409">
        <f t="shared" si="237"/>
        <v>0</v>
      </c>
      <c r="VMQ27" s="409">
        <f t="shared" si="237"/>
        <v>0</v>
      </c>
      <c r="VMR27" s="409">
        <f t="shared" si="237"/>
        <v>0</v>
      </c>
      <c r="VMS27" s="409">
        <f t="shared" si="237"/>
        <v>0</v>
      </c>
      <c r="VMT27" s="409">
        <f t="shared" si="237"/>
        <v>0</v>
      </c>
      <c r="VMU27" s="409">
        <f t="shared" si="237"/>
        <v>0</v>
      </c>
      <c r="VMV27" s="409">
        <f t="shared" si="237"/>
        <v>0</v>
      </c>
      <c r="VMW27" s="409">
        <f t="shared" si="237"/>
        <v>0</v>
      </c>
      <c r="VMX27" s="409">
        <f t="shared" si="237"/>
        <v>0</v>
      </c>
      <c r="VMY27" s="409">
        <f t="shared" si="237"/>
        <v>0</v>
      </c>
      <c r="VMZ27" s="409">
        <f t="shared" si="237"/>
        <v>0</v>
      </c>
      <c r="VNA27" s="409">
        <f t="shared" ref="VNA27:VPL27" si="238">VNA25/365</f>
        <v>0</v>
      </c>
      <c r="VNB27" s="409">
        <f t="shared" si="238"/>
        <v>0</v>
      </c>
      <c r="VNC27" s="409">
        <f t="shared" si="238"/>
        <v>0</v>
      </c>
      <c r="VND27" s="409">
        <f t="shared" si="238"/>
        <v>0</v>
      </c>
      <c r="VNE27" s="409">
        <f t="shared" si="238"/>
        <v>0</v>
      </c>
      <c r="VNF27" s="409">
        <f t="shared" si="238"/>
        <v>0</v>
      </c>
      <c r="VNG27" s="409">
        <f t="shared" si="238"/>
        <v>0</v>
      </c>
      <c r="VNH27" s="409">
        <f t="shared" si="238"/>
        <v>0</v>
      </c>
      <c r="VNI27" s="409">
        <f t="shared" si="238"/>
        <v>0</v>
      </c>
      <c r="VNJ27" s="409">
        <f t="shared" si="238"/>
        <v>0</v>
      </c>
      <c r="VNK27" s="409">
        <f t="shared" si="238"/>
        <v>0</v>
      </c>
      <c r="VNL27" s="409">
        <f t="shared" si="238"/>
        <v>0</v>
      </c>
      <c r="VNM27" s="409">
        <f t="shared" si="238"/>
        <v>0</v>
      </c>
      <c r="VNN27" s="409">
        <f t="shared" si="238"/>
        <v>0</v>
      </c>
      <c r="VNO27" s="409">
        <f t="shared" si="238"/>
        <v>0</v>
      </c>
      <c r="VNP27" s="409">
        <f t="shared" si="238"/>
        <v>0</v>
      </c>
      <c r="VNQ27" s="409">
        <f t="shared" si="238"/>
        <v>0</v>
      </c>
      <c r="VNR27" s="409">
        <f t="shared" si="238"/>
        <v>0</v>
      </c>
      <c r="VNS27" s="409">
        <f t="shared" si="238"/>
        <v>0</v>
      </c>
      <c r="VNT27" s="409">
        <f t="shared" si="238"/>
        <v>0</v>
      </c>
      <c r="VNU27" s="409">
        <f t="shared" si="238"/>
        <v>0</v>
      </c>
      <c r="VNV27" s="409">
        <f t="shared" si="238"/>
        <v>0</v>
      </c>
      <c r="VNW27" s="409">
        <f t="shared" si="238"/>
        <v>0</v>
      </c>
      <c r="VNX27" s="409">
        <f t="shared" si="238"/>
        <v>0</v>
      </c>
      <c r="VNY27" s="409">
        <f t="shared" si="238"/>
        <v>0</v>
      </c>
      <c r="VNZ27" s="409">
        <f t="shared" si="238"/>
        <v>0</v>
      </c>
      <c r="VOA27" s="409">
        <f t="shared" si="238"/>
        <v>0</v>
      </c>
      <c r="VOB27" s="409">
        <f t="shared" si="238"/>
        <v>0</v>
      </c>
      <c r="VOC27" s="409">
        <f t="shared" si="238"/>
        <v>0</v>
      </c>
      <c r="VOD27" s="409">
        <f t="shared" si="238"/>
        <v>0</v>
      </c>
      <c r="VOE27" s="409">
        <f t="shared" si="238"/>
        <v>0</v>
      </c>
      <c r="VOF27" s="409">
        <f t="shared" si="238"/>
        <v>0</v>
      </c>
      <c r="VOG27" s="409">
        <f t="shared" si="238"/>
        <v>0</v>
      </c>
      <c r="VOH27" s="409">
        <f t="shared" si="238"/>
        <v>0</v>
      </c>
      <c r="VOI27" s="409">
        <f t="shared" si="238"/>
        <v>0</v>
      </c>
      <c r="VOJ27" s="409">
        <f t="shared" si="238"/>
        <v>0</v>
      </c>
      <c r="VOK27" s="409">
        <f t="shared" si="238"/>
        <v>0</v>
      </c>
      <c r="VOL27" s="409">
        <f t="shared" si="238"/>
        <v>0</v>
      </c>
      <c r="VOM27" s="409">
        <f t="shared" si="238"/>
        <v>0</v>
      </c>
      <c r="VON27" s="409">
        <f t="shared" si="238"/>
        <v>0</v>
      </c>
      <c r="VOO27" s="409">
        <f t="shared" si="238"/>
        <v>0</v>
      </c>
      <c r="VOP27" s="409">
        <f t="shared" si="238"/>
        <v>0</v>
      </c>
      <c r="VOQ27" s="409">
        <f t="shared" si="238"/>
        <v>0</v>
      </c>
      <c r="VOR27" s="409">
        <f t="shared" si="238"/>
        <v>0</v>
      </c>
      <c r="VOS27" s="409">
        <f t="shared" si="238"/>
        <v>0</v>
      </c>
      <c r="VOT27" s="409">
        <f t="shared" si="238"/>
        <v>0</v>
      </c>
      <c r="VOU27" s="409">
        <f t="shared" si="238"/>
        <v>0</v>
      </c>
      <c r="VOV27" s="409">
        <f t="shared" si="238"/>
        <v>0</v>
      </c>
      <c r="VOW27" s="409">
        <f t="shared" si="238"/>
        <v>0</v>
      </c>
      <c r="VOX27" s="409">
        <f t="shared" si="238"/>
        <v>0</v>
      </c>
      <c r="VOY27" s="409">
        <f t="shared" si="238"/>
        <v>0</v>
      </c>
      <c r="VOZ27" s="409">
        <f t="shared" si="238"/>
        <v>0</v>
      </c>
      <c r="VPA27" s="409">
        <f t="shared" si="238"/>
        <v>0</v>
      </c>
      <c r="VPB27" s="409">
        <f t="shared" si="238"/>
        <v>0</v>
      </c>
      <c r="VPC27" s="409">
        <f t="shared" si="238"/>
        <v>0</v>
      </c>
      <c r="VPD27" s="409">
        <f t="shared" si="238"/>
        <v>0</v>
      </c>
      <c r="VPE27" s="409">
        <f t="shared" si="238"/>
        <v>0</v>
      </c>
      <c r="VPF27" s="409">
        <f t="shared" si="238"/>
        <v>0</v>
      </c>
      <c r="VPG27" s="409">
        <f t="shared" si="238"/>
        <v>0</v>
      </c>
      <c r="VPH27" s="409">
        <f t="shared" si="238"/>
        <v>0</v>
      </c>
      <c r="VPI27" s="409">
        <f t="shared" si="238"/>
        <v>0</v>
      </c>
      <c r="VPJ27" s="409">
        <f t="shared" si="238"/>
        <v>0</v>
      </c>
      <c r="VPK27" s="409">
        <f t="shared" si="238"/>
        <v>0</v>
      </c>
      <c r="VPL27" s="409">
        <f t="shared" si="238"/>
        <v>0</v>
      </c>
      <c r="VPM27" s="409">
        <f t="shared" ref="VPM27:VRX27" si="239">VPM25/365</f>
        <v>0</v>
      </c>
      <c r="VPN27" s="409">
        <f t="shared" si="239"/>
        <v>0</v>
      </c>
      <c r="VPO27" s="409">
        <f t="shared" si="239"/>
        <v>0</v>
      </c>
      <c r="VPP27" s="409">
        <f t="shared" si="239"/>
        <v>0</v>
      </c>
      <c r="VPQ27" s="409">
        <f t="shared" si="239"/>
        <v>0</v>
      </c>
      <c r="VPR27" s="409">
        <f t="shared" si="239"/>
        <v>0</v>
      </c>
      <c r="VPS27" s="409">
        <f t="shared" si="239"/>
        <v>0</v>
      </c>
      <c r="VPT27" s="409">
        <f t="shared" si="239"/>
        <v>0</v>
      </c>
      <c r="VPU27" s="409">
        <f t="shared" si="239"/>
        <v>0</v>
      </c>
      <c r="VPV27" s="409">
        <f t="shared" si="239"/>
        <v>0</v>
      </c>
      <c r="VPW27" s="409">
        <f t="shared" si="239"/>
        <v>0</v>
      </c>
      <c r="VPX27" s="409">
        <f t="shared" si="239"/>
        <v>0</v>
      </c>
      <c r="VPY27" s="409">
        <f t="shared" si="239"/>
        <v>0</v>
      </c>
      <c r="VPZ27" s="409">
        <f t="shared" si="239"/>
        <v>0</v>
      </c>
      <c r="VQA27" s="409">
        <f t="shared" si="239"/>
        <v>0</v>
      </c>
      <c r="VQB27" s="409">
        <f t="shared" si="239"/>
        <v>0</v>
      </c>
      <c r="VQC27" s="409">
        <f t="shared" si="239"/>
        <v>0</v>
      </c>
      <c r="VQD27" s="409">
        <f t="shared" si="239"/>
        <v>0</v>
      </c>
      <c r="VQE27" s="409">
        <f t="shared" si="239"/>
        <v>0</v>
      </c>
      <c r="VQF27" s="409">
        <f t="shared" si="239"/>
        <v>0</v>
      </c>
      <c r="VQG27" s="409">
        <f t="shared" si="239"/>
        <v>0</v>
      </c>
      <c r="VQH27" s="409">
        <f t="shared" si="239"/>
        <v>0</v>
      </c>
      <c r="VQI27" s="409">
        <f t="shared" si="239"/>
        <v>0</v>
      </c>
      <c r="VQJ27" s="409">
        <f t="shared" si="239"/>
        <v>0</v>
      </c>
      <c r="VQK27" s="409">
        <f t="shared" si="239"/>
        <v>0</v>
      </c>
      <c r="VQL27" s="409">
        <f t="shared" si="239"/>
        <v>0</v>
      </c>
      <c r="VQM27" s="409">
        <f t="shared" si="239"/>
        <v>0</v>
      </c>
      <c r="VQN27" s="409">
        <f t="shared" si="239"/>
        <v>0</v>
      </c>
      <c r="VQO27" s="409">
        <f t="shared" si="239"/>
        <v>0</v>
      </c>
      <c r="VQP27" s="409">
        <f t="shared" si="239"/>
        <v>0</v>
      </c>
      <c r="VQQ27" s="409">
        <f t="shared" si="239"/>
        <v>0</v>
      </c>
      <c r="VQR27" s="409">
        <f t="shared" si="239"/>
        <v>0</v>
      </c>
      <c r="VQS27" s="409">
        <f t="shared" si="239"/>
        <v>0</v>
      </c>
      <c r="VQT27" s="409">
        <f t="shared" si="239"/>
        <v>0</v>
      </c>
      <c r="VQU27" s="409">
        <f t="shared" si="239"/>
        <v>0</v>
      </c>
      <c r="VQV27" s="409">
        <f t="shared" si="239"/>
        <v>0</v>
      </c>
      <c r="VQW27" s="409">
        <f t="shared" si="239"/>
        <v>0</v>
      </c>
      <c r="VQX27" s="409">
        <f t="shared" si="239"/>
        <v>0</v>
      </c>
      <c r="VQY27" s="409">
        <f t="shared" si="239"/>
        <v>0</v>
      </c>
      <c r="VQZ27" s="409">
        <f t="shared" si="239"/>
        <v>0</v>
      </c>
      <c r="VRA27" s="409">
        <f t="shared" si="239"/>
        <v>0</v>
      </c>
      <c r="VRB27" s="409">
        <f t="shared" si="239"/>
        <v>0</v>
      </c>
      <c r="VRC27" s="409">
        <f t="shared" si="239"/>
        <v>0</v>
      </c>
      <c r="VRD27" s="409">
        <f t="shared" si="239"/>
        <v>0</v>
      </c>
      <c r="VRE27" s="409">
        <f t="shared" si="239"/>
        <v>0</v>
      </c>
      <c r="VRF27" s="409">
        <f t="shared" si="239"/>
        <v>0</v>
      </c>
      <c r="VRG27" s="409">
        <f t="shared" si="239"/>
        <v>0</v>
      </c>
      <c r="VRH27" s="409">
        <f t="shared" si="239"/>
        <v>0</v>
      </c>
      <c r="VRI27" s="409">
        <f t="shared" si="239"/>
        <v>0</v>
      </c>
      <c r="VRJ27" s="409">
        <f t="shared" si="239"/>
        <v>0</v>
      </c>
      <c r="VRK27" s="409">
        <f t="shared" si="239"/>
        <v>0</v>
      </c>
      <c r="VRL27" s="409">
        <f t="shared" si="239"/>
        <v>0</v>
      </c>
      <c r="VRM27" s="409">
        <f t="shared" si="239"/>
        <v>0</v>
      </c>
      <c r="VRN27" s="409">
        <f t="shared" si="239"/>
        <v>0</v>
      </c>
      <c r="VRO27" s="409">
        <f t="shared" si="239"/>
        <v>0</v>
      </c>
      <c r="VRP27" s="409">
        <f t="shared" si="239"/>
        <v>0</v>
      </c>
      <c r="VRQ27" s="409">
        <f t="shared" si="239"/>
        <v>0</v>
      </c>
      <c r="VRR27" s="409">
        <f t="shared" si="239"/>
        <v>0</v>
      </c>
      <c r="VRS27" s="409">
        <f t="shared" si="239"/>
        <v>0</v>
      </c>
      <c r="VRT27" s="409">
        <f t="shared" si="239"/>
        <v>0</v>
      </c>
      <c r="VRU27" s="409">
        <f t="shared" si="239"/>
        <v>0</v>
      </c>
      <c r="VRV27" s="409">
        <f t="shared" si="239"/>
        <v>0</v>
      </c>
      <c r="VRW27" s="409">
        <f t="shared" si="239"/>
        <v>0</v>
      </c>
      <c r="VRX27" s="409">
        <f t="shared" si="239"/>
        <v>0</v>
      </c>
      <c r="VRY27" s="409">
        <f t="shared" ref="VRY27:VUJ27" si="240">VRY25/365</f>
        <v>0</v>
      </c>
      <c r="VRZ27" s="409">
        <f t="shared" si="240"/>
        <v>0</v>
      </c>
      <c r="VSA27" s="409">
        <f t="shared" si="240"/>
        <v>0</v>
      </c>
      <c r="VSB27" s="409">
        <f t="shared" si="240"/>
        <v>0</v>
      </c>
      <c r="VSC27" s="409">
        <f t="shared" si="240"/>
        <v>0</v>
      </c>
      <c r="VSD27" s="409">
        <f t="shared" si="240"/>
        <v>0</v>
      </c>
      <c r="VSE27" s="409">
        <f t="shared" si="240"/>
        <v>0</v>
      </c>
      <c r="VSF27" s="409">
        <f t="shared" si="240"/>
        <v>0</v>
      </c>
      <c r="VSG27" s="409">
        <f t="shared" si="240"/>
        <v>0</v>
      </c>
      <c r="VSH27" s="409">
        <f t="shared" si="240"/>
        <v>0</v>
      </c>
      <c r="VSI27" s="409">
        <f t="shared" si="240"/>
        <v>0</v>
      </c>
      <c r="VSJ27" s="409">
        <f t="shared" si="240"/>
        <v>0</v>
      </c>
      <c r="VSK27" s="409">
        <f t="shared" si="240"/>
        <v>0</v>
      </c>
      <c r="VSL27" s="409">
        <f t="shared" si="240"/>
        <v>0</v>
      </c>
      <c r="VSM27" s="409">
        <f t="shared" si="240"/>
        <v>0</v>
      </c>
      <c r="VSN27" s="409">
        <f t="shared" si="240"/>
        <v>0</v>
      </c>
      <c r="VSO27" s="409">
        <f t="shared" si="240"/>
        <v>0</v>
      </c>
      <c r="VSP27" s="409">
        <f t="shared" si="240"/>
        <v>0</v>
      </c>
      <c r="VSQ27" s="409">
        <f t="shared" si="240"/>
        <v>0</v>
      </c>
      <c r="VSR27" s="409">
        <f t="shared" si="240"/>
        <v>0</v>
      </c>
      <c r="VSS27" s="409">
        <f t="shared" si="240"/>
        <v>0</v>
      </c>
      <c r="VST27" s="409">
        <f t="shared" si="240"/>
        <v>0</v>
      </c>
      <c r="VSU27" s="409">
        <f t="shared" si="240"/>
        <v>0</v>
      </c>
      <c r="VSV27" s="409">
        <f t="shared" si="240"/>
        <v>0</v>
      </c>
      <c r="VSW27" s="409">
        <f t="shared" si="240"/>
        <v>0</v>
      </c>
      <c r="VSX27" s="409">
        <f t="shared" si="240"/>
        <v>0</v>
      </c>
      <c r="VSY27" s="409">
        <f t="shared" si="240"/>
        <v>0</v>
      </c>
      <c r="VSZ27" s="409">
        <f t="shared" si="240"/>
        <v>0</v>
      </c>
      <c r="VTA27" s="409">
        <f t="shared" si="240"/>
        <v>0</v>
      </c>
      <c r="VTB27" s="409">
        <f t="shared" si="240"/>
        <v>0</v>
      </c>
      <c r="VTC27" s="409">
        <f t="shared" si="240"/>
        <v>0</v>
      </c>
      <c r="VTD27" s="409">
        <f t="shared" si="240"/>
        <v>0</v>
      </c>
      <c r="VTE27" s="409">
        <f t="shared" si="240"/>
        <v>0</v>
      </c>
      <c r="VTF27" s="409">
        <f t="shared" si="240"/>
        <v>0</v>
      </c>
      <c r="VTG27" s="409">
        <f t="shared" si="240"/>
        <v>0</v>
      </c>
      <c r="VTH27" s="409">
        <f t="shared" si="240"/>
        <v>0</v>
      </c>
      <c r="VTI27" s="409">
        <f t="shared" si="240"/>
        <v>0</v>
      </c>
      <c r="VTJ27" s="409">
        <f t="shared" si="240"/>
        <v>0</v>
      </c>
      <c r="VTK27" s="409">
        <f t="shared" si="240"/>
        <v>0</v>
      </c>
      <c r="VTL27" s="409">
        <f t="shared" si="240"/>
        <v>0</v>
      </c>
      <c r="VTM27" s="409">
        <f t="shared" si="240"/>
        <v>0</v>
      </c>
      <c r="VTN27" s="409">
        <f t="shared" si="240"/>
        <v>0</v>
      </c>
      <c r="VTO27" s="409">
        <f t="shared" si="240"/>
        <v>0</v>
      </c>
      <c r="VTP27" s="409">
        <f t="shared" si="240"/>
        <v>0</v>
      </c>
      <c r="VTQ27" s="409">
        <f t="shared" si="240"/>
        <v>0</v>
      </c>
      <c r="VTR27" s="409">
        <f t="shared" si="240"/>
        <v>0</v>
      </c>
      <c r="VTS27" s="409">
        <f t="shared" si="240"/>
        <v>0</v>
      </c>
      <c r="VTT27" s="409">
        <f t="shared" si="240"/>
        <v>0</v>
      </c>
      <c r="VTU27" s="409">
        <f t="shared" si="240"/>
        <v>0</v>
      </c>
      <c r="VTV27" s="409">
        <f t="shared" si="240"/>
        <v>0</v>
      </c>
      <c r="VTW27" s="409">
        <f t="shared" si="240"/>
        <v>0</v>
      </c>
      <c r="VTX27" s="409">
        <f t="shared" si="240"/>
        <v>0</v>
      </c>
      <c r="VTY27" s="409">
        <f t="shared" si="240"/>
        <v>0</v>
      </c>
      <c r="VTZ27" s="409">
        <f t="shared" si="240"/>
        <v>0</v>
      </c>
      <c r="VUA27" s="409">
        <f t="shared" si="240"/>
        <v>0</v>
      </c>
      <c r="VUB27" s="409">
        <f t="shared" si="240"/>
        <v>0</v>
      </c>
      <c r="VUC27" s="409">
        <f t="shared" si="240"/>
        <v>0</v>
      </c>
      <c r="VUD27" s="409">
        <f t="shared" si="240"/>
        <v>0</v>
      </c>
      <c r="VUE27" s="409">
        <f t="shared" si="240"/>
        <v>0</v>
      </c>
      <c r="VUF27" s="409">
        <f t="shared" si="240"/>
        <v>0</v>
      </c>
      <c r="VUG27" s="409">
        <f t="shared" si="240"/>
        <v>0</v>
      </c>
      <c r="VUH27" s="409">
        <f t="shared" si="240"/>
        <v>0</v>
      </c>
      <c r="VUI27" s="409">
        <f t="shared" si="240"/>
        <v>0</v>
      </c>
      <c r="VUJ27" s="409">
        <f t="shared" si="240"/>
        <v>0</v>
      </c>
      <c r="VUK27" s="409">
        <f t="shared" ref="VUK27:VWV27" si="241">VUK25/365</f>
        <v>0</v>
      </c>
      <c r="VUL27" s="409">
        <f t="shared" si="241"/>
        <v>0</v>
      </c>
      <c r="VUM27" s="409">
        <f t="shared" si="241"/>
        <v>0</v>
      </c>
      <c r="VUN27" s="409">
        <f t="shared" si="241"/>
        <v>0</v>
      </c>
      <c r="VUO27" s="409">
        <f t="shared" si="241"/>
        <v>0</v>
      </c>
      <c r="VUP27" s="409">
        <f t="shared" si="241"/>
        <v>0</v>
      </c>
      <c r="VUQ27" s="409">
        <f t="shared" si="241"/>
        <v>0</v>
      </c>
      <c r="VUR27" s="409">
        <f t="shared" si="241"/>
        <v>0</v>
      </c>
      <c r="VUS27" s="409">
        <f t="shared" si="241"/>
        <v>0</v>
      </c>
      <c r="VUT27" s="409">
        <f t="shared" si="241"/>
        <v>0</v>
      </c>
      <c r="VUU27" s="409">
        <f t="shared" si="241"/>
        <v>0</v>
      </c>
      <c r="VUV27" s="409">
        <f t="shared" si="241"/>
        <v>0</v>
      </c>
      <c r="VUW27" s="409">
        <f t="shared" si="241"/>
        <v>0</v>
      </c>
      <c r="VUX27" s="409">
        <f t="shared" si="241"/>
        <v>0</v>
      </c>
      <c r="VUY27" s="409">
        <f t="shared" si="241"/>
        <v>0</v>
      </c>
      <c r="VUZ27" s="409">
        <f t="shared" si="241"/>
        <v>0</v>
      </c>
      <c r="VVA27" s="409">
        <f t="shared" si="241"/>
        <v>0</v>
      </c>
      <c r="VVB27" s="409">
        <f t="shared" si="241"/>
        <v>0</v>
      </c>
      <c r="VVC27" s="409">
        <f t="shared" si="241"/>
        <v>0</v>
      </c>
      <c r="VVD27" s="409">
        <f t="shared" si="241"/>
        <v>0</v>
      </c>
      <c r="VVE27" s="409">
        <f t="shared" si="241"/>
        <v>0</v>
      </c>
      <c r="VVF27" s="409">
        <f t="shared" si="241"/>
        <v>0</v>
      </c>
      <c r="VVG27" s="409">
        <f t="shared" si="241"/>
        <v>0</v>
      </c>
      <c r="VVH27" s="409">
        <f t="shared" si="241"/>
        <v>0</v>
      </c>
      <c r="VVI27" s="409">
        <f t="shared" si="241"/>
        <v>0</v>
      </c>
      <c r="VVJ27" s="409">
        <f t="shared" si="241"/>
        <v>0</v>
      </c>
      <c r="VVK27" s="409">
        <f t="shared" si="241"/>
        <v>0</v>
      </c>
      <c r="VVL27" s="409">
        <f t="shared" si="241"/>
        <v>0</v>
      </c>
      <c r="VVM27" s="409">
        <f t="shared" si="241"/>
        <v>0</v>
      </c>
      <c r="VVN27" s="409">
        <f t="shared" si="241"/>
        <v>0</v>
      </c>
      <c r="VVO27" s="409">
        <f t="shared" si="241"/>
        <v>0</v>
      </c>
      <c r="VVP27" s="409">
        <f t="shared" si="241"/>
        <v>0</v>
      </c>
      <c r="VVQ27" s="409">
        <f t="shared" si="241"/>
        <v>0</v>
      </c>
      <c r="VVR27" s="409">
        <f t="shared" si="241"/>
        <v>0</v>
      </c>
      <c r="VVS27" s="409">
        <f t="shared" si="241"/>
        <v>0</v>
      </c>
      <c r="VVT27" s="409">
        <f t="shared" si="241"/>
        <v>0</v>
      </c>
      <c r="VVU27" s="409">
        <f t="shared" si="241"/>
        <v>0</v>
      </c>
      <c r="VVV27" s="409">
        <f t="shared" si="241"/>
        <v>0</v>
      </c>
      <c r="VVW27" s="409">
        <f t="shared" si="241"/>
        <v>0</v>
      </c>
      <c r="VVX27" s="409">
        <f t="shared" si="241"/>
        <v>0</v>
      </c>
      <c r="VVY27" s="409">
        <f t="shared" si="241"/>
        <v>0</v>
      </c>
      <c r="VVZ27" s="409">
        <f t="shared" si="241"/>
        <v>0</v>
      </c>
      <c r="VWA27" s="409">
        <f t="shared" si="241"/>
        <v>0</v>
      </c>
      <c r="VWB27" s="409">
        <f t="shared" si="241"/>
        <v>0</v>
      </c>
      <c r="VWC27" s="409">
        <f t="shared" si="241"/>
        <v>0</v>
      </c>
      <c r="VWD27" s="409">
        <f t="shared" si="241"/>
        <v>0</v>
      </c>
      <c r="VWE27" s="409">
        <f t="shared" si="241"/>
        <v>0</v>
      </c>
      <c r="VWF27" s="409">
        <f t="shared" si="241"/>
        <v>0</v>
      </c>
      <c r="VWG27" s="409">
        <f t="shared" si="241"/>
        <v>0</v>
      </c>
      <c r="VWH27" s="409">
        <f t="shared" si="241"/>
        <v>0</v>
      </c>
      <c r="VWI27" s="409">
        <f t="shared" si="241"/>
        <v>0</v>
      </c>
      <c r="VWJ27" s="409">
        <f t="shared" si="241"/>
        <v>0</v>
      </c>
      <c r="VWK27" s="409">
        <f t="shared" si="241"/>
        <v>0</v>
      </c>
      <c r="VWL27" s="409">
        <f t="shared" si="241"/>
        <v>0</v>
      </c>
      <c r="VWM27" s="409">
        <f t="shared" si="241"/>
        <v>0</v>
      </c>
      <c r="VWN27" s="409">
        <f t="shared" si="241"/>
        <v>0</v>
      </c>
      <c r="VWO27" s="409">
        <f t="shared" si="241"/>
        <v>0</v>
      </c>
      <c r="VWP27" s="409">
        <f t="shared" si="241"/>
        <v>0</v>
      </c>
      <c r="VWQ27" s="409">
        <f t="shared" si="241"/>
        <v>0</v>
      </c>
      <c r="VWR27" s="409">
        <f t="shared" si="241"/>
        <v>0</v>
      </c>
      <c r="VWS27" s="409">
        <f t="shared" si="241"/>
        <v>0</v>
      </c>
      <c r="VWT27" s="409">
        <f t="shared" si="241"/>
        <v>0</v>
      </c>
      <c r="VWU27" s="409">
        <f t="shared" si="241"/>
        <v>0</v>
      </c>
      <c r="VWV27" s="409">
        <f t="shared" si="241"/>
        <v>0</v>
      </c>
      <c r="VWW27" s="409">
        <f t="shared" ref="VWW27:VZH27" si="242">VWW25/365</f>
        <v>0</v>
      </c>
      <c r="VWX27" s="409">
        <f t="shared" si="242"/>
        <v>0</v>
      </c>
      <c r="VWY27" s="409">
        <f t="shared" si="242"/>
        <v>0</v>
      </c>
      <c r="VWZ27" s="409">
        <f t="shared" si="242"/>
        <v>0</v>
      </c>
      <c r="VXA27" s="409">
        <f t="shared" si="242"/>
        <v>0</v>
      </c>
      <c r="VXB27" s="409">
        <f t="shared" si="242"/>
        <v>0</v>
      </c>
      <c r="VXC27" s="409">
        <f t="shared" si="242"/>
        <v>0</v>
      </c>
      <c r="VXD27" s="409">
        <f t="shared" si="242"/>
        <v>0</v>
      </c>
      <c r="VXE27" s="409">
        <f t="shared" si="242"/>
        <v>0</v>
      </c>
      <c r="VXF27" s="409">
        <f t="shared" si="242"/>
        <v>0</v>
      </c>
      <c r="VXG27" s="409">
        <f t="shared" si="242"/>
        <v>0</v>
      </c>
      <c r="VXH27" s="409">
        <f t="shared" si="242"/>
        <v>0</v>
      </c>
      <c r="VXI27" s="409">
        <f t="shared" si="242"/>
        <v>0</v>
      </c>
      <c r="VXJ27" s="409">
        <f t="shared" si="242"/>
        <v>0</v>
      </c>
      <c r="VXK27" s="409">
        <f t="shared" si="242"/>
        <v>0</v>
      </c>
      <c r="VXL27" s="409">
        <f t="shared" si="242"/>
        <v>0</v>
      </c>
      <c r="VXM27" s="409">
        <f t="shared" si="242"/>
        <v>0</v>
      </c>
      <c r="VXN27" s="409">
        <f t="shared" si="242"/>
        <v>0</v>
      </c>
      <c r="VXO27" s="409">
        <f t="shared" si="242"/>
        <v>0</v>
      </c>
      <c r="VXP27" s="409">
        <f t="shared" si="242"/>
        <v>0</v>
      </c>
      <c r="VXQ27" s="409">
        <f t="shared" si="242"/>
        <v>0</v>
      </c>
      <c r="VXR27" s="409">
        <f t="shared" si="242"/>
        <v>0</v>
      </c>
      <c r="VXS27" s="409">
        <f t="shared" si="242"/>
        <v>0</v>
      </c>
      <c r="VXT27" s="409">
        <f t="shared" si="242"/>
        <v>0</v>
      </c>
      <c r="VXU27" s="409">
        <f t="shared" si="242"/>
        <v>0</v>
      </c>
      <c r="VXV27" s="409">
        <f t="shared" si="242"/>
        <v>0</v>
      </c>
      <c r="VXW27" s="409">
        <f t="shared" si="242"/>
        <v>0</v>
      </c>
      <c r="VXX27" s="409">
        <f t="shared" si="242"/>
        <v>0</v>
      </c>
      <c r="VXY27" s="409">
        <f t="shared" si="242"/>
        <v>0</v>
      </c>
      <c r="VXZ27" s="409">
        <f t="shared" si="242"/>
        <v>0</v>
      </c>
      <c r="VYA27" s="409">
        <f t="shared" si="242"/>
        <v>0</v>
      </c>
      <c r="VYB27" s="409">
        <f t="shared" si="242"/>
        <v>0</v>
      </c>
      <c r="VYC27" s="409">
        <f t="shared" si="242"/>
        <v>0</v>
      </c>
      <c r="VYD27" s="409">
        <f t="shared" si="242"/>
        <v>0</v>
      </c>
      <c r="VYE27" s="409">
        <f t="shared" si="242"/>
        <v>0</v>
      </c>
      <c r="VYF27" s="409">
        <f t="shared" si="242"/>
        <v>0</v>
      </c>
      <c r="VYG27" s="409">
        <f t="shared" si="242"/>
        <v>0</v>
      </c>
      <c r="VYH27" s="409">
        <f t="shared" si="242"/>
        <v>0</v>
      </c>
      <c r="VYI27" s="409">
        <f t="shared" si="242"/>
        <v>0</v>
      </c>
      <c r="VYJ27" s="409">
        <f t="shared" si="242"/>
        <v>0</v>
      </c>
      <c r="VYK27" s="409">
        <f t="shared" si="242"/>
        <v>0</v>
      </c>
      <c r="VYL27" s="409">
        <f t="shared" si="242"/>
        <v>0</v>
      </c>
      <c r="VYM27" s="409">
        <f t="shared" si="242"/>
        <v>0</v>
      </c>
      <c r="VYN27" s="409">
        <f t="shared" si="242"/>
        <v>0</v>
      </c>
      <c r="VYO27" s="409">
        <f t="shared" si="242"/>
        <v>0</v>
      </c>
      <c r="VYP27" s="409">
        <f t="shared" si="242"/>
        <v>0</v>
      </c>
      <c r="VYQ27" s="409">
        <f t="shared" si="242"/>
        <v>0</v>
      </c>
      <c r="VYR27" s="409">
        <f t="shared" si="242"/>
        <v>0</v>
      </c>
      <c r="VYS27" s="409">
        <f t="shared" si="242"/>
        <v>0</v>
      </c>
      <c r="VYT27" s="409">
        <f t="shared" si="242"/>
        <v>0</v>
      </c>
      <c r="VYU27" s="409">
        <f t="shared" si="242"/>
        <v>0</v>
      </c>
      <c r="VYV27" s="409">
        <f t="shared" si="242"/>
        <v>0</v>
      </c>
      <c r="VYW27" s="409">
        <f t="shared" si="242"/>
        <v>0</v>
      </c>
      <c r="VYX27" s="409">
        <f t="shared" si="242"/>
        <v>0</v>
      </c>
      <c r="VYY27" s="409">
        <f t="shared" si="242"/>
        <v>0</v>
      </c>
      <c r="VYZ27" s="409">
        <f t="shared" si="242"/>
        <v>0</v>
      </c>
      <c r="VZA27" s="409">
        <f t="shared" si="242"/>
        <v>0</v>
      </c>
      <c r="VZB27" s="409">
        <f t="shared" si="242"/>
        <v>0</v>
      </c>
      <c r="VZC27" s="409">
        <f t="shared" si="242"/>
        <v>0</v>
      </c>
      <c r="VZD27" s="409">
        <f t="shared" si="242"/>
        <v>0</v>
      </c>
      <c r="VZE27" s="409">
        <f t="shared" si="242"/>
        <v>0</v>
      </c>
      <c r="VZF27" s="409">
        <f t="shared" si="242"/>
        <v>0</v>
      </c>
      <c r="VZG27" s="409">
        <f t="shared" si="242"/>
        <v>0</v>
      </c>
      <c r="VZH27" s="409">
        <f t="shared" si="242"/>
        <v>0</v>
      </c>
      <c r="VZI27" s="409">
        <f t="shared" ref="VZI27:WBT27" si="243">VZI25/365</f>
        <v>0</v>
      </c>
      <c r="VZJ27" s="409">
        <f t="shared" si="243"/>
        <v>0</v>
      </c>
      <c r="VZK27" s="409">
        <f t="shared" si="243"/>
        <v>0</v>
      </c>
      <c r="VZL27" s="409">
        <f t="shared" si="243"/>
        <v>0</v>
      </c>
      <c r="VZM27" s="409">
        <f t="shared" si="243"/>
        <v>0</v>
      </c>
      <c r="VZN27" s="409">
        <f t="shared" si="243"/>
        <v>0</v>
      </c>
      <c r="VZO27" s="409">
        <f t="shared" si="243"/>
        <v>0</v>
      </c>
      <c r="VZP27" s="409">
        <f t="shared" si="243"/>
        <v>0</v>
      </c>
      <c r="VZQ27" s="409">
        <f t="shared" si="243"/>
        <v>0</v>
      </c>
      <c r="VZR27" s="409">
        <f t="shared" si="243"/>
        <v>0</v>
      </c>
      <c r="VZS27" s="409">
        <f t="shared" si="243"/>
        <v>0</v>
      </c>
      <c r="VZT27" s="409">
        <f t="shared" si="243"/>
        <v>0</v>
      </c>
      <c r="VZU27" s="409">
        <f t="shared" si="243"/>
        <v>0</v>
      </c>
      <c r="VZV27" s="409">
        <f t="shared" si="243"/>
        <v>0</v>
      </c>
      <c r="VZW27" s="409">
        <f t="shared" si="243"/>
        <v>0</v>
      </c>
      <c r="VZX27" s="409">
        <f t="shared" si="243"/>
        <v>0</v>
      </c>
      <c r="VZY27" s="409">
        <f t="shared" si="243"/>
        <v>0</v>
      </c>
      <c r="VZZ27" s="409">
        <f t="shared" si="243"/>
        <v>0</v>
      </c>
      <c r="WAA27" s="409">
        <f t="shared" si="243"/>
        <v>0</v>
      </c>
      <c r="WAB27" s="409">
        <f t="shared" si="243"/>
        <v>0</v>
      </c>
      <c r="WAC27" s="409">
        <f t="shared" si="243"/>
        <v>0</v>
      </c>
      <c r="WAD27" s="409">
        <f t="shared" si="243"/>
        <v>0</v>
      </c>
      <c r="WAE27" s="409">
        <f t="shared" si="243"/>
        <v>0</v>
      </c>
      <c r="WAF27" s="409">
        <f t="shared" si="243"/>
        <v>0</v>
      </c>
      <c r="WAG27" s="409">
        <f t="shared" si="243"/>
        <v>0</v>
      </c>
      <c r="WAH27" s="409">
        <f t="shared" si="243"/>
        <v>0</v>
      </c>
      <c r="WAI27" s="409">
        <f t="shared" si="243"/>
        <v>0</v>
      </c>
      <c r="WAJ27" s="409">
        <f t="shared" si="243"/>
        <v>0</v>
      </c>
      <c r="WAK27" s="409">
        <f t="shared" si="243"/>
        <v>0</v>
      </c>
      <c r="WAL27" s="409">
        <f t="shared" si="243"/>
        <v>0</v>
      </c>
      <c r="WAM27" s="409">
        <f t="shared" si="243"/>
        <v>0</v>
      </c>
      <c r="WAN27" s="409">
        <f t="shared" si="243"/>
        <v>0</v>
      </c>
      <c r="WAO27" s="409">
        <f t="shared" si="243"/>
        <v>0</v>
      </c>
      <c r="WAP27" s="409">
        <f t="shared" si="243"/>
        <v>0</v>
      </c>
      <c r="WAQ27" s="409">
        <f t="shared" si="243"/>
        <v>0</v>
      </c>
      <c r="WAR27" s="409">
        <f t="shared" si="243"/>
        <v>0</v>
      </c>
      <c r="WAS27" s="409">
        <f t="shared" si="243"/>
        <v>0</v>
      </c>
      <c r="WAT27" s="409">
        <f t="shared" si="243"/>
        <v>0</v>
      </c>
      <c r="WAU27" s="409">
        <f t="shared" si="243"/>
        <v>0</v>
      </c>
      <c r="WAV27" s="409">
        <f t="shared" si="243"/>
        <v>0</v>
      </c>
      <c r="WAW27" s="409">
        <f t="shared" si="243"/>
        <v>0</v>
      </c>
      <c r="WAX27" s="409">
        <f t="shared" si="243"/>
        <v>0</v>
      </c>
      <c r="WAY27" s="409">
        <f t="shared" si="243"/>
        <v>0</v>
      </c>
      <c r="WAZ27" s="409">
        <f t="shared" si="243"/>
        <v>0</v>
      </c>
      <c r="WBA27" s="409">
        <f t="shared" si="243"/>
        <v>0</v>
      </c>
      <c r="WBB27" s="409">
        <f t="shared" si="243"/>
        <v>0</v>
      </c>
      <c r="WBC27" s="409">
        <f t="shared" si="243"/>
        <v>0</v>
      </c>
      <c r="WBD27" s="409">
        <f t="shared" si="243"/>
        <v>0</v>
      </c>
      <c r="WBE27" s="409">
        <f t="shared" si="243"/>
        <v>0</v>
      </c>
      <c r="WBF27" s="409">
        <f t="shared" si="243"/>
        <v>0</v>
      </c>
      <c r="WBG27" s="409">
        <f t="shared" si="243"/>
        <v>0</v>
      </c>
      <c r="WBH27" s="409">
        <f t="shared" si="243"/>
        <v>0</v>
      </c>
      <c r="WBI27" s="409">
        <f t="shared" si="243"/>
        <v>0</v>
      </c>
      <c r="WBJ27" s="409">
        <f t="shared" si="243"/>
        <v>0</v>
      </c>
      <c r="WBK27" s="409">
        <f t="shared" si="243"/>
        <v>0</v>
      </c>
      <c r="WBL27" s="409">
        <f t="shared" si="243"/>
        <v>0</v>
      </c>
      <c r="WBM27" s="409">
        <f t="shared" si="243"/>
        <v>0</v>
      </c>
      <c r="WBN27" s="409">
        <f t="shared" si="243"/>
        <v>0</v>
      </c>
      <c r="WBO27" s="409">
        <f t="shared" si="243"/>
        <v>0</v>
      </c>
      <c r="WBP27" s="409">
        <f t="shared" si="243"/>
        <v>0</v>
      </c>
      <c r="WBQ27" s="409">
        <f t="shared" si="243"/>
        <v>0</v>
      </c>
      <c r="WBR27" s="409">
        <f t="shared" si="243"/>
        <v>0</v>
      </c>
      <c r="WBS27" s="409">
        <f t="shared" si="243"/>
        <v>0</v>
      </c>
      <c r="WBT27" s="409">
        <f t="shared" si="243"/>
        <v>0</v>
      </c>
      <c r="WBU27" s="409">
        <f t="shared" ref="WBU27:WEF27" si="244">WBU25/365</f>
        <v>0</v>
      </c>
      <c r="WBV27" s="409">
        <f t="shared" si="244"/>
        <v>0</v>
      </c>
      <c r="WBW27" s="409">
        <f t="shared" si="244"/>
        <v>0</v>
      </c>
      <c r="WBX27" s="409">
        <f t="shared" si="244"/>
        <v>0</v>
      </c>
      <c r="WBY27" s="409">
        <f t="shared" si="244"/>
        <v>0</v>
      </c>
      <c r="WBZ27" s="409">
        <f t="shared" si="244"/>
        <v>0</v>
      </c>
      <c r="WCA27" s="409">
        <f t="shared" si="244"/>
        <v>0</v>
      </c>
      <c r="WCB27" s="409">
        <f t="shared" si="244"/>
        <v>0</v>
      </c>
      <c r="WCC27" s="409">
        <f t="shared" si="244"/>
        <v>0</v>
      </c>
      <c r="WCD27" s="409">
        <f t="shared" si="244"/>
        <v>0</v>
      </c>
      <c r="WCE27" s="409">
        <f t="shared" si="244"/>
        <v>0</v>
      </c>
      <c r="WCF27" s="409">
        <f t="shared" si="244"/>
        <v>0</v>
      </c>
      <c r="WCG27" s="409">
        <f t="shared" si="244"/>
        <v>0</v>
      </c>
      <c r="WCH27" s="409">
        <f t="shared" si="244"/>
        <v>0</v>
      </c>
      <c r="WCI27" s="409">
        <f t="shared" si="244"/>
        <v>0</v>
      </c>
      <c r="WCJ27" s="409">
        <f t="shared" si="244"/>
        <v>0</v>
      </c>
      <c r="WCK27" s="409">
        <f t="shared" si="244"/>
        <v>0</v>
      </c>
      <c r="WCL27" s="409">
        <f t="shared" si="244"/>
        <v>0</v>
      </c>
      <c r="WCM27" s="409">
        <f t="shared" si="244"/>
        <v>0</v>
      </c>
      <c r="WCN27" s="409">
        <f t="shared" si="244"/>
        <v>0</v>
      </c>
      <c r="WCO27" s="409">
        <f t="shared" si="244"/>
        <v>0</v>
      </c>
      <c r="WCP27" s="409">
        <f t="shared" si="244"/>
        <v>0</v>
      </c>
      <c r="WCQ27" s="409">
        <f t="shared" si="244"/>
        <v>0</v>
      </c>
      <c r="WCR27" s="409">
        <f t="shared" si="244"/>
        <v>0</v>
      </c>
      <c r="WCS27" s="409">
        <f t="shared" si="244"/>
        <v>0</v>
      </c>
      <c r="WCT27" s="409">
        <f t="shared" si="244"/>
        <v>0</v>
      </c>
      <c r="WCU27" s="409">
        <f t="shared" si="244"/>
        <v>0</v>
      </c>
      <c r="WCV27" s="409">
        <f t="shared" si="244"/>
        <v>0</v>
      </c>
      <c r="WCW27" s="409">
        <f t="shared" si="244"/>
        <v>0</v>
      </c>
      <c r="WCX27" s="409">
        <f t="shared" si="244"/>
        <v>0</v>
      </c>
      <c r="WCY27" s="409">
        <f t="shared" si="244"/>
        <v>0</v>
      </c>
      <c r="WCZ27" s="409">
        <f t="shared" si="244"/>
        <v>0</v>
      </c>
      <c r="WDA27" s="409">
        <f t="shared" si="244"/>
        <v>0</v>
      </c>
      <c r="WDB27" s="409">
        <f t="shared" si="244"/>
        <v>0</v>
      </c>
      <c r="WDC27" s="409">
        <f t="shared" si="244"/>
        <v>0</v>
      </c>
      <c r="WDD27" s="409">
        <f t="shared" si="244"/>
        <v>0</v>
      </c>
      <c r="WDE27" s="409">
        <f t="shared" si="244"/>
        <v>0</v>
      </c>
      <c r="WDF27" s="409">
        <f t="shared" si="244"/>
        <v>0</v>
      </c>
      <c r="WDG27" s="409">
        <f t="shared" si="244"/>
        <v>0</v>
      </c>
      <c r="WDH27" s="409">
        <f t="shared" si="244"/>
        <v>0</v>
      </c>
      <c r="WDI27" s="409">
        <f t="shared" si="244"/>
        <v>0</v>
      </c>
      <c r="WDJ27" s="409">
        <f t="shared" si="244"/>
        <v>0</v>
      </c>
      <c r="WDK27" s="409">
        <f t="shared" si="244"/>
        <v>0</v>
      </c>
      <c r="WDL27" s="409">
        <f t="shared" si="244"/>
        <v>0</v>
      </c>
      <c r="WDM27" s="409">
        <f t="shared" si="244"/>
        <v>0</v>
      </c>
      <c r="WDN27" s="409">
        <f t="shared" si="244"/>
        <v>0</v>
      </c>
      <c r="WDO27" s="409">
        <f t="shared" si="244"/>
        <v>0</v>
      </c>
      <c r="WDP27" s="409">
        <f t="shared" si="244"/>
        <v>0</v>
      </c>
      <c r="WDQ27" s="409">
        <f t="shared" si="244"/>
        <v>0</v>
      </c>
      <c r="WDR27" s="409">
        <f t="shared" si="244"/>
        <v>0</v>
      </c>
      <c r="WDS27" s="409">
        <f t="shared" si="244"/>
        <v>0</v>
      </c>
      <c r="WDT27" s="409">
        <f t="shared" si="244"/>
        <v>0</v>
      </c>
      <c r="WDU27" s="409">
        <f t="shared" si="244"/>
        <v>0</v>
      </c>
      <c r="WDV27" s="409">
        <f t="shared" si="244"/>
        <v>0</v>
      </c>
      <c r="WDW27" s="409">
        <f t="shared" si="244"/>
        <v>0</v>
      </c>
      <c r="WDX27" s="409">
        <f t="shared" si="244"/>
        <v>0</v>
      </c>
      <c r="WDY27" s="409">
        <f t="shared" si="244"/>
        <v>0</v>
      </c>
      <c r="WDZ27" s="409">
        <f t="shared" si="244"/>
        <v>0</v>
      </c>
      <c r="WEA27" s="409">
        <f t="shared" si="244"/>
        <v>0</v>
      </c>
      <c r="WEB27" s="409">
        <f t="shared" si="244"/>
        <v>0</v>
      </c>
      <c r="WEC27" s="409">
        <f t="shared" si="244"/>
        <v>0</v>
      </c>
      <c r="WED27" s="409">
        <f t="shared" si="244"/>
        <v>0</v>
      </c>
      <c r="WEE27" s="409">
        <f t="shared" si="244"/>
        <v>0</v>
      </c>
      <c r="WEF27" s="409">
        <f t="shared" si="244"/>
        <v>0</v>
      </c>
      <c r="WEG27" s="409">
        <f t="shared" ref="WEG27:WGR27" si="245">WEG25/365</f>
        <v>0</v>
      </c>
      <c r="WEH27" s="409">
        <f t="shared" si="245"/>
        <v>0</v>
      </c>
      <c r="WEI27" s="409">
        <f t="shared" si="245"/>
        <v>0</v>
      </c>
      <c r="WEJ27" s="409">
        <f t="shared" si="245"/>
        <v>0</v>
      </c>
      <c r="WEK27" s="409">
        <f t="shared" si="245"/>
        <v>0</v>
      </c>
      <c r="WEL27" s="409">
        <f t="shared" si="245"/>
        <v>0</v>
      </c>
      <c r="WEM27" s="409">
        <f t="shared" si="245"/>
        <v>0</v>
      </c>
      <c r="WEN27" s="409">
        <f t="shared" si="245"/>
        <v>0</v>
      </c>
      <c r="WEO27" s="409">
        <f t="shared" si="245"/>
        <v>0</v>
      </c>
      <c r="WEP27" s="409">
        <f t="shared" si="245"/>
        <v>0</v>
      </c>
      <c r="WEQ27" s="409">
        <f t="shared" si="245"/>
        <v>0</v>
      </c>
      <c r="WER27" s="409">
        <f t="shared" si="245"/>
        <v>0</v>
      </c>
      <c r="WES27" s="409">
        <f t="shared" si="245"/>
        <v>0</v>
      </c>
      <c r="WET27" s="409">
        <f t="shared" si="245"/>
        <v>0</v>
      </c>
      <c r="WEU27" s="409">
        <f t="shared" si="245"/>
        <v>0</v>
      </c>
      <c r="WEV27" s="409">
        <f t="shared" si="245"/>
        <v>0</v>
      </c>
      <c r="WEW27" s="409">
        <f t="shared" si="245"/>
        <v>0</v>
      </c>
      <c r="WEX27" s="409">
        <f t="shared" si="245"/>
        <v>0</v>
      </c>
      <c r="WEY27" s="409">
        <f t="shared" si="245"/>
        <v>0</v>
      </c>
      <c r="WEZ27" s="409">
        <f t="shared" si="245"/>
        <v>0</v>
      </c>
      <c r="WFA27" s="409">
        <f t="shared" si="245"/>
        <v>0</v>
      </c>
      <c r="WFB27" s="409">
        <f t="shared" si="245"/>
        <v>0</v>
      </c>
      <c r="WFC27" s="409">
        <f t="shared" si="245"/>
        <v>0</v>
      </c>
      <c r="WFD27" s="409">
        <f t="shared" si="245"/>
        <v>0</v>
      </c>
      <c r="WFE27" s="409">
        <f t="shared" si="245"/>
        <v>0</v>
      </c>
      <c r="WFF27" s="409">
        <f t="shared" si="245"/>
        <v>0</v>
      </c>
      <c r="WFG27" s="409">
        <f t="shared" si="245"/>
        <v>0</v>
      </c>
      <c r="WFH27" s="409">
        <f t="shared" si="245"/>
        <v>0</v>
      </c>
      <c r="WFI27" s="409">
        <f t="shared" si="245"/>
        <v>0</v>
      </c>
      <c r="WFJ27" s="409">
        <f t="shared" si="245"/>
        <v>0</v>
      </c>
      <c r="WFK27" s="409">
        <f t="shared" si="245"/>
        <v>0</v>
      </c>
      <c r="WFL27" s="409">
        <f t="shared" si="245"/>
        <v>0</v>
      </c>
      <c r="WFM27" s="409">
        <f t="shared" si="245"/>
        <v>0</v>
      </c>
      <c r="WFN27" s="409">
        <f t="shared" si="245"/>
        <v>0</v>
      </c>
      <c r="WFO27" s="409">
        <f t="shared" si="245"/>
        <v>0</v>
      </c>
      <c r="WFP27" s="409">
        <f t="shared" si="245"/>
        <v>0</v>
      </c>
      <c r="WFQ27" s="409">
        <f t="shared" si="245"/>
        <v>0</v>
      </c>
      <c r="WFR27" s="409">
        <f t="shared" si="245"/>
        <v>0</v>
      </c>
      <c r="WFS27" s="409">
        <f t="shared" si="245"/>
        <v>0</v>
      </c>
      <c r="WFT27" s="409">
        <f t="shared" si="245"/>
        <v>0</v>
      </c>
      <c r="WFU27" s="409">
        <f t="shared" si="245"/>
        <v>0</v>
      </c>
      <c r="WFV27" s="409">
        <f t="shared" si="245"/>
        <v>0</v>
      </c>
      <c r="WFW27" s="409">
        <f t="shared" si="245"/>
        <v>0</v>
      </c>
      <c r="WFX27" s="409">
        <f t="shared" si="245"/>
        <v>0</v>
      </c>
      <c r="WFY27" s="409">
        <f t="shared" si="245"/>
        <v>0</v>
      </c>
      <c r="WFZ27" s="409">
        <f t="shared" si="245"/>
        <v>0</v>
      </c>
      <c r="WGA27" s="409">
        <f t="shared" si="245"/>
        <v>0</v>
      </c>
      <c r="WGB27" s="409">
        <f t="shared" si="245"/>
        <v>0</v>
      </c>
      <c r="WGC27" s="409">
        <f t="shared" si="245"/>
        <v>0</v>
      </c>
      <c r="WGD27" s="409">
        <f t="shared" si="245"/>
        <v>0</v>
      </c>
      <c r="WGE27" s="409">
        <f t="shared" si="245"/>
        <v>0</v>
      </c>
      <c r="WGF27" s="409">
        <f t="shared" si="245"/>
        <v>0</v>
      </c>
      <c r="WGG27" s="409">
        <f t="shared" si="245"/>
        <v>0</v>
      </c>
      <c r="WGH27" s="409">
        <f t="shared" si="245"/>
        <v>0</v>
      </c>
      <c r="WGI27" s="409">
        <f t="shared" si="245"/>
        <v>0</v>
      </c>
      <c r="WGJ27" s="409">
        <f t="shared" si="245"/>
        <v>0</v>
      </c>
      <c r="WGK27" s="409">
        <f t="shared" si="245"/>
        <v>0</v>
      </c>
      <c r="WGL27" s="409">
        <f t="shared" si="245"/>
        <v>0</v>
      </c>
      <c r="WGM27" s="409">
        <f t="shared" si="245"/>
        <v>0</v>
      </c>
      <c r="WGN27" s="409">
        <f t="shared" si="245"/>
        <v>0</v>
      </c>
      <c r="WGO27" s="409">
        <f t="shared" si="245"/>
        <v>0</v>
      </c>
      <c r="WGP27" s="409">
        <f t="shared" si="245"/>
        <v>0</v>
      </c>
      <c r="WGQ27" s="409">
        <f t="shared" si="245"/>
        <v>0</v>
      </c>
      <c r="WGR27" s="409">
        <f t="shared" si="245"/>
        <v>0</v>
      </c>
      <c r="WGS27" s="409">
        <f t="shared" ref="WGS27:WJD27" si="246">WGS25/365</f>
        <v>0</v>
      </c>
      <c r="WGT27" s="409">
        <f t="shared" si="246"/>
        <v>0</v>
      </c>
      <c r="WGU27" s="409">
        <f t="shared" si="246"/>
        <v>0</v>
      </c>
      <c r="WGV27" s="409">
        <f t="shared" si="246"/>
        <v>0</v>
      </c>
      <c r="WGW27" s="409">
        <f t="shared" si="246"/>
        <v>0</v>
      </c>
      <c r="WGX27" s="409">
        <f t="shared" si="246"/>
        <v>0</v>
      </c>
      <c r="WGY27" s="409">
        <f t="shared" si="246"/>
        <v>0</v>
      </c>
      <c r="WGZ27" s="409">
        <f t="shared" si="246"/>
        <v>0</v>
      </c>
      <c r="WHA27" s="409">
        <f t="shared" si="246"/>
        <v>0</v>
      </c>
      <c r="WHB27" s="409">
        <f t="shared" si="246"/>
        <v>0</v>
      </c>
      <c r="WHC27" s="409">
        <f t="shared" si="246"/>
        <v>0</v>
      </c>
      <c r="WHD27" s="409">
        <f t="shared" si="246"/>
        <v>0</v>
      </c>
      <c r="WHE27" s="409">
        <f t="shared" si="246"/>
        <v>0</v>
      </c>
      <c r="WHF27" s="409">
        <f t="shared" si="246"/>
        <v>0</v>
      </c>
      <c r="WHG27" s="409">
        <f t="shared" si="246"/>
        <v>0</v>
      </c>
      <c r="WHH27" s="409">
        <f t="shared" si="246"/>
        <v>0</v>
      </c>
      <c r="WHI27" s="409">
        <f t="shared" si="246"/>
        <v>0</v>
      </c>
      <c r="WHJ27" s="409">
        <f t="shared" si="246"/>
        <v>0</v>
      </c>
      <c r="WHK27" s="409">
        <f t="shared" si="246"/>
        <v>0</v>
      </c>
      <c r="WHL27" s="409">
        <f t="shared" si="246"/>
        <v>0</v>
      </c>
      <c r="WHM27" s="409">
        <f t="shared" si="246"/>
        <v>0</v>
      </c>
      <c r="WHN27" s="409">
        <f t="shared" si="246"/>
        <v>0</v>
      </c>
      <c r="WHO27" s="409">
        <f t="shared" si="246"/>
        <v>0</v>
      </c>
      <c r="WHP27" s="409">
        <f t="shared" si="246"/>
        <v>0</v>
      </c>
      <c r="WHQ27" s="409">
        <f t="shared" si="246"/>
        <v>0</v>
      </c>
      <c r="WHR27" s="409">
        <f t="shared" si="246"/>
        <v>0</v>
      </c>
      <c r="WHS27" s="409">
        <f t="shared" si="246"/>
        <v>0</v>
      </c>
      <c r="WHT27" s="409">
        <f t="shared" si="246"/>
        <v>0</v>
      </c>
      <c r="WHU27" s="409">
        <f t="shared" si="246"/>
        <v>0</v>
      </c>
      <c r="WHV27" s="409">
        <f t="shared" si="246"/>
        <v>0</v>
      </c>
      <c r="WHW27" s="409">
        <f t="shared" si="246"/>
        <v>0</v>
      </c>
      <c r="WHX27" s="409">
        <f t="shared" si="246"/>
        <v>0</v>
      </c>
      <c r="WHY27" s="409">
        <f t="shared" si="246"/>
        <v>0</v>
      </c>
      <c r="WHZ27" s="409">
        <f t="shared" si="246"/>
        <v>0</v>
      </c>
      <c r="WIA27" s="409">
        <f t="shared" si="246"/>
        <v>0</v>
      </c>
      <c r="WIB27" s="409">
        <f t="shared" si="246"/>
        <v>0</v>
      </c>
      <c r="WIC27" s="409">
        <f t="shared" si="246"/>
        <v>0</v>
      </c>
      <c r="WID27" s="409">
        <f t="shared" si="246"/>
        <v>0</v>
      </c>
      <c r="WIE27" s="409">
        <f t="shared" si="246"/>
        <v>0</v>
      </c>
      <c r="WIF27" s="409">
        <f t="shared" si="246"/>
        <v>0</v>
      </c>
      <c r="WIG27" s="409">
        <f t="shared" si="246"/>
        <v>0</v>
      </c>
      <c r="WIH27" s="409">
        <f t="shared" si="246"/>
        <v>0</v>
      </c>
      <c r="WII27" s="409">
        <f t="shared" si="246"/>
        <v>0</v>
      </c>
      <c r="WIJ27" s="409">
        <f t="shared" si="246"/>
        <v>0</v>
      </c>
      <c r="WIK27" s="409">
        <f t="shared" si="246"/>
        <v>0</v>
      </c>
      <c r="WIL27" s="409">
        <f t="shared" si="246"/>
        <v>0</v>
      </c>
      <c r="WIM27" s="409">
        <f t="shared" si="246"/>
        <v>0</v>
      </c>
      <c r="WIN27" s="409">
        <f t="shared" si="246"/>
        <v>0</v>
      </c>
      <c r="WIO27" s="409">
        <f t="shared" si="246"/>
        <v>0</v>
      </c>
      <c r="WIP27" s="409">
        <f t="shared" si="246"/>
        <v>0</v>
      </c>
      <c r="WIQ27" s="409">
        <f t="shared" si="246"/>
        <v>0</v>
      </c>
      <c r="WIR27" s="409">
        <f t="shared" si="246"/>
        <v>0</v>
      </c>
      <c r="WIS27" s="409">
        <f t="shared" si="246"/>
        <v>0</v>
      </c>
      <c r="WIT27" s="409">
        <f t="shared" si="246"/>
        <v>0</v>
      </c>
      <c r="WIU27" s="409">
        <f t="shared" si="246"/>
        <v>0</v>
      </c>
      <c r="WIV27" s="409">
        <f t="shared" si="246"/>
        <v>0</v>
      </c>
      <c r="WIW27" s="409">
        <f t="shared" si="246"/>
        <v>0</v>
      </c>
      <c r="WIX27" s="409">
        <f t="shared" si="246"/>
        <v>0</v>
      </c>
      <c r="WIY27" s="409">
        <f t="shared" si="246"/>
        <v>0</v>
      </c>
      <c r="WIZ27" s="409">
        <f t="shared" si="246"/>
        <v>0</v>
      </c>
      <c r="WJA27" s="409">
        <f t="shared" si="246"/>
        <v>0</v>
      </c>
      <c r="WJB27" s="409">
        <f t="shared" si="246"/>
        <v>0</v>
      </c>
      <c r="WJC27" s="409">
        <f t="shared" si="246"/>
        <v>0</v>
      </c>
      <c r="WJD27" s="409">
        <f t="shared" si="246"/>
        <v>0</v>
      </c>
      <c r="WJE27" s="409">
        <f t="shared" ref="WJE27:WLP27" si="247">WJE25/365</f>
        <v>0</v>
      </c>
      <c r="WJF27" s="409">
        <f t="shared" si="247"/>
        <v>0</v>
      </c>
      <c r="WJG27" s="409">
        <f t="shared" si="247"/>
        <v>0</v>
      </c>
      <c r="WJH27" s="409">
        <f t="shared" si="247"/>
        <v>0</v>
      </c>
      <c r="WJI27" s="409">
        <f t="shared" si="247"/>
        <v>0</v>
      </c>
      <c r="WJJ27" s="409">
        <f t="shared" si="247"/>
        <v>0</v>
      </c>
      <c r="WJK27" s="409">
        <f t="shared" si="247"/>
        <v>0</v>
      </c>
      <c r="WJL27" s="409">
        <f t="shared" si="247"/>
        <v>0</v>
      </c>
      <c r="WJM27" s="409">
        <f t="shared" si="247"/>
        <v>0</v>
      </c>
      <c r="WJN27" s="409">
        <f t="shared" si="247"/>
        <v>0</v>
      </c>
      <c r="WJO27" s="409">
        <f t="shared" si="247"/>
        <v>0</v>
      </c>
      <c r="WJP27" s="409">
        <f t="shared" si="247"/>
        <v>0</v>
      </c>
      <c r="WJQ27" s="409">
        <f t="shared" si="247"/>
        <v>0</v>
      </c>
      <c r="WJR27" s="409">
        <f t="shared" si="247"/>
        <v>0</v>
      </c>
      <c r="WJS27" s="409">
        <f t="shared" si="247"/>
        <v>0</v>
      </c>
      <c r="WJT27" s="409">
        <f t="shared" si="247"/>
        <v>0</v>
      </c>
      <c r="WJU27" s="409">
        <f t="shared" si="247"/>
        <v>0</v>
      </c>
      <c r="WJV27" s="409">
        <f t="shared" si="247"/>
        <v>0</v>
      </c>
      <c r="WJW27" s="409">
        <f t="shared" si="247"/>
        <v>0</v>
      </c>
      <c r="WJX27" s="409">
        <f t="shared" si="247"/>
        <v>0</v>
      </c>
      <c r="WJY27" s="409">
        <f t="shared" si="247"/>
        <v>0</v>
      </c>
      <c r="WJZ27" s="409">
        <f t="shared" si="247"/>
        <v>0</v>
      </c>
      <c r="WKA27" s="409">
        <f t="shared" si="247"/>
        <v>0</v>
      </c>
      <c r="WKB27" s="409">
        <f t="shared" si="247"/>
        <v>0</v>
      </c>
      <c r="WKC27" s="409">
        <f t="shared" si="247"/>
        <v>0</v>
      </c>
      <c r="WKD27" s="409">
        <f t="shared" si="247"/>
        <v>0</v>
      </c>
      <c r="WKE27" s="409">
        <f t="shared" si="247"/>
        <v>0</v>
      </c>
      <c r="WKF27" s="409">
        <f t="shared" si="247"/>
        <v>0</v>
      </c>
      <c r="WKG27" s="409">
        <f t="shared" si="247"/>
        <v>0</v>
      </c>
      <c r="WKH27" s="409">
        <f t="shared" si="247"/>
        <v>0</v>
      </c>
      <c r="WKI27" s="409">
        <f t="shared" si="247"/>
        <v>0</v>
      </c>
      <c r="WKJ27" s="409">
        <f t="shared" si="247"/>
        <v>0</v>
      </c>
      <c r="WKK27" s="409">
        <f t="shared" si="247"/>
        <v>0</v>
      </c>
      <c r="WKL27" s="409">
        <f t="shared" si="247"/>
        <v>0</v>
      </c>
      <c r="WKM27" s="409">
        <f t="shared" si="247"/>
        <v>0</v>
      </c>
      <c r="WKN27" s="409">
        <f t="shared" si="247"/>
        <v>0</v>
      </c>
      <c r="WKO27" s="409">
        <f t="shared" si="247"/>
        <v>0</v>
      </c>
      <c r="WKP27" s="409">
        <f t="shared" si="247"/>
        <v>0</v>
      </c>
      <c r="WKQ27" s="409">
        <f t="shared" si="247"/>
        <v>0</v>
      </c>
      <c r="WKR27" s="409">
        <f t="shared" si="247"/>
        <v>0</v>
      </c>
      <c r="WKS27" s="409">
        <f t="shared" si="247"/>
        <v>0</v>
      </c>
      <c r="WKT27" s="409">
        <f t="shared" si="247"/>
        <v>0</v>
      </c>
      <c r="WKU27" s="409">
        <f t="shared" si="247"/>
        <v>0</v>
      </c>
      <c r="WKV27" s="409">
        <f t="shared" si="247"/>
        <v>0</v>
      </c>
      <c r="WKW27" s="409">
        <f t="shared" si="247"/>
        <v>0</v>
      </c>
      <c r="WKX27" s="409">
        <f t="shared" si="247"/>
        <v>0</v>
      </c>
      <c r="WKY27" s="409">
        <f t="shared" si="247"/>
        <v>0</v>
      </c>
      <c r="WKZ27" s="409">
        <f t="shared" si="247"/>
        <v>0</v>
      </c>
      <c r="WLA27" s="409">
        <f t="shared" si="247"/>
        <v>0</v>
      </c>
      <c r="WLB27" s="409">
        <f t="shared" si="247"/>
        <v>0</v>
      </c>
      <c r="WLC27" s="409">
        <f t="shared" si="247"/>
        <v>0</v>
      </c>
      <c r="WLD27" s="409">
        <f t="shared" si="247"/>
        <v>0</v>
      </c>
      <c r="WLE27" s="409">
        <f t="shared" si="247"/>
        <v>0</v>
      </c>
      <c r="WLF27" s="409">
        <f t="shared" si="247"/>
        <v>0</v>
      </c>
      <c r="WLG27" s="409">
        <f t="shared" si="247"/>
        <v>0</v>
      </c>
      <c r="WLH27" s="409">
        <f t="shared" si="247"/>
        <v>0</v>
      </c>
      <c r="WLI27" s="409">
        <f t="shared" si="247"/>
        <v>0</v>
      </c>
      <c r="WLJ27" s="409">
        <f t="shared" si="247"/>
        <v>0</v>
      </c>
      <c r="WLK27" s="409">
        <f t="shared" si="247"/>
        <v>0</v>
      </c>
      <c r="WLL27" s="409">
        <f t="shared" si="247"/>
        <v>0</v>
      </c>
      <c r="WLM27" s="409">
        <f t="shared" si="247"/>
        <v>0</v>
      </c>
      <c r="WLN27" s="409">
        <f t="shared" si="247"/>
        <v>0</v>
      </c>
      <c r="WLO27" s="409">
        <f t="shared" si="247"/>
        <v>0</v>
      </c>
      <c r="WLP27" s="409">
        <f t="shared" si="247"/>
        <v>0</v>
      </c>
      <c r="WLQ27" s="409">
        <f t="shared" ref="WLQ27:WOB27" si="248">WLQ25/365</f>
        <v>0</v>
      </c>
      <c r="WLR27" s="409">
        <f t="shared" si="248"/>
        <v>0</v>
      </c>
      <c r="WLS27" s="409">
        <f t="shared" si="248"/>
        <v>0</v>
      </c>
      <c r="WLT27" s="409">
        <f t="shared" si="248"/>
        <v>0</v>
      </c>
      <c r="WLU27" s="409">
        <f t="shared" si="248"/>
        <v>0</v>
      </c>
      <c r="WLV27" s="409">
        <f t="shared" si="248"/>
        <v>0</v>
      </c>
      <c r="WLW27" s="409">
        <f t="shared" si="248"/>
        <v>0</v>
      </c>
      <c r="WLX27" s="409">
        <f t="shared" si="248"/>
        <v>0</v>
      </c>
      <c r="WLY27" s="409">
        <f t="shared" si="248"/>
        <v>0</v>
      </c>
      <c r="WLZ27" s="409">
        <f t="shared" si="248"/>
        <v>0</v>
      </c>
      <c r="WMA27" s="409">
        <f t="shared" si="248"/>
        <v>0</v>
      </c>
      <c r="WMB27" s="409">
        <f t="shared" si="248"/>
        <v>0</v>
      </c>
      <c r="WMC27" s="409">
        <f t="shared" si="248"/>
        <v>0</v>
      </c>
      <c r="WMD27" s="409">
        <f t="shared" si="248"/>
        <v>0</v>
      </c>
      <c r="WME27" s="409">
        <f t="shared" si="248"/>
        <v>0</v>
      </c>
      <c r="WMF27" s="409">
        <f t="shared" si="248"/>
        <v>0</v>
      </c>
      <c r="WMG27" s="409">
        <f t="shared" si="248"/>
        <v>0</v>
      </c>
      <c r="WMH27" s="409">
        <f t="shared" si="248"/>
        <v>0</v>
      </c>
      <c r="WMI27" s="409">
        <f t="shared" si="248"/>
        <v>0</v>
      </c>
      <c r="WMJ27" s="409">
        <f t="shared" si="248"/>
        <v>0</v>
      </c>
      <c r="WMK27" s="409">
        <f t="shared" si="248"/>
        <v>0</v>
      </c>
      <c r="WML27" s="409">
        <f t="shared" si="248"/>
        <v>0</v>
      </c>
      <c r="WMM27" s="409">
        <f t="shared" si="248"/>
        <v>0</v>
      </c>
      <c r="WMN27" s="409">
        <f t="shared" si="248"/>
        <v>0</v>
      </c>
      <c r="WMO27" s="409">
        <f t="shared" si="248"/>
        <v>0</v>
      </c>
      <c r="WMP27" s="409">
        <f t="shared" si="248"/>
        <v>0</v>
      </c>
      <c r="WMQ27" s="409">
        <f t="shared" si="248"/>
        <v>0</v>
      </c>
      <c r="WMR27" s="409">
        <f t="shared" si="248"/>
        <v>0</v>
      </c>
      <c r="WMS27" s="409">
        <f t="shared" si="248"/>
        <v>0</v>
      </c>
      <c r="WMT27" s="409">
        <f t="shared" si="248"/>
        <v>0</v>
      </c>
      <c r="WMU27" s="409">
        <f t="shared" si="248"/>
        <v>0</v>
      </c>
      <c r="WMV27" s="409">
        <f t="shared" si="248"/>
        <v>0</v>
      </c>
      <c r="WMW27" s="409">
        <f t="shared" si="248"/>
        <v>0</v>
      </c>
      <c r="WMX27" s="409">
        <f t="shared" si="248"/>
        <v>0</v>
      </c>
      <c r="WMY27" s="409">
        <f t="shared" si="248"/>
        <v>0</v>
      </c>
      <c r="WMZ27" s="409">
        <f t="shared" si="248"/>
        <v>0</v>
      </c>
      <c r="WNA27" s="409">
        <f t="shared" si="248"/>
        <v>0</v>
      </c>
      <c r="WNB27" s="409">
        <f t="shared" si="248"/>
        <v>0</v>
      </c>
      <c r="WNC27" s="409">
        <f t="shared" si="248"/>
        <v>0</v>
      </c>
      <c r="WND27" s="409">
        <f t="shared" si="248"/>
        <v>0</v>
      </c>
      <c r="WNE27" s="409">
        <f t="shared" si="248"/>
        <v>0</v>
      </c>
      <c r="WNF27" s="409">
        <f t="shared" si="248"/>
        <v>0</v>
      </c>
      <c r="WNG27" s="409">
        <f t="shared" si="248"/>
        <v>0</v>
      </c>
      <c r="WNH27" s="409">
        <f t="shared" si="248"/>
        <v>0</v>
      </c>
      <c r="WNI27" s="409">
        <f t="shared" si="248"/>
        <v>0</v>
      </c>
      <c r="WNJ27" s="409">
        <f t="shared" si="248"/>
        <v>0</v>
      </c>
      <c r="WNK27" s="409">
        <f t="shared" si="248"/>
        <v>0</v>
      </c>
      <c r="WNL27" s="409">
        <f t="shared" si="248"/>
        <v>0</v>
      </c>
      <c r="WNM27" s="409">
        <f t="shared" si="248"/>
        <v>0</v>
      </c>
      <c r="WNN27" s="409">
        <f t="shared" si="248"/>
        <v>0</v>
      </c>
      <c r="WNO27" s="409">
        <f t="shared" si="248"/>
        <v>0</v>
      </c>
      <c r="WNP27" s="409">
        <f t="shared" si="248"/>
        <v>0</v>
      </c>
      <c r="WNQ27" s="409">
        <f t="shared" si="248"/>
        <v>0</v>
      </c>
      <c r="WNR27" s="409">
        <f t="shared" si="248"/>
        <v>0</v>
      </c>
      <c r="WNS27" s="409">
        <f t="shared" si="248"/>
        <v>0</v>
      </c>
      <c r="WNT27" s="409">
        <f t="shared" si="248"/>
        <v>0</v>
      </c>
      <c r="WNU27" s="409">
        <f t="shared" si="248"/>
        <v>0</v>
      </c>
      <c r="WNV27" s="409">
        <f t="shared" si="248"/>
        <v>0</v>
      </c>
      <c r="WNW27" s="409">
        <f t="shared" si="248"/>
        <v>0</v>
      </c>
      <c r="WNX27" s="409">
        <f t="shared" si="248"/>
        <v>0</v>
      </c>
      <c r="WNY27" s="409">
        <f t="shared" si="248"/>
        <v>0</v>
      </c>
      <c r="WNZ27" s="409">
        <f t="shared" si="248"/>
        <v>0</v>
      </c>
      <c r="WOA27" s="409">
        <f t="shared" si="248"/>
        <v>0</v>
      </c>
      <c r="WOB27" s="409">
        <f t="shared" si="248"/>
        <v>0</v>
      </c>
      <c r="WOC27" s="409">
        <f t="shared" ref="WOC27:WQN27" si="249">WOC25/365</f>
        <v>0</v>
      </c>
      <c r="WOD27" s="409">
        <f t="shared" si="249"/>
        <v>0</v>
      </c>
      <c r="WOE27" s="409">
        <f t="shared" si="249"/>
        <v>0</v>
      </c>
      <c r="WOF27" s="409">
        <f t="shared" si="249"/>
        <v>0</v>
      </c>
      <c r="WOG27" s="409">
        <f t="shared" si="249"/>
        <v>0</v>
      </c>
      <c r="WOH27" s="409">
        <f t="shared" si="249"/>
        <v>0</v>
      </c>
      <c r="WOI27" s="409">
        <f t="shared" si="249"/>
        <v>0</v>
      </c>
      <c r="WOJ27" s="409">
        <f t="shared" si="249"/>
        <v>0</v>
      </c>
      <c r="WOK27" s="409">
        <f t="shared" si="249"/>
        <v>0</v>
      </c>
      <c r="WOL27" s="409">
        <f t="shared" si="249"/>
        <v>0</v>
      </c>
      <c r="WOM27" s="409">
        <f t="shared" si="249"/>
        <v>0</v>
      </c>
      <c r="WON27" s="409">
        <f t="shared" si="249"/>
        <v>0</v>
      </c>
      <c r="WOO27" s="409">
        <f t="shared" si="249"/>
        <v>0</v>
      </c>
      <c r="WOP27" s="409">
        <f t="shared" si="249"/>
        <v>0</v>
      </c>
      <c r="WOQ27" s="409">
        <f t="shared" si="249"/>
        <v>0</v>
      </c>
      <c r="WOR27" s="409">
        <f t="shared" si="249"/>
        <v>0</v>
      </c>
      <c r="WOS27" s="409">
        <f t="shared" si="249"/>
        <v>0</v>
      </c>
      <c r="WOT27" s="409">
        <f t="shared" si="249"/>
        <v>0</v>
      </c>
      <c r="WOU27" s="409">
        <f t="shared" si="249"/>
        <v>0</v>
      </c>
      <c r="WOV27" s="409">
        <f t="shared" si="249"/>
        <v>0</v>
      </c>
      <c r="WOW27" s="409">
        <f t="shared" si="249"/>
        <v>0</v>
      </c>
      <c r="WOX27" s="409">
        <f t="shared" si="249"/>
        <v>0</v>
      </c>
      <c r="WOY27" s="409">
        <f t="shared" si="249"/>
        <v>0</v>
      </c>
      <c r="WOZ27" s="409">
        <f t="shared" si="249"/>
        <v>0</v>
      </c>
      <c r="WPA27" s="409">
        <f t="shared" si="249"/>
        <v>0</v>
      </c>
      <c r="WPB27" s="409">
        <f t="shared" si="249"/>
        <v>0</v>
      </c>
      <c r="WPC27" s="409">
        <f t="shared" si="249"/>
        <v>0</v>
      </c>
      <c r="WPD27" s="409">
        <f t="shared" si="249"/>
        <v>0</v>
      </c>
      <c r="WPE27" s="409">
        <f t="shared" si="249"/>
        <v>0</v>
      </c>
      <c r="WPF27" s="409">
        <f t="shared" si="249"/>
        <v>0</v>
      </c>
      <c r="WPG27" s="409">
        <f t="shared" si="249"/>
        <v>0</v>
      </c>
      <c r="WPH27" s="409">
        <f t="shared" si="249"/>
        <v>0</v>
      </c>
      <c r="WPI27" s="409">
        <f t="shared" si="249"/>
        <v>0</v>
      </c>
      <c r="WPJ27" s="409">
        <f t="shared" si="249"/>
        <v>0</v>
      </c>
      <c r="WPK27" s="409">
        <f t="shared" si="249"/>
        <v>0</v>
      </c>
      <c r="WPL27" s="409">
        <f t="shared" si="249"/>
        <v>0</v>
      </c>
      <c r="WPM27" s="409">
        <f t="shared" si="249"/>
        <v>0</v>
      </c>
      <c r="WPN27" s="409">
        <f t="shared" si="249"/>
        <v>0</v>
      </c>
      <c r="WPO27" s="409">
        <f t="shared" si="249"/>
        <v>0</v>
      </c>
      <c r="WPP27" s="409">
        <f t="shared" si="249"/>
        <v>0</v>
      </c>
      <c r="WPQ27" s="409">
        <f t="shared" si="249"/>
        <v>0</v>
      </c>
      <c r="WPR27" s="409">
        <f t="shared" si="249"/>
        <v>0</v>
      </c>
      <c r="WPS27" s="409">
        <f t="shared" si="249"/>
        <v>0</v>
      </c>
      <c r="WPT27" s="409">
        <f t="shared" si="249"/>
        <v>0</v>
      </c>
      <c r="WPU27" s="409">
        <f t="shared" si="249"/>
        <v>0</v>
      </c>
      <c r="WPV27" s="409">
        <f t="shared" si="249"/>
        <v>0</v>
      </c>
      <c r="WPW27" s="409">
        <f t="shared" si="249"/>
        <v>0</v>
      </c>
      <c r="WPX27" s="409">
        <f t="shared" si="249"/>
        <v>0</v>
      </c>
      <c r="WPY27" s="409">
        <f t="shared" si="249"/>
        <v>0</v>
      </c>
      <c r="WPZ27" s="409">
        <f t="shared" si="249"/>
        <v>0</v>
      </c>
      <c r="WQA27" s="409">
        <f t="shared" si="249"/>
        <v>0</v>
      </c>
      <c r="WQB27" s="409">
        <f t="shared" si="249"/>
        <v>0</v>
      </c>
      <c r="WQC27" s="409">
        <f t="shared" si="249"/>
        <v>0</v>
      </c>
      <c r="WQD27" s="409">
        <f t="shared" si="249"/>
        <v>0</v>
      </c>
      <c r="WQE27" s="409">
        <f t="shared" si="249"/>
        <v>0</v>
      </c>
      <c r="WQF27" s="409">
        <f t="shared" si="249"/>
        <v>0</v>
      </c>
      <c r="WQG27" s="409">
        <f t="shared" si="249"/>
        <v>0</v>
      </c>
      <c r="WQH27" s="409">
        <f t="shared" si="249"/>
        <v>0</v>
      </c>
      <c r="WQI27" s="409">
        <f t="shared" si="249"/>
        <v>0</v>
      </c>
      <c r="WQJ27" s="409">
        <f t="shared" si="249"/>
        <v>0</v>
      </c>
      <c r="WQK27" s="409">
        <f t="shared" si="249"/>
        <v>0</v>
      </c>
      <c r="WQL27" s="409">
        <f t="shared" si="249"/>
        <v>0</v>
      </c>
      <c r="WQM27" s="409">
        <f t="shared" si="249"/>
        <v>0</v>
      </c>
      <c r="WQN27" s="409">
        <f t="shared" si="249"/>
        <v>0</v>
      </c>
      <c r="WQO27" s="409">
        <f t="shared" ref="WQO27:WSZ27" si="250">WQO25/365</f>
        <v>0</v>
      </c>
      <c r="WQP27" s="409">
        <f t="shared" si="250"/>
        <v>0</v>
      </c>
      <c r="WQQ27" s="409">
        <f t="shared" si="250"/>
        <v>0</v>
      </c>
      <c r="WQR27" s="409">
        <f t="shared" si="250"/>
        <v>0</v>
      </c>
      <c r="WQS27" s="409">
        <f t="shared" si="250"/>
        <v>0</v>
      </c>
      <c r="WQT27" s="409">
        <f t="shared" si="250"/>
        <v>0</v>
      </c>
      <c r="WQU27" s="409">
        <f t="shared" si="250"/>
        <v>0</v>
      </c>
      <c r="WQV27" s="409">
        <f t="shared" si="250"/>
        <v>0</v>
      </c>
      <c r="WQW27" s="409">
        <f t="shared" si="250"/>
        <v>0</v>
      </c>
      <c r="WQX27" s="409">
        <f t="shared" si="250"/>
        <v>0</v>
      </c>
      <c r="WQY27" s="409">
        <f t="shared" si="250"/>
        <v>0</v>
      </c>
      <c r="WQZ27" s="409">
        <f t="shared" si="250"/>
        <v>0</v>
      </c>
      <c r="WRA27" s="409">
        <f t="shared" si="250"/>
        <v>0</v>
      </c>
      <c r="WRB27" s="409">
        <f t="shared" si="250"/>
        <v>0</v>
      </c>
      <c r="WRC27" s="409">
        <f t="shared" si="250"/>
        <v>0</v>
      </c>
      <c r="WRD27" s="409">
        <f t="shared" si="250"/>
        <v>0</v>
      </c>
      <c r="WRE27" s="409">
        <f t="shared" si="250"/>
        <v>0</v>
      </c>
      <c r="WRF27" s="409">
        <f t="shared" si="250"/>
        <v>0</v>
      </c>
      <c r="WRG27" s="409">
        <f t="shared" si="250"/>
        <v>0</v>
      </c>
      <c r="WRH27" s="409">
        <f t="shared" si="250"/>
        <v>0</v>
      </c>
      <c r="WRI27" s="409">
        <f t="shared" si="250"/>
        <v>0</v>
      </c>
      <c r="WRJ27" s="409">
        <f t="shared" si="250"/>
        <v>0</v>
      </c>
      <c r="WRK27" s="409">
        <f t="shared" si="250"/>
        <v>0</v>
      </c>
      <c r="WRL27" s="409">
        <f t="shared" si="250"/>
        <v>0</v>
      </c>
      <c r="WRM27" s="409">
        <f t="shared" si="250"/>
        <v>0</v>
      </c>
      <c r="WRN27" s="409">
        <f t="shared" si="250"/>
        <v>0</v>
      </c>
      <c r="WRO27" s="409">
        <f t="shared" si="250"/>
        <v>0</v>
      </c>
      <c r="WRP27" s="409">
        <f t="shared" si="250"/>
        <v>0</v>
      </c>
      <c r="WRQ27" s="409">
        <f t="shared" si="250"/>
        <v>0</v>
      </c>
      <c r="WRR27" s="409">
        <f t="shared" si="250"/>
        <v>0</v>
      </c>
      <c r="WRS27" s="409">
        <f t="shared" si="250"/>
        <v>0</v>
      </c>
      <c r="WRT27" s="409">
        <f t="shared" si="250"/>
        <v>0</v>
      </c>
      <c r="WRU27" s="409">
        <f t="shared" si="250"/>
        <v>0</v>
      </c>
      <c r="WRV27" s="409">
        <f t="shared" si="250"/>
        <v>0</v>
      </c>
      <c r="WRW27" s="409">
        <f t="shared" si="250"/>
        <v>0</v>
      </c>
      <c r="WRX27" s="409">
        <f t="shared" si="250"/>
        <v>0</v>
      </c>
      <c r="WRY27" s="409">
        <f t="shared" si="250"/>
        <v>0</v>
      </c>
      <c r="WRZ27" s="409">
        <f t="shared" si="250"/>
        <v>0</v>
      </c>
      <c r="WSA27" s="409">
        <f t="shared" si="250"/>
        <v>0</v>
      </c>
      <c r="WSB27" s="409">
        <f t="shared" si="250"/>
        <v>0</v>
      </c>
      <c r="WSC27" s="409">
        <f t="shared" si="250"/>
        <v>0</v>
      </c>
      <c r="WSD27" s="409">
        <f t="shared" si="250"/>
        <v>0</v>
      </c>
      <c r="WSE27" s="409">
        <f t="shared" si="250"/>
        <v>0</v>
      </c>
      <c r="WSF27" s="409">
        <f t="shared" si="250"/>
        <v>0</v>
      </c>
      <c r="WSG27" s="409">
        <f t="shared" si="250"/>
        <v>0</v>
      </c>
      <c r="WSH27" s="409">
        <f t="shared" si="250"/>
        <v>0</v>
      </c>
      <c r="WSI27" s="409">
        <f t="shared" si="250"/>
        <v>0</v>
      </c>
      <c r="WSJ27" s="409">
        <f t="shared" si="250"/>
        <v>0</v>
      </c>
      <c r="WSK27" s="409">
        <f t="shared" si="250"/>
        <v>0</v>
      </c>
      <c r="WSL27" s="409">
        <f t="shared" si="250"/>
        <v>0</v>
      </c>
      <c r="WSM27" s="409">
        <f t="shared" si="250"/>
        <v>0</v>
      </c>
      <c r="WSN27" s="409">
        <f t="shared" si="250"/>
        <v>0</v>
      </c>
      <c r="WSO27" s="409">
        <f t="shared" si="250"/>
        <v>0</v>
      </c>
      <c r="WSP27" s="409">
        <f t="shared" si="250"/>
        <v>0</v>
      </c>
      <c r="WSQ27" s="409">
        <f t="shared" si="250"/>
        <v>0</v>
      </c>
      <c r="WSR27" s="409">
        <f t="shared" si="250"/>
        <v>0</v>
      </c>
      <c r="WSS27" s="409">
        <f t="shared" si="250"/>
        <v>0</v>
      </c>
      <c r="WST27" s="409">
        <f t="shared" si="250"/>
        <v>0</v>
      </c>
      <c r="WSU27" s="409">
        <f t="shared" si="250"/>
        <v>0</v>
      </c>
      <c r="WSV27" s="409">
        <f t="shared" si="250"/>
        <v>0</v>
      </c>
      <c r="WSW27" s="409">
        <f t="shared" si="250"/>
        <v>0</v>
      </c>
      <c r="WSX27" s="409">
        <f t="shared" si="250"/>
        <v>0</v>
      </c>
      <c r="WSY27" s="409">
        <f t="shared" si="250"/>
        <v>0</v>
      </c>
      <c r="WSZ27" s="409">
        <f t="shared" si="250"/>
        <v>0</v>
      </c>
      <c r="WTA27" s="409">
        <f t="shared" ref="WTA27:WVL27" si="251">WTA25/365</f>
        <v>0</v>
      </c>
      <c r="WTB27" s="409">
        <f t="shared" si="251"/>
        <v>0</v>
      </c>
      <c r="WTC27" s="409">
        <f t="shared" si="251"/>
        <v>0</v>
      </c>
      <c r="WTD27" s="409">
        <f t="shared" si="251"/>
        <v>0</v>
      </c>
      <c r="WTE27" s="409">
        <f t="shared" si="251"/>
        <v>0</v>
      </c>
      <c r="WTF27" s="409">
        <f t="shared" si="251"/>
        <v>0</v>
      </c>
      <c r="WTG27" s="409">
        <f t="shared" si="251"/>
        <v>0</v>
      </c>
      <c r="WTH27" s="409">
        <f t="shared" si="251"/>
        <v>0</v>
      </c>
      <c r="WTI27" s="409">
        <f t="shared" si="251"/>
        <v>0</v>
      </c>
      <c r="WTJ27" s="409">
        <f t="shared" si="251"/>
        <v>0</v>
      </c>
      <c r="WTK27" s="409">
        <f t="shared" si="251"/>
        <v>0</v>
      </c>
      <c r="WTL27" s="409">
        <f t="shared" si="251"/>
        <v>0</v>
      </c>
      <c r="WTM27" s="409">
        <f t="shared" si="251"/>
        <v>0</v>
      </c>
      <c r="WTN27" s="409">
        <f t="shared" si="251"/>
        <v>0</v>
      </c>
      <c r="WTO27" s="409">
        <f t="shared" si="251"/>
        <v>0</v>
      </c>
      <c r="WTP27" s="409">
        <f t="shared" si="251"/>
        <v>0</v>
      </c>
      <c r="WTQ27" s="409">
        <f t="shared" si="251"/>
        <v>0</v>
      </c>
      <c r="WTR27" s="409">
        <f t="shared" si="251"/>
        <v>0</v>
      </c>
      <c r="WTS27" s="409">
        <f t="shared" si="251"/>
        <v>0</v>
      </c>
      <c r="WTT27" s="409">
        <f t="shared" si="251"/>
        <v>0</v>
      </c>
      <c r="WTU27" s="409">
        <f t="shared" si="251"/>
        <v>0</v>
      </c>
      <c r="WTV27" s="409">
        <f t="shared" si="251"/>
        <v>0</v>
      </c>
      <c r="WTW27" s="409">
        <f t="shared" si="251"/>
        <v>0</v>
      </c>
      <c r="WTX27" s="409">
        <f t="shared" si="251"/>
        <v>0</v>
      </c>
      <c r="WTY27" s="409">
        <f t="shared" si="251"/>
        <v>0</v>
      </c>
      <c r="WTZ27" s="409">
        <f t="shared" si="251"/>
        <v>0</v>
      </c>
      <c r="WUA27" s="409">
        <f t="shared" si="251"/>
        <v>0</v>
      </c>
      <c r="WUB27" s="409">
        <f t="shared" si="251"/>
        <v>0</v>
      </c>
      <c r="WUC27" s="409">
        <f t="shared" si="251"/>
        <v>0</v>
      </c>
      <c r="WUD27" s="409">
        <f t="shared" si="251"/>
        <v>0</v>
      </c>
      <c r="WUE27" s="409">
        <f t="shared" si="251"/>
        <v>0</v>
      </c>
      <c r="WUF27" s="409">
        <f t="shared" si="251"/>
        <v>0</v>
      </c>
      <c r="WUG27" s="409">
        <f t="shared" si="251"/>
        <v>0</v>
      </c>
      <c r="WUH27" s="409">
        <f t="shared" si="251"/>
        <v>0</v>
      </c>
      <c r="WUI27" s="409">
        <f t="shared" si="251"/>
        <v>0</v>
      </c>
      <c r="WUJ27" s="409">
        <f t="shared" si="251"/>
        <v>0</v>
      </c>
      <c r="WUK27" s="409">
        <f t="shared" si="251"/>
        <v>0</v>
      </c>
      <c r="WUL27" s="409">
        <f t="shared" si="251"/>
        <v>0</v>
      </c>
      <c r="WUM27" s="409">
        <f t="shared" si="251"/>
        <v>0</v>
      </c>
      <c r="WUN27" s="409">
        <f t="shared" si="251"/>
        <v>0</v>
      </c>
      <c r="WUO27" s="409">
        <f t="shared" si="251"/>
        <v>0</v>
      </c>
      <c r="WUP27" s="409">
        <f t="shared" si="251"/>
        <v>0</v>
      </c>
      <c r="WUQ27" s="409">
        <f t="shared" si="251"/>
        <v>0</v>
      </c>
      <c r="WUR27" s="409">
        <f t="shared" si="251"/>
        <v>0</v>
      </c>
      <c r="WUS27" s="409">
        <f t="shared" si="251"/>
        <v>0</v>
      </c>
      <c r="WUT27" s="409">
        <f t="shared" si="251"/>
        <v>0</v>
      </c>
      <c r="WUU27" s="409">
        <f t="shared" si="251"/>
        <v>0</v>
      </c>
      <c r="WUV27" s="409">
        <f t="shared" si="251"/>
        <v>0</v>
      </c>
      <c r="WUW27" s="409">
        <f t="shared" si="251"/>
        <v>0</v>
      </c>
      <c r="WUX27" s="409">
        <f t="shared" si="251"/>
        <v>0</v>
      </c>
      <c r="WUY27" s="409">
        <f t="shared" si="251"/>
        <v>0</v>
      </c>
      <c r="WUZ27" s="409">
        <f t="shared" si="251"/>
        <v>0</v>
      </c>
      <c r="WVA27" s="409">
        <f t="shared" si="251"/>
        <v>0</v>
      </c>
      <c r="WVB27" s="409">
        <f t="shared" si="251"/>
        <v>0</v>
      </c>
      <c r="WVC27" s="409">
        <f t="shared" si="251"/>
        <v>0</v>
      </c>
      <c r="WVD27" s="409">
        <f t="shared" si="251"/>
        <v>0</v>
      </c>
      <c r="WVE27" s="409">
        <f t="shared" si="251"/>
        <v>0</v>
      </c>
      <c r="WVF27" s="409">
        <f t="shared" si="251"/>
        <v>0</v>
      </c>
      <c r="WVG27" s="409">
        <f t="shared" si="251"/>
        <v>0</v>
      </c>
      <c r="WVH27" s="409">
        <f t="shared" si="251"/>
        <v>0</v>
      </c>
      <c r="WVI27" s="409">
        <f t="shared" si="251"/>
        <v>0</v>
      </c>
      <c r="WVJ27" s="409">
        <f t="shared" si="251"/>
        <v>0</v>
      </c>
      <c r="WVK27" s="409">
        <f t="shared" si="251"/>
        <v>0</v>
      </c>
      <c r="WVL27" s="409">
        <f t="shared" si="251"/>
        <v>0</v>
      </c>
      <c r="WVM27" s="409">
        <f t="shared" ref="WVM27:WXX27" si="252">WVM25/365</f>
        <v>0</v>
      </c>
      <c r="WVN27" s="409">
        <f t="shared" si="252"/>
        <v>0</v>
      </c>
      <c r="WVO27" s="409">
        <f t="shared" si="252"/>
        <v>0</v>
      </c>
      <c r="WVP27" s="409">
        <f t="shared" si="252"/>
        <v>0</v>
      </c>
      <c r="WVQ27" s="409">
        <f t="shared" si="252"/>
        <v>0</v>
      </c>
      <c r="WVR27" s="409">
        <f t="shared" si="252"/>
        <v>0</v>
      </c>
      <c r="WVS27" s="409">
        <f t="shared" si="252"/>
        <v>0</v>
      </c>
      <c r="WVT27" s="409">
        <f t="shared" si="252"/>
        <v>0</v>
      </c>
      <c r="WVU27" s="409">
        <f t="shared" si="252"/>
        <v>0</v>
      </c>
      <c r="WVV27" s="409">
        <f t="shared" si="252"/>
        <v>0</v>
      </c>
      <c r="WVW27" s="409">
        <f t="shared" si="252"/>
        <v>0</v>
      </c>
      <c r="WVX27" s="409">
        <f t="shared" si="252"/>
        <v>0</v>
      </c>
      <c r="WVY27" s="409">
        <f t="shared" si="252"/>
        <v>0</v>
      </c>
      <c r="WVZ27" s="409">
        <f t="shared" si="252"/>
        <v>0</v>
      </c>
      <c r="WWA27" s="409">
        <f t="shared" si="252"/>
        <v>0</v>
      </c>
      <c r="WWB27" s="409">
        <f t="shared" si="252"/>
        <v>0</v>
      </c>
      <c r="WWC27" s="409">
        <f t="shared" si="252"/>
        <v>0</v>
      </c>
      <c r="WWD27" s="409">
        <f t="shared" si="252"/>
        <v>0</v>
      </c>
      <c r="WWE27" s="409">
        <f t="shared" si="252"/>
        <v>0</v>
      </c>
      <c r="WWF27" s="409">
        <f t="shared" si="252"/>
        <v>0</v>
      </c>
      <c r="WWG27" s="409">
        <f t="shared" si="252"/>
        <v>0</v>
      </c>
      <c r="WWH27" s="409">
        <f t="shared" si="252"/>
        <v>0</v>
      </c>
      <c r="WWI27" s="409">
        <f t="shared" si="252"/>
        <v>0</v>
      </c>
      <c r="WWJ27" s="409">
        <f t="shared" si="252"/>
        <v>0</v>
      </c>
      <c r="WWK27" s="409">
        <f t="shared" si="252"/>
        <v>0</v>
      </c>
      <c r="WWL27" s="409">
        <f t="shared" si="252"/>
        <v>0</v>
      </c>
      <c r="WWM27" s="409">
        <f t="shared" si="252"/>
        <v>0</v>
      </c>
      <c r="WWN27" s="409">
        <f t="shared" si="252"/>
        <v>0</v>
      </c>
      <c r="WWO27" s="409">
        <f t="shared" si="252"/>
        <v>0</v>
      </c>
      <c r="WWP27" s="409">
        <f t="shared" si="252"/>
        <v>0</v>
      </c>
      <c r="WWQ27" s="409">
        <f t="shared" si="252"/>
        <v>0</v>
      </c>
      <c r="WWR27" s="409">
        <f t="shared" si="252"/>
        <v>0</v>
      </c>
      <c r="WWS27" s="409">
        <f t="shared" si="252"/>
        <v>0</v>
      </c>
      <c r="WWT27" s="409">
        <f t="shared" si="252"/>
        <v>0</v>
      </c>
      <c r="WWU27" s="409">
        <f t="shared" si="252"/>
        <v>0</v>
      </c>
      <c r="WWV27" s="409">
        <f t="shared" si="252"/>
        <v>0</v>
      </c>
      <c r="WWW27" s="409">
        <f t="shared" si="252"/>
        <v>0</v>
      </c>
      <c r="WWX27" s="409">
        <f t="shared" si="252"/>
        <v>0</v>
      </c>
      <c r="WWY27" s="409">
        <f t="shared" si="252"/>
        <v>0</v>
      </c>
      <c r="WWZ27" s="409">
        <f t="shared" si="252"/>
        <v>0</v>
      </c>
      <c r="WXA27" s="409">
        <f t="shared" si="252"/>
        <v>0</v>
      </c>
      <c r="WXB27" s="409">
        <f t="shared" si="252"/>
        <v>0</v>
      </c>
      <c r="WXC27" s="409">
        <f t="shared" si="252"/>
        <v>0</v>
      </c>
      <c r="WXD27" s="409">
        <f t="shared" si="252"/>
        <v>0</v>
      </c>
      <c r="WXE27" s="409">
        <f t="shared" si="252"/>
        <v>0</v>
      </c>
      <c r="WXF27" s="409">
        <f t="shared" si="252"/>
        <v>0</v>
      </c>
      <c r="WXG27" s="409">
        <f t="shared" si="252"/>
        <v>0</v>
      </c>
      <c r="WXH27" s="409">
        <f t="shared" si="252"/>
        <v>0</v>
      </c>
      <c r="WXI27" s="409">
        <f t="shared" si="252"/>
        <v>0</v>
      </c>
      <c r="WXJ27" s="409">
        <f t="shared" si="252"/>
        <v>0</v>
      </c>
      <c r="WXK27" s="409">
        <f t="shared" si="252"/>
        <v>0</v>
      </c>
      <c r="WXL27" s="409">
        <f t="shared" si="252"/>
        <v>0</v>
      </c>
      <c r="WXM27" s="409">
        <f t="shared" si="252"/>
        <v>0</v>
      </c>
      <c r="WXN27" s="409">
        <f t="shared" si="252"/>
        <v>0</v>
      </c>
      <c r="WXO27" s="409">
        <f t="shared" si="252"/>
        <v>0</v>
      </c>
      <c r="WXP27" s="409">
        <f t="shared" si="252"/>
        <v>0</v>
      </c>
      <c r="WXQ27" s="409">
        <f t="shared" si="252"/>
        <v>0</v>
      </c>
      <c r="WXR27" s="409">
        <f t="shared" si="252"/>
        <v>0</v>
      </c>
      <c r="WXS27" s="409">
        <f t="shared" si="252"/>
        <v>0</v>
      </c>
      <c r="WXT27" s="409">
        <f t="shared" si="252"/>
        <v>0</v>
      </c>
      <c r="WXU27" s="409">
        <f t="shared" si="252"/>
        <v>0</v>
      </c>
      <c r="WXV27" s="409">
        <f t="shared" si="252"/>
        <v>0</v>
      </c>
      <c r="WXW27" s="409">
        <f t="shared" si="252"/>
        <v>0</v>
      </c>
      <c r="WXX27" s="409">
        <f t="shared" si="252"/>
        <v>0</v>
      </c>
      <c r="WXY27" s="409">
        <f t="shared" ref="WXY27:XAJ27" si="253">WXY25/365</f>
        <v>0</v>
      </c>
      <c r="WXZ27" s="409">
        <f t="shared" si="253"/>
        <v>0</v>
      </c>
      <c r="WYA27" s="409">
        <f t="shared" si="253"/>
        <v>0</v>
      </c>
      <c r="WYB27" s="409">
        <f t="shared" si="253"/>
        <v>0</v>
      </c>
      <c r="WYC27" s="409">
        <f t="shared" si="253"/>
        <v>0</v>
      </c>
      <c r="WYD27" s="409">
        <f t="shared" si="253"/>
        <v>0</v>
      </c>
      <c r="WYE27" s="409">
        <f t="shared" si="253"/>
        <v>0</v>
      </c>
      <c r="WYF27" s="409">
        <f t="shared" si="253"/>
        <v>0</v>
      </c>
      <c r="WYG27" s="409">
        <f t="shared" si="253"/>
        <v>0</v>
      </c>
      <c r="WYH27" s="409">
        <f t="shared" si="253"/>
        <v>0</v>
      </c>
      <c r="WYI27" s="409">
        <f t="shared" si="253"/>
        <v>0</v>
      </c>
      <c r="WYJ27" s="409">
        <f t="shared" si="253"/>
        <v>0</v>
      </c>
      <c r="WYK27" s="409">
        <f t="shared" si="253"/>
        <v>0</v>
      </c>
      <c r="WYL27" s="409">
        <f t="shared" si="253"/>
        <v>0</v>
      </c>
      <c r="WYM27" s="409">
        <f t="shared" si="253"/>
        <v>0</v>
      </c>
      <c r="WYN27" s="409">
        <f t="shared" si="253"/>
        <v>0</v>
      </c>
      <c r="WYO27" s="409">
        <f t="shared" si="253"/>
        <v>0</v>
      </c>
      <c r="WYP27" s="409">
        <f t="shared" si="253"/>
        <v>0</v>
      </c>
      <c r="WYQ27" s="409">
        <f t="shared" si="253"/>
        <v>0</v>
      </c>
      <c r="WYR27" s="409">
        <f t="shared" si="253"/>
        <v>0</v>
      </c>
      <c r="WYS27" s="409">
        <f t="shared" si="253"/>
        <v>0</v>
      </c>
      <c r="WYT27" s="409">
        <f t="shared" si="253"/>
        <v>0</v>
      </c>
      <c r="WYU27" s="409">
        <f t="shared" si="253"/>
        <v>0</v>
      </c>
      <c r="WYV27" s="409">
        <f t="shared" si="253"/>
        <v>0</v>
      </c>
      <c r="WYW27" s="409">
        <f t="shared" si="253"/>
        <v>0</v>
      </c>
      <c r="WYX27" s="409">
        <f t="shared" si="253"/>
        <v>0</v>
      </c>
      <c r="WYY27" s="409">
        <f t="shared" si="253"/>
        <v>0</v>
      </c>
      <c r="WYZ27" s="409">
        <f t="shared" si="253"/>
        <v>0</v>
      </c>
      <c r="WZA27" s="409">
        <f t="shared" si="253"/>
        <v>0</v>
      </c>
      <c r="WZB27" s="409">
        <f t="shared" si="253"/>
        <v>0</v>
      </c>
      <c r="WZC27" s="409">
        <f t="shared" si="253"/>
        <v>0</v>
      </c>
      <c r="WZD27" s="409">
        <f t="shared" si="253"/>
        <v>0</v>
      </c>
      <c r="WZE27" s="409">
        <f t="shared" si="253"/>
        <v>0</v>
      </c>
      <c r="WZF27" s="409">
        <f t="shared" si="253"/>
        <v>0</v>
      </c>
      <c r="WZG27" s="409">
        <f t="shared" si="253"/>
        <v>0</v>
      </c>
      <c r="WZH27" s="409">
        <f t="shared" si="253"/>
        <v>0</v>
      </c>
      <c r="WZI27" s="409">
        <f t="shared" si="253"/>
        <v>0</v>
      </c>
      <c r="WZJ27" s="409">
        <f t="shared" si="253"/>
        <v>0</v>
      </c>
      <c r="WZK27" s="409">
        <f t="shared" si="253"/>
        <v>0</v>
      </c>
      <c r="WZL27" s="409">
        <f t="shared" si="253"/>
        <v>0</v>
      </c>
      <c r="WZM27" s="409">
        <f t="shared" si="253"/>
        <v>0</v>
      </c>
      <c r="WZN27" s="409">
        <f t="shared" si="253"/>
        <v>0</v>
      </c>
      <c r="WZO27" s="409">
        <f t="shared" si="253"/>
        <v>0</v>
      </c>
      <c r="WZP27" s="409">
        <f t="shared" si="253"/>
        <v>0</v>
      </c>
      <c r="WZQ27" s="409">
        <f t="shared" si="253"/>
        <v>0</v>
      </c>
      <c r="WZR27" s="409">
        <f t="shared" si="253"/>
        <v>0</v>
      </c>
      <c r="WZS27" s="409">
        <f t="shared" si="253"/>
        <v>0</v>
      </c>
      <c r="WZT27" s="409">
        <f t="shared" si="253"/>
        <v>0</v>
      </c>
      <c r="WZU27" s="409">
        <f t="shared" si="253"/>
        <v>0</v>
      </c>
      <c r="WZV27" s="409">
        <f t="shared" si="253"/>
        <v>0</v>
      </c>
      <c r="WZW27" s="409">
        <f t="shared" si="253"/>
        <v>0</v>
      </c>
      <c r="WZX27" s="409">
        <f t="shared" si="253"/>
        <v>0</v>
      </c>
      <c r="WZY27" s="409">
        <f t="shared" si="253"/>
        <v>0</v>
      </c>
      <c r="WZZ27" s="409">
        <f t="shared" si="253"/>
        <v>0</v>
      </c>
      <c r="XAA27" s="409">
        <f t="shared" si="253"/>
        <v>0</v>
      </c>
      <c r="XAB27" s="409">
        <f t="shared" si="253"/>
        <v>0</v>
      </c>
      <c r="XAC27" s="409">
        <f t="shared" si="253"/>
        <v>0</v>
      </c>
      <c r="XAD27" s="409">
        <f t="shared" si="253"/>
        <v>0</v>
      </c>
      <c r="XAE27" s="409">
        <f t="shared" si="253"/>
        <v>0</v>
      </c>
      <c r="XAF27" s="409">
        <f t="shared" si="253"/>
        <v>0</v>
      </c>
      <c r="XAG27" s="409">
        <f t="shared" si="253"/>
        <v>0</v>
      </c>
      <c r="XAH27" s="409">
        <f t="shared" si="253"/>
        <v>0</v>
      </c>
      <c r="XAI27" s="409">
        <f t="shared" si="253"/>
        <v>0</v>
      </c>
      <c r="XAJ27" s="409">
        <f t="shared" si="253"/>
        <v>0</v>
      </c>
      <c r="XAK27" s="409">
        <f t="shared" ref="XAK27:XCV27" si="254">XAK25/365</f>
        <v>0</v>
      </c>
      <c r="XAL27" s="409">
        <f t="shared" si="254"/>
        <v>0</v>
      </c>
      <c r="XAM27" s="409">
        <f t="shared" si="254"/>
        <v>0</v>
      </c>
      <c r="XAN27" s="409">
        <f t="shared" si="254"/>
        <v>0</v>
      </c>
      <c r="XAO27" s="409">
        <f t="shared" si="254"/>
        <v>0</v>
      </c>
      <c r="XAP27" s="409">
        <f t="shared" si="254"/>
        <v>0</v>
      </c>
      <c r="XAQ27" s="409">
        <f t="shared" si="254"/>
        <v>0</v>
      </c>
      <c r="XAR27" s="409">
        <f t="shared" si="254"/>
        <v>0</v>
      </c>
      <c r="XAS27" s="409">
        <f t="shared" si="254"/>
        <v>0</v>
      </c>
      <c r="XAT27" s="409">
        <f t="shared" si="254"/>
        <v>0</v>
      </c>
      <c r="XAU27" s="409">
        <f t="shared" si="254"/>
        <v>0</v>
      </c>
      <c r="XAV27" s="409">
        <f t="shared" si="254"/>
        <v>0</v>
      </c>
      <c r="XAW27" s="409">
        <f t="shared" si="254"/>
        <v>0</v>
      </c>
      <c r="XAX27" s="409">
        <f t="shared" si="254"/>
        <v>0</v>
      </c>
      <c r="XAY27" s="409">
        <f t="shared" si="254"/>
        <v>0</v>
      </c>
      <c r="XAZ27" s="409">
        <f t="shared" si="254"/>
        <v>0</v>
      </c>
      <c r="XBA27" s="409">
        <f t="shared" si="254"/>
        <v>0</v>
      </c>
      <c r="XBB27" s="409">
        <f t="shared" si="254"/>
        <v>0</v>
      </c>
      <c r="XBC27" s="409">
        <f t="shared" si="254"/>
        <v>0</v>
      </c>
      <c r="XBD27" s="409">
        <f t="shared" si="254"/>
        <v>0</v>
      </c>
      <c r="XBE27" s="409">
        <f t="shared" si="254"/>
        <v>0</v>
      </c>
      <c r="XBF27" s="409">
        <f t="shared" si="254"/>
        <v>0</v>
      </c>
      <c r="XBG27" s="409">
        <f t="shared" si="254"/>
        <v>0</v>
      </c>
      <c r="XBH27" s="409">
        <f t="shared" si="254"/>
        <v>0</v>
      </c>
      <c r="XBI27" s="409">
        <f t="shared" si="254"/>
        <v>0</v>
      </c>
      <c r="XBJ27" s="409">
        <f t="shared" si="254"/>
        <v>0</v>
      </c>
      <c r="XBK27" s="409">
        <f t="shared" si="254"/>
        <v>0</v>
      </c>
      <c r="XBL27" s="409">
        <f t="shared" si="254"/>
        <v>0</v>
      </c>
      <c r="XBM27" s="409">
        <f t="shared" si="254"/>
        <v>0</v>
      </c>
      <c r="XBN27" s="409">
        <f t="shared" si="254"/>
        <v>0</v>
      </c>
      <c r="XBO27" s="409">
        <f t="shared" si="254"/>
        <v>0</v>
      </c>
      <c r="XBP27" s="409">
        <f t="shared" si="254"/>
        <v>0</v>
      </c>
      <c r="XBQ27" s="409">
        <f t="shared" si="254"/>
        <v>0</v>
      </c>
      <c r="XBR27" s="409">
        <f t="shared" si="254"/>
        <v>0</v>
      </c>
      <c r="XBS27" s="409">
        <f t="shared" si="254"/>
        <v>0</v>
      </c>
      <c r="XBT27" s="409">
        <f t="shared" si="254"/>
        <v>0</v>
      </c>
      <c r="XBU27" s="409">
        <f t="shared" si="254"/>
        <v>0</v>
      </c>
      <c r="XBV27" s="409">
        <f t="shared" si="254"/>
        <v>0</v>
      </c>
      <c r="XBW27" s="409">
        <f t="shared" si="254"/>
        <v>0</v>
      </c>
      <c r="XBX27" s="409">
        <f t="shared" si="254"/>
        <v>0</v>
      </c>
      <c r="XBY27" s="409">
        <f t="shared" si="254"/>
        <v>0</v>
      </c>
      <c r="XBZ27" s="409">
        <f t="shared" si="254"/>
        <v>0</v>
      </c>
      <c r="XCA27" s="409">
        <f t="shared" si="254"/>
        <v>0</v>
      </c>
      <c r="XCB27" s="409">
        <f t="shared" si="254"/>
        <v>0</v>
      </c>
      <c r="XCC27" s="409">
        <f t="shared" si="254"/>
        <v>0</v>
      </c>
      <c r="XCD27" s="409">
        <f t="shared" si="254"/>
        <v>0</v>
      </c>
      <c r="XCE27" s="409">
        <f t="shared" si="254"/>
        <v>0</v>
      </c>
      <c r="XCF27" s="409">
        <f t="shared" si="254"/>
        <v>0</v>
      </c>
      <c r="XCG27" s="409">
        <f t="shared" si="254"/>
        <v>0</v>
      </c>
      <c r="XCH27" s="409">
        <f t="shared" si="254"/>
        <v>0</v>
      </c>
      <c r="XCI27" s="409">
        <f t="shared" si="254"/>
        <v>0</v>
      </c>
      <c r="XCJ27" s="409">
        <f t="shared" si="254"/>
        <v>0</v>
      </c>
      <c r="XCK27" s="409">
        <f t="shared" si="254"/>
        <v>0</v>
      </c>
      <c r="XCL27" s="409">
        <f t="shared" si="254"/>
        <v>0</v>
      </c>
      <c r="XCM27" s="409">
        <f t="shared" si="254"/>
        <v>0</v>
      </c>
      <c r="XCN27" s="409">
        <f t="shared" si="254"/>
        <v>0</v>
      </c>
      <c r="XCO27" s="409">
        <f t="shared" si="254"/>
        <v>0</v>
      </c>
      <c r="XCP27" s="409">
        <f t="shared" si="254"/>
        <v>0</v>
      </c>
      <c r="XCQ27" s="409">
        <f t="shared" si="254"/>
        <v>0</v>
      </c>
      <c r="XCR27" s="409">
        <f t="shared" si="254"/>
        <v>0</v>
      </c>
      <c r="XCS27" s="409">
        <f t="shared" si="254"/>
        <v>0</v>
      </c>
      <c r="XCT27" s="409">
        <f t="shared" si="254"/>
        <v>0</v>
      </c>
      <c r="XCU27" s="409">
        <f t="shared" si="254"/>
        <v>0</v>
      </c>
      <c r="XCV27" s="409">
        <f t="shared" si="254"/>
        <v>0</v>
      </c>
      <c r="XCW27" s="409">
        <f t="shared" ref="XCW27:XFD27" si="255">XCW25/365</f>
        <v>0</v>
      </c>
      <c r="XCX27" s="409">
        <f t="shared" si="255"/>
        <v>0</v>
      </c>
      <c r="XCY27" s="409">
        <f t="shared" si="255"/>
        <v>0</v>
      </c>
      <c r="XCZ27" s="409">
        <f t="shared" si="255"/>
        <v>0</v>
      </c>
      <c r="XDA27" s="409">
        <f t="shared" si="255"/>
        <v>0</v>
      </c>
      <c r="XDB27" s="409">
        <f t="shared" si="255"/>
        <v>0</v>
      </c>
      <c r="XDC27" s="409">
        <f t="shared" si="255"/>
        <v>0</v>
      </c>
      <c r="XDD27" s="409">
        <f t="shared" si="255"/>
        <v>0</v>
      </c>
      <c r="XDE27" s="409">
        <f t="shared" si="255"/>
        <v>0</v>
      </c>
      <c r="XDF27" s="409">
        <f t="shared" si="255"/>
        <v>0</v>
      </c>
      <c r="XDG27" s="409">
        <f t="shared" si="255"/>
        <v>0</v>
      </c>
      <c r="XDH27" s="409">
        <f t="shared" si="255"/>
        <v>0</v>
      </c>
      <c r="XDI27" s="409">
        <f t="shared" si="255"/>
        <v>0</v>
      </c>
      <c r="XDJ27" s="409">
        <f t="shared" si="255"/>
        <v>0</v>
      </c>
      <c r="XDK27" s="409">
        <f t="shared" si="255"/>
        <v>0</v>
      </c>
      <c r="XDL27" s="409">
        <f t="shared" si="255"/>
        <v>0</v>
      </c>
      <c r="XDM27" s="409">
        <f t="shared" si="255"/>
        <v>0</v>
      </c>
      <c r="XDN27" s="409">
        <f t="shared" si="255"/>
        <v>0</v>
      </c>
      <c r="XDO27" s="409">
        <f t="shared" si="255"/>
        <v>0</v>
      </c>
      <c r="XDP27" s="409">
        <f t="shared" si="255"/>
        <v>0</v>
      </c>
      <c r="XDQ27" s="409">
        <f t="shared" si="255"/>
        <v>0</v>
      </c>
      <c r="XDR27" s="409">
        <f t="shared" si="255"/>
        <v>0</v>
      </c>
      <c r="XDS27" s="409">
        <f t="shared" si="255"/>
        <v>0</v>
      </c>
      <c r="XDT27" s="409">
        <f t="shared" si="255"/>
        <v>0</v>
      </c>
      <c r="XDU27" s="409">
        <f t="shared" si="255"/>
        <v>0</v>
      </c>
      <c r="XDV27" s="409">
        <f t="shared" si="255"/>
        <v>0</v>
      </c>
      <c r="XDW27" s="409">
        <f t="shared" si="255"/>
        <v>0</v>
      </c>
      <c r="XDX27" s="409">
        <f t="shared" si="255"/>
        <v>0</v>
      </c>
      <c r="XDY27" s="409">
        <f t="shared" si="255"/>
        <v>0</v>
      </c>
      <c r="XDZ27" s="409">
        <f t="shared" si="255"/>
        <v>0</v>
      </c>
      <c r="XEA27" s="409">
        <f t="shared" si="255"/>
        <v>0</v>
      </c>
      <c r="XEB27" s="409">
        <f t="shared" si="255"/>
        <v>0</v>
      </c>
      <c r="XEC27" s="409">
        <f t="shared" si="255"/>
        <v>0</v>
      </c>
      <c r="XED27" s="409">
        <f t="shared" si="255"/>
        <v>0</v>
      </c>
      <c r="XEE27" s="409">
        <f t="shared" si="255"/>
        <v>0</v>
      </c>
      <c r="XEF27" s="409">
        <f t="shared" si="255"/>
        <v>0</v>
      </c>
      <c r="XEG27" s="409">
        <f t="shared" si="255"/>
        <v>0</v>
      </c>
      <c r="XEH27" s="409">
        <f t="shared" si="255"/>
        <v>0</v>
      </c>
      <c r="XEI27" s="409">
        <f t="shared" si="255"/>
        <v>0</v>
      </c>
      <c r="XEJ27" s="409">
        <f t="shared" si="255"/>
        <v>0</v>
      </c>
      <c r="XEK27" s="409">
        <f t="shared" si="255"/>
        <v>0</v>
      </c>
      <c r="XEL27" s="409">
        <f t="shared" si="255"/>
        <v>0</v>
      </c>
      <c r="XEM27" s="409">
        <f t="shared" si="255"/>
        <v>0</v>
      </c>
      <c r="XEN27" s="409">
        <f t="shared" si="255"/>
        <v>0</v>
      </c>
      <c r="XEO27" s="409">
        <f t="shared" si="255"/>
        <v>0</v>
      </c>
      <c r="XEP27" s="409">
        <f t="shared" si="255"/>
        <v>0</v>
      </c>
      <c r="XEQ27" s="409">
        <f t="shared" si="255"/>
        <v>0</v>
      </c>
      <c r="XER27" s="409">
        <f t="shared" si="255"/>
        <v>0</v>
      </c>
      <c r="XES27" s="409">
        <f t="shared" si="255"/>
        <v>0</v>
      </c>
      <c r="XET27" s="409">
        <f t="shared" si="255"/>
        <v>0</v>
      </c>
      <c r="XEU27" s="409">
        <f t="shared" si="255"/>
        <v>0</v>
      </c>
      <c r="XEV27" s="409">
        <f t="shared" si="255"/>
        <v>0</v>
      </c>
      <c r="XEW27" s="409">
        <f t="shared" si="255"/>
        <v>0</v>
      </c>
      <c r="XEX27" s="409">
        <f t="shared" si="255"/>
        <v>0</v>
      </c>
      <c r="XEY27" s="409">
        <f t="shared" si="255"/>
        <v>0</v>
      </c>
      <c r="XEZ27" s="409">
        <f t="shared" si="255"/>
        <v>0</v>
      </c>
      <c r="XFA27" s="409">
        <f t="shared" si="255"/>
        <v>0</v>
      </c>
      <c r="XFB27" s="409">
        <f t="shared" si="255"/>
        <v>0</v>
      </c>
      <c r="XFC27" s="409">
        <f t="shared" si="255"/>
        <v>0</v>
      </c>
      <c r="XFD27" s="409">
        <f t="shared" si="255"/>
        <v>0</v>
      </c>
    </row>
    <row r="28" spans="1:16384" x14ac:dyDescent="0.15">
      <c r="A28" s="400"/>
      <c r="B28" s="399"/>
      <c r="C28" s="409">
        <f>C27/365</f>
        <v>8.0043249249521811</v>
      </c>
      <c r="D28" s="410" t="s">
        <v>770</v>
      </c>
      <c r="E28" s="411">
        <f>C27/1024</f>
        <v>2.8531040992261194</v>
      </c>
      <c r="F28" s="410" t="s">
        <v>769</v>
      </c>
      <c r="G28" s="399"/>
      <c r="H28" s="399"/>
      <c r="I28" s="399"/>
      <c r="J28" s="399"/>
      <c r="K28" s="399"/>
      <c r="L28" s="399"/>
      <c r="M28" s="399"/>
      <c r="N28" s="399"/>
      <c r="O28" s="399"/>
    </row>
    <row r="29" spans="1:16384" ht="15" x14ac:dyDescent="0.15">
      <c r="A29" s="220" t="s">
        <v>754</v>
      </c>
      <c r="B29" s="399"/>
      <c r="C29" s="399"/>
      <c r="D29" s="411"/>
      <c r="E29" s="411"/>
      <c r="F29" s="411"/>
      <c r="G29" s="399"/>
      <c r="H29" s="399"/>
      <c r="I29" s="399"/>
      <c r="J29" s="399"/>
      <c r="K29" s="399"/>
      <c r="L29" s="399"/>
      <c r="M29" s="399"/>
      <c r="N29" s="399"/>
      <c r="O29" s="399"/>
    </row>
    <row r="30" spans="1:16384" x14ac:dyDescent="0.15">
      <c r="A30" s="400"/>
      <c r="B30" s="399"/>
      <c r="C30" s="399"/>
      <c r="D30" s="411"/>
      <c r="E30" s="411"/>
      <c r="F30" s="411"/>
      <c r="G30" s="399"/>
      <c r="H30" s="399"/>
      <c r="I30" s="399"/>
      <c r="J30" s="399"/>
      <c r="K30" s="399"/>
      <c r="L30" s="399"/>
      <c r="M30" s="399"/>
      <c r="N30" s="399"/>
      <c r="O30" s="399"/>
    </row>
    <row r="31" spans="1:16384" x14ac:dyDescent="0.15">
      <c r="A31" s="400"/>
      <c r="B31" s="399"/>
      <c r="C31" s="399"/>
      <c r="D31" s="399"/>
      <c r="E31" s="400"/>
      <c r="F31" s="400"/>
      <c r="G31" s="400"/>
      <c r="H31" s="400"/>
      <c r="I31" s="400"/>
      <c r="J31" s="400"/>
      <c r="K31" s="412"/>
      <c r="L31" s="412"/>
      <c r="M31" s="412"/>
      <c r="N31" s="412"/>
      <c r="O31" s="412"/>
    </row>
    <row r="32" spans="1:16384" ht="196" x14ac:dyDescent="0.15">
      <c r="A32" s="391" t="s">
        <v>714</v>
      </c>
      <c r="B32" s="400"/>
      <c r="C32" s="400"/>
      <c r="D32" s="400"/>
      <c r="E32" s="399"/>
      <c r="F32" s="399"/>
      <c r="G32" s="399"/>
      <c r="H32" s="399"/>
      <c r="I32" s="399"/>
      <c r="J32" s="399"/>
      <c r="K32" s="399"/>
      <c r="L32" s="399"/>
      <c r="M32" s="399"/>
      <c r="N32" s="399"/>
      <c r="O32" s="399"/>
    </row>
    <row r="33" spans="1:27" ht="44.25" customHeight="1" x14ac:dyDescent="0.15">
      <c r="A33" s="400"/>
      <c r="B33" s="399"/>
      <c r="C33" s="399"/>
      <c r="D33" s="399"/>
    </row>
    <row r="34" spans="1:27" ht="16" customHeight="1" x14ac:dyDescent="0.15">
      <c r="A34" s="220" t="s">
        <v>1111</v>
      </c>
    </row>
    <row r="35" spans="1:27" ht="14" thickBot="1" x14ac:dyDescent="0.2">
      <c r="Z35"/>
      <c r="AA35"/>
    </row>
    <row r="36" spans="1:27" ht="17" thickBot="1" x14ac:dyDescent="0.2">
      <c r="A36" s="1028" t="s">
        <v>156</v>
      </c>
      <c r="B36" s="1031" t="s">
        <v>157</v>
      </c>
      <c r="C36" s="1032"/>
      <c r="D36" s="1032"/>
      <c r="E36" s="1032"/>
      <c r="F36" s="1032"/>
      <c r="G36" s="1032"/>
      <c r="H36" s="1032"/>
      <c r="I36" s="1032"/>
      <c r="J36" s="1032"/>
      <c r="K36" s="1032"/>
      <c r="L36" s="1033"/>
      <c r="M36" s="1023" t="s">
        <v>158</v>
      </c>
      <c r="N36" s="1024"/>
      <c r="O36" s="1024"/>
      <c r="P36" s="1024"/>
      <c r="Q36" s="1024"/>
      <c r="R36" s="1024"/>
      <c r="S36" s="1024"/>
      <c r="T36" s="1024"/>
      <c r="U36" s="1024"/>
      <c r="V36" s="1024"/>
      <c r="W36" s="1025"/>
    </row>
    <row r="37" spans="1:27" ht="19" x14ac:dyDescent="0.15">
      <c r="A37" s="1029"/>
      <c r="B37" s="808" t="s">
        <v>159</v>
      </c>
      <c r="C37" s="809" t="s">
        <v>617</v>
      </c>
      <c r="D37" s="809" t="s">
        <v>141</v>
      </c>
      <c r="E37" s="809" t="s">
        <v>153</v>
      </c>
      <c r="F37" s="809" t="s">
        <v>154</v>
      </c>
      <c r="G37" s="809" t="s">
        <v>139</v>
      </c>
      <c r="H37" s="809" t="s">
        <v>142</v>
      </c>
      <c r="I37" s="809" t="s">
        <v>695</v>
      </c>
      <c r="J37" s="832" t="s">
        <v>1114</v>
      </c>
      <c r="K37" s="809" t="s">
        <v>618</v>
      </c>
      <c r="L37" s="833" t="s">
        <v>1115</v>
      </c>
      <c r="M37" s="808" t="s">
        <v>159</v>
      </c>
      <c r="N37" s="809" t="s">
        <v>617</v>
      </c>
      <c r="O37" s="809" t="s">
        <v>141</v>
      </c>
      <c r="P37" s="809" t="s">
        <v>153</v>
      </c>
      <c r="Q37" s="809" t="s">
        <v>154</v>
      </c>
      <c r="R37" s="809" t="s">
        <v>139</v>
      </c>
      <c r="S37" s="809" t="s">
        <v>142</v>
      </c>
      <c r="T37" s="809" t="s">
        <v>695</v>
      </c>
      <c r="U37" s="832" t="s">
        <v>1114</v>
      </c>
      <c r="V37" s="809" t="s">
        <v>618</v>
      </c>
      <c r="W37" s="833" t="s">
        <v>1115</v>
      </c>
    </row>
    <row r="38" spans="1:27" ht="16" x14ac:dyDescent="0.15">
      <c r="A38" s="834" t="s">
        <v>1042</v>
      </c>
      <c r="B38" s="746">
        <v>678802</v>
      </c>
      <c r="C38" s="692">
        <v>280420</v>
      </c>
      <c r="D38" s="692">
        <v>54503</v>
      </c>
      <c r="E38" s="692">
        <v>13012067</v>
      </c>
      <c r="F38" s="692">
        <v>7255829</v>
      </c>
      <c r="G38" s="692">
        <v>1761675</v>
      </c>
      <c r="H38" s="692">
        <v>114859</v>
      </c>
      <c r="I38" s="692">
        <v>698</v>
      </c>
      <c r="J38" s="792">
        <v>10158</v>
      </c>
      <c r="K38" s="692">
        <v>9251416</v>
      </c>
      <c r="L38" s="835">
        <v>30170</v>
      </c>
      <c r="M38" s="836">
        <v>5817.98514759726</v>
      </c>
      <c r="N38" s="798">
        <v>194.61487223300981</v>
      </c>
      <c r="O38" s="798">
        <v>15.369702364318</v>
      </c>
      <c r="P38" s="798">
        <v>98810.378365743905</v>
      </c>
      <c r="Q38" s="798">
        <v>86173.863167796197</v>
      </c>
      <c r="R38" s="798">
        <v>15758.4509610328</v>
      </c>
      <c r="S38" s="798">
        <v>1106.9053250188001</v>
      </c>
      <c r="T38" s="798">
        <v>6.0232766428962297</v>
      </c>
      <c r="U38" s="798">
        <v>167.202216028235</v>
      </c>
      <c r="V38" s="653">
        <v>96734.381343366491</v>
      </c>
      <c r="W38" s="837">
        <v>54.87273287493732</v>
      </c>
    </row>
    <row r="39" spans="1:27" ht="16" x14ac:dyDescent="0.15">
      <c r="A39" s="834" t="s">
        <v>1043</v>
      </c>
      <c r="B39" s="746">
        <v>569260</v>
      </c>
      <c r="C39" s="692">
        <v>47094</v>
      </c>
      <c r="D39" s="692">
        <v>52249</v>
      </c>
      <c r="E39" s="692">
        <v>13575270</v>
      </c>
      <c r="F39" s="692">
        <v>7402277</v>
      </c>
      <c r="G39" s="692">
        <v>1846842</v>
      </c>
      <c r="H39" s="692">
        <v>760820</v>
      </c>
      <c r="I39" s="692">
        <v>312</v>
      </c>
      <c r="J39" s="792">
        <v>10681</v>
      </c>
      <c r="K39" s="692">
        <v>7881137</v>
      </c>
      <c r="L39" s="835">
        <v>26452</v>
      </c>
      <c r="M39" s="836">
        <v>4989.5511254705398</v>
      </c>
      <c r="N39" s="798">
        <v>154.5287769092244</v>
      </c>
      <c r="O39" s="798">
        <v>14.743031559512</v>
      </c>
      <c r="P39" s="798">
        <v>106119.24971667799</v>
      </c>
      <c r="Q39" s="798">
        <v>89482.1800158033</v>
      </c>
      <c r="R39" s="798">
        <v>14603.0397587884</v>
      </c>
      <c r="S39" s="798">
        <v>1256.83666596747</v>
      </c>
      <c r="T39" s="798">
        <v>2.72924507502466</v>
      </c>
      <c r="U39" s="798">
        <v>193.06553094554599</v>
      </c>
      <c r="V39" s="653">
        <v>80543.272071757237</v>
      </c>
      <c r="W39" s="837">
        <v>21.110594789497455</v>
      </c>
    </row>
    <row r="40" spans="1:27" ht="16" x14ac:dyDescent="0.15">
      <c r="A40" s="834" t="s">
        <v>1044</v>
      </c>
      <c r="B40" s="746">
        <v>602611</v>
      </c>
      <c r="C40" s="692">
        <v>293719</v>
      </c>
      <c r="D40" s="692">
        <v>56258</v>
      </c>
      <c r="E40" s="692">
        <v>12253289</v>
      </c>
      <c r="F40" s="692">
        <v>5397851</v>
      </c>
      <c r="G40" s="692">
        <v>1486021</v>
      </c>
      <c r="H40" s="692">
        <v>779879</v>
      </c>
      <c r="I40" s="692">
        <v>28</v>
      </c>
      <c r="J40" s="792">
        <v>10345</v>
      </c>
      <c r="K40" s="692">
        <v>7098306</v>
      </c>
      <c r="L40" s="835">
        <v>24129</v>
      </c>
      <c r="M40" s="836">
        <v>5244.1791186611999</v>
      </c>
      <c r="N40" s="798">
        <v>181.98517423029941</v>
      </c>
      <c r="O40" s="798">
        <v>15.821244049817301</v>
      </c>
      <c r="P40" s="798">
        <v>89552.441636425399</v>
      </c>
      <c r="Q40" s="798">
        <v>52725.740393073203</v>
      </c>
      <c r="R40" s="798">
        <v>12585.0971971135</v>
      </c>
      <c r="S40" s="798">
        <v>1086.8934081150201</v>
      </c>
      <c r="T40" s="798">
        <v>0.23202182073146099</v>
      </c>
      <c r="U40" s="798">
        <v>164.97710674721699</v>
      </c>
      <c r="V40" s="653">
        <v>79891.36690470099</v>
      </c>
      <c r="W40" s="837">
        <v>16.425348140299313</v>
      </c>
    </row>
    <row r="41" spans="1:27" ht="16" x14ac:dyDescent="0.15">
      <c r="A41" s="834" t="s">
        <v>1045</v>
      </c>
      <c r="B41" s="746">
        <v>593196</v>
      </c>
      <c r="C41" s="692">
        <v>314511</v>
      </c>
      <c r="D41" s="692">
        <v>45227</v>
      </c>
      <c r="E41" s="692">
        <v>10599864</v>
      </c>
      <c r="F41" s="692">
        <v>3594342</v>
      </c>
      <c r="G41" s="692">
        <v>1848211</v>
      </c>
      <c r="H41" s="692">
        <v>843018</v>
      </c>
      <c r="I41" s="692">
        <v>535</v>
      </c>
      <c r="J41" s="792">
        <v>10664</v>
      </c>
      <c r="K41" s="692">
        <v>5878441</v>
      </c>
      <c r="L41" s="835">
        <v>30120</v>
      </c>
      <c r="M41" s="836">
        <v>5152.1185505129297</v>
      </c>
      <c r="N41" s="798">
        <v>185.9954964797935</v>
      </c>
      <c r="O41" s="798">
        <v>12.8219107324257</v>
      </c>
      <c r="P41" s="798">
        <v>71133.252500183793</v>
      </c>
      <c r="Q41" s="798">
        <v>37418.3477571681</v>
      </c>
      <c r="R41" s="798">
        <v>15956.5434647696</v>
      </c>
      <c r="S41" s="798">
        <v>1284.4890060815901</v>
      </c>
      <c r="T41" s="798">
        <v>4.6366873793303904</v>
      </c>
      <c r="U41" s="798">
        <v>160.60969423502601</v>
      </c>
      <c r="V41" s="653">
        <v>72248.415806810299</v>
      </c>
      <c r="W41" s="837">
        <v>19.600360861048021</v>
      </c>
    </row>
    <row r="42" spans="1:27" ht="16" x14ac:dyDescent="0.15">
      <c r="A42" s="834" t="s">
        <v>1046</v>
      </c>
      <c r="B42" s="746">
        <v>555278</v>
      </c>
      <c r="C42" s="692">
        <v>53779</v>
      </c>
      <c r="D42" s="692">
        <v>47924</v>
      </c>
      <c r="E42" s="692">
        <v>8759111</v>
      </c>
      <c r="F42" s="692">
        <v>3353854</v>
      </c>
      <c r="G42" s="692">
        <v>1831665</v>
      </c>
      <c r="H42" s="692">
        <v>690900</v>
      </c>
      <c r="I42" s="692">
        <v>537</v>
      </c>
      <c r="J42" s="792">
        <v>7768</v>
      </c>
      <c r="K42" s="692">
        <v>4798686</v>
      </c>
      <c r="L42" s="835">
        <v>21126</v>
      </c>
      <c r="M42" s="836">
        <v>4754.9090771945102</v>
      </c>
      <c r="N42" s="798">
        <v>163.97926669567738</v>
      </c>
      <c r="O42" s="798">
        <v>13.5462829126045</v>
      </c>
      <c r="P42" s="798">
        <v>75072.086285063895</v>
      </c>
      <c r="Q42" s="798">
        <v>36609.726878347799</v>
      </c>
      <c r="R42" s="798">
        <v>16831.19534503288</v>
      </c>
      <c r="S42" s="798">
        <v>1077.1629695081999</v>
      </c>
      <c r="T42" s="798">
        <v>4.6476683076471001</v>
      </c>
      <c r="U42" s="798">
        <v>126.281286984682</v>
      </c>
      <c r="V42" s="653">
        <v>59217.657651132751</v>
      </c>
      <c r="W42" s="837">
        <v>30.09771918226032</v>
      </c>
    </row>
    <row r="43" spans="1:27" ht="16" x14ac:dyDescent="0.15">
      <c r="A43" s="834" t="s">
        <v>1047</v>
      </c>
      <c r="B43" s="746">
        <v>509014</v>
      </c>
      <c r="C43" s="692">
        <v>249202</v>
      </c>
      <c r="D43" s="692">
        <v>45117</v>
      </c>
      <c r="E43" s="692">
        <v>8201360</v>
      </c>
      <c r="F43" s="692">
        <v>4933317</v>
      </c>
      <c r="G43" s="692">
        <v>1965651</v>
      </c>
      <c r="H43" s="692">
        <v>723486</v>
      </c>
      <c r="I43" s="692">
        <v>543</v>
      </c>
      <c r="J43" s="792">
        <v>7930</v>
      </c>
      <c r="K43" s="692">
        <v>4929355</v>
      </c>
      <c r="L43" s="835">
        <v>20269</v>
      </c>
      <c r="M43" s="836">
        <v>4484.1215179245901</v>
      </c>
      <c r="N43" s="798">
        <v>166.08426316361812</v>
      </c>
      <c r="O43" s="798">
        <v>12.7247677613049</v>
      </c>
      <c r="P43" s="798">
        <v>66897.795727348799</v>
      </c>
      <c r="Q43" s="798">
        <v>51292.142012971402</v>
      </c>
      <c r="R43" s="798">
        <v>18158.322803454401</v>
      </c>
      <c r="S43" s="798">
        <v>1154.03838470298</v>
      </c>
      <c r="T43" s="798">
        <v>4.7140536867082101</v>
      </c>
      <c r="U43" s="798">
        <v>129.50015708804099</v>
      </c>
      <c r="V43" s="653">
        <v>57155.844596290815</v>
      </c>
      <c r="W43" s="837">
        <v>32.902278769761239</v>
      </c>
    </row>
    <row r="44" spans="1:27" ht="16" x14ac:dyDescent="0.15">
      <c r="A44" s="834" t="s">
        <v>1048</v>
      </c>
      <c r="B44" s="746">
        <v>670548</v>
      </c>
      <c r="C44" s="692">
        <v>369986</v>
      </c>
      <c r="D44" s="692">
        <v>47540</v>
      </c>
      <c r="E44" s="692">
        <v>8665514</v>
      </c>
      <c r="F44" s="692">
        <v>4953907</v>
      </c>
      <c r="G44" s="692">
        <v>1868146</v>
      </c>
      <c r="H44" s="692">
        <v>790385</v>
      </c>
      <c r="I44" s="692">
        <v>630</v>
      </c>
      <c r="J44" s="792">
        <v>8836</v>
      </c>
      <c r="K44" s="692">
        <v>5260467</v>
      </c>
      <c r="L44" s="835">
        <v>20342</v>
      </c>
      <c r="M44" s="836">
        <v>5526.7820563958903</v>
      </c>
      <c r="N44" s="798">
        <v>144.27747165504749</v>
      </c>
      <c r="O44" s="798">
        <v>13.5564576387405</v>
      </c>
      <c r="P44" s="798">
        <v>77286.327010491805</v>
      </c>
      <c r="Q44" s="798">
        <v>63588.782148051003</v>
      </c>
      <c r="R44" s="798">
        <v>16827.895884288399</v>
      </c>
      <c r="S44" s="798">
        <v>1427.3674274068301</v>
      </c>
      <c r="T44" s="798">
        <v>5.4422281524166403</v>
      </c>
      <c r="U44" s="798">
        <v>125.903418392874</v>
      </c>
      <c r="V44" s="653">
        <v>59593.302617943817</v>
      </c>
      <c r="W44" s="837">
        <v>40.032355712726648</v>
      </c>
    </row>
    <row r="45" spans="1:27" ht="16" x14ac:dyDescent="0.15">
      <c r="A45" s="834" t="s">
        <v>1049</v>
      </c>
      <c r="B45" s="746">
        <v>653079</v>
      </c>
      <c r="C45" s="692">
        <v>272202</v>
      </c>
      <c r="D45" s="692">
        <v>59482</v>
      </c>
      <c r="E45" s="692">
        <v>8149560</v>
      </c>
      <c r="F45" s="692">
        <v>3997173</v>
      </c>
      <c r="G45" s="692">
        <v>1978716</v>
      </c>
      <c r="H45" s="692">
        <v>666944</v>
      </c>
      <c r="I45" s="692">
        <v>520</v>
      </c>
      <c r="J45" s="792">
        <v>10977</v>
      </c>
      <c r="K45" s="692">
        <v>4647423</v>
      </c>
      <c r="L45" s="835">
        <v>24013</v>
      </c>
      <c r="M45" s="836">
        <v>5921.0151656251401</v>
      </c>
      <c r="N45" s="798">
        <v>161.06301730871189</v>
      </c>
      <c r="O45" s="798">
        <v>22.137742913328101</v>
      </c>
      <c r="P45" s="798">
        <v>71807.044826413505</v>
      </c>
      <c r="Q45" s="798">
        <v>60659.702935786903</v>
      </c>
      <c r="R45" s="798">
        <v>17748.195526022399</v>
      </c>
      <c r="S45" s="798">
        <v>1449.6391760176</v>
      </c>
      <c r="T45" s="798">
        <v>5.10597251076251</v>
      </c>
      <c r="U45" s="798">
        <v>169.195568556897</v>
      </c>
      <c r="V45" s="653">
        <v>48250.858563834699</v>
      </c>
      <c r="W45" s="837">
        <v>31.365463569760298</v>
      </c>
    </row>
    <row r="46" spans="1:27" ht="16" x14ac:dyDescent="0.15">
      <c r="A46" s="834" t="s">
        <v>1050</v>
      </c>
      <c r="B46" s="746">
        <v>509336</v>
      </c>
      <c r="C46" s="692">
        <v>242002</v>
      </c>
      <c r="D46" s="692">
        <v>136940</v>
      </c>
      <c r="E46" s="692">
        <v>7518580</v>
      </c>
      <c r="F46" s="692">
        <v>3526454</v>
      </c>
      <c r="G46" s="692">
        <v>1909340</v>
      </c>
      <c r="H46" s="692">
        <v>655338</v>
      </c>
      <c r="I46" s="692">
        <v>765</v>
      </c>
      <c r="J46" s="792">
        <v>23156</v>
      </c>
      <c r="K46" s="692">
        <v>4411440</v>
      </c>
      <c r="L46" s="835">
        <v>23240</v>
      </c>
      <c r="M46" s="836">
        <v>4397.2113031959097</v>
      </c>
      <c r="N46" s="798">
        <v>137.8958195727312</v>
      </c>
      <c r="O46" s="798">
        <v>36.390817080624402</v>
      </c>
      <c r="P46" s="798">
        <v>57781.219836541401</v>
      </c>
      <c r="Q46" s="798">
        <v>43281.536891953998</v>
      </c>
      <c r="R46" s="798">
        <v>18456.546016300043</v>
      </c>
      <c r="S46" s="798">
        <v>1044.4584426870499</v>
      </c>
      <c r="T46" s="798">
        <v>6.47174196597188</v>
      </c>
      <c r="U46" s="798">
        <v>472.33087688963798</v>
      </c>
      <c r="V46" s="653">
        <v>45582.913410932655</v>
      </c>
      <c r="W46" s="837">
        <v>84.194062385708023</v>
      </c>
    </row>
    <row r="47" spans="1:27" ht="16" x14ac:dyDescent="0.15">
      <c r="A47" s="834" t="s">
        <v>1051</v>
      </c>
      <c r="B47" s="746">
        <v>475981</v>
      </c>
      <c r="C47" s="692">
        <v>408947</v>
      </c>
      <c r="D47" s="692">
        <v>367378</v>
      </c>
      <c r="E47" s="692">
        <v>6214740</v>
      </c>
      <c r="F47" s="692">
        <v>3235210</v>
      </c>
      <c r="G47" s="692">
        <v>1877071</v>
      </c>
      <c r="H47" s="692">
        <v>551531</v>
      </c>
      <c r="I47" s="692">
        <v>602</v>
      </c>
      <c r="J47" s="792">
        <v>42984</v>
      </c>
      <c r="K47" s="692">
        <v>4323500</v>
      </c>
      <c r="L47" s="835">
        <v>29869</v>
      </c>
      <c r="M47" s="836">
        <v>4036.9947958672401</v>
      </c>
      <c r="N47" s="798">
        <v>156.53286011330729</v>
      </c>
      <c r="O47" s="798">
        <v>96.186285655945497</v>
      </c>
      <c r="P47" s="798">
        <v>51069.850552173302</v>
      </c>
      <c r="Q47" s="798">
        <v>43294.131659431303</v>
      </c>
      <c r="R47" s="798">
        <v>17935.507466279902</v>
      </c>
      <c r="S47" s="798">
        <v>622.380691101774</v>
      </c>
      <c r="T47" s="798">
        <v>5.4549472462385804</v>
      </c>
      <c r="U47" s="798">
        <v>1037.9294660370699</v>
      </c>
      <c r="V47" s="653">
        <v>46073.52608079357</v>
      </c>
      <c r="W47" s="837">
        <v>52.095529764890593</v>
      </c>
    </row>
    <row r="48" spans="1:27" ht="16" x14ac:dyDescent="0.15">
      <c r="A48" s="834" t="s">
        <v>1052</v>
      </c>
      <c r="B48" s="746">
        <v>657808</v>
      </c>
      <c r="C48" s="692">
        <v>947093</v>
      </c>
      <c r="D48" s="692">
        <v>359685</v>
      </c>
      <c r="E48" s="692">
        <v>6686116</v>
      </c>
      <c r="F48" s="692">
        <v>3618951</v>
      </c>
      <c r="G48" s="692">
        <v>1190855</v>
      </c>
      <c r="H48" s="692">
        <v>577811</v>
      </c>
      <c r="I48" s="692">
        <v>2335</v>
      </c>
      <c r="J48" s="792">
        <v>10010</v>
      </c>
      <c r="K48" s="692">
        <v>5882827</v>
      </c>
      <c r="L48" s="835">
        <v>57879</v>
      </c>
      <c r="M48" s="836">
        <v>5592.69620198756</v>
      </c>
      <c r="N48" s="798">
        <v>158.4922226807098</v>
      </c>
      <c r="O48" s="798">
        <v>94.336573756299899</v>
      </c>
      <c r="P48" s="798">
        <v>60491.776407235302</v>
      </c>
      <c r="Q48" s="798">
        <v>50829.232670975798</v>
      </c>
      <c r="R48" s="798">
        <v>11269.6372542874</v>
      </c>
      <c r="S48" s="798">
        <v>287.01873294636601</v>
      </c>
      <c r="T48" s="798">
        <v>28.818197787739301</v>
      </c>
      <c r="U48" s="798">
        <v>175.78443188127099</v>
      </c>
      <c r="V48" s="653">
        <v>80436.67915570637</v>
      </c>
      <c r="W48" s="837">
        <v>96.985971806570859</v>
      </c>
    </row>
    <row r="49" spans="1:25" ht="16" x14ac:dyDescent="0.15">
      <c r="A49" s="834" t="s">
        <v>1053</v>
      </c>
      <c r="B49" s="746">
        <v>785572</v>
      </c>
      <c r="C49" s="692">
        <v>402727</v>
      </c>
      <c r="D49" s="692">
        <v>331597</v>
      </c>
      <c r="E49" s="692">
        <v>10945361</v>
      </c>
      <c r="F49" s="692">
        <v>7810266</v>
      </c>
      <c r="G49" s="692">
        <v>1794440</v>
      </c>
      <c r="H49" s="692">
        <v>82536</v>
      </c>
      <c r="I49" s="692">
        <v>709</v>
      </c>
      <c r="J49" s="792">
        <v>9638</v>
      </c>
      <c r="K49" s="692">
        <v>5613560</v>
      </c>
      <c r="L49" s="835">
        <v>29686</v>
      </c>
      <c r="M49" s="836">
        <v>6508.1573735289203</v>
      </c>
      <c r="N49" s="798">
        <v>148.84701992291889</v>
      </c>
      <c r="O49" s="798">
        <v>86.831270222552106</v>
      </c>
      <c r="P49" s="798">
        <v>76441.094419640402</v>
      </c>
      <c r="Q49" s="798">
        <v>66276.949858192296</v>
      </c>
      <c r="R49" s="798">
        <v>14084.627132040399</v>
      </c>
      <c r="S49" s="798">
        <v>213.34256327431601</v>
      </c>
      <c r="T49" s="798">
        <v>6.4949742713943097</v>
      </c>
      <c r="U49" s="798">
        <v>169.75171403493701</v>
      </c>
      <c r="V49" s="653">
        <v>87017.281691701995</v>
      </c>
      <c r="W49" s="837">
        <v>156.61576758697586</v>
      </c>
    </row>
    <row r="50" spans="1:25" ht="17" thickBot="1" x14ac:dyDescent="0.2">
      <c r="A50" s="838" t="s">
        <v>1116</v>
      </c>
      <c r="B50" s="813">
        <f t="shared" ref="B50:W50" si="256">SUM(B38:B49)</f>
        <v>7260485</v>
      </c>
      <c r="C50" s="814">
        <f t="shared" si="256"/>
        <v>3881682</v>
      </c>
      <c r="D50" s="814">
        <f t="shared" si="256"/>
        <v>1603900</v>
      </c>
      <c r="E50" s="814">
        <f t="shared" si="256"/>
        <v>114580832</v>
      </c>
      <c r="F50" s="814">
        <f t="shared" si="256"/>
        <v>59079431</v>
      </c>
      <c r="G50" s="814">
        <f t="shared" si="256"/>
        <v>21358633</v>
      </c>
      <c r="H50" s="814">
        <f t="shared" si="256"/>
        <v>7237507</v>
      </c>
      <c r="I50" s="814">
        <f t="shared" si="256"/>
        <v>8214</v>
      </c>
      <c r="J50" s="814">
        <f t="shared" si="256"/>
        <v>163147</v>
      </c>
      <c r="K50" s="814">
        <f t="shared" si="256"/>
        <v>69976558</v>
      </c>
      <c r="L50" s="839">
        <f t="shared" si="256"/>
        <v>337295</v>
      </c>
      <c r="M50" s="840">
        <f t="shared" si="256"/>
        <v>62425.721433961684</v>
      </c>
      <c r="N50" s="841">
        <f t="shared" si="256"/>
        <v>1954.296260965049</v>
      </c>
      <c r="O50" s="841">
        <f t="shared" si="256"/>
        <v>434.46608664747293</v>
      </c>
      <c r="P50" s="841">
        <f t="shared" si="256"/>
        <v>902462.51728393941</v>
      </c>
      <c r="Q50" s="841">
        <f t="shared" si="256"/>
        <v>681632.3363895514</v>
      </c>
      <c r="R50" s="841">
        <f t="shared" si="256"/>
        <v>190215.05880941011</v>
      </c>
      <c r="S50" s="841">
        <f t="shared" si="256"/>
        <v>12010.532792827997</v>
      </c>
      <c r="T50" s="841">
        <f t="shared" si="256"/>
        <v>80.771014846861277</v>
      </c>
      <c r="U50" s="841">
        <f t="shared" si="256"/>
        <v>3092.5314678214336</v>
      </c>
      <c r="V50" s="841">
        <f t="shared" si="256"/>
        <v>812745.49989497161</v>
      </c>
      <c r="W50" s="842">
        <f t="shared" si="256"/>
        <v>636.29818544443594</v>
      </c>
    </row>
    <row r="51" spans="1:25" x14ac:dyDescent="0.15">
      <c r="A51" s="413"/>
    </row>
    <row r="52" spans="1:25" s="388" customFormat="1" x14ac:dyDescent="0.15">
      <c r="A52" s="78"/>
      <c r="B52" s="78"/>
      <c r="C52" s="381"/>
      <c r="D52" s="380"/>
      <c r="E52" s="78"/>
      <c r="F52" s="78"/>
      <c r="G52" s="78"/>
      <c r="H52" s="78"/>
      <c r="I52" s="78"/>
      <c r="J52" s="78"/>
      <c r="K52" s="78"/>
      <c r="L52" s="78"/>
      <c r="M52" s="78"/>
      <c r="N52" s="78"/>
      <c r="O52" s="78"/>
      <c r="P52" s="78"/>
      <c r="Q52" s="78"/>
      <c r="R52" s="78"/>
      <c r="S52" s="78"/>
      <c r="T52" s="78"/>
      <c r="U52" s="78"/>
      <c r="V52" s="78"/>
      <c r="W52" s="78"/>
      <c r="X52" s="78"/>
      <c r="Y52" s="78"/>
    </row>
    <row r="53" spans="1:25" ht="51" x14ac:dyDescent="0.15">
      <c r="A53" s="382" t="s">
        <v>149</v>
      </c>
      <c r="B53" s="382" t="s">
        <v>161</v>
      </c>
      <c r="C53" s="414" t="s">
        <v>162</v>
      </c>
      <c r="D53" s="415" t="s">
        <v>163</v>
      </c>
      <c r="E53" s="402" t="s">
        <v>164</v>
      </c>
      <c r="F53" s="402" t="s">
        <v>165</v>
      </c>
      <c r="G53" s="388"/>
      <c r="H53" s="388"/>
      <c r="I53" s="388"/>
      <c r="J53" s="388"/>
      <c r="K53" s="388"/>
      <c r="L53" s="388"/>
      <c r="M53" s="388"/>
      <c r="N53" s="388"/>
      <c r="O53" s="388"/>
      <c r="P53" s="388"/>
      <c r="Q53" s="388"/>
      <c r="R53" s="388"/>
      <c r="S53" s="388"/>
      <c r="T53" s="388"/>
      <c r="U53" s="388"/>
      <c r="V53" s="388"/>
      <c r="W53" s="388"/>
      <c r="X53" s="388"/>
      <c r="Y53" s="388"/>
    </row>
    <row r="54" spans="1:25" ht="16" x14ac:dyDescent="0.15">
      <c r="A54" s="843" t="str">
        <f>B37</f>
        <v>AIRS/AMSU-A</v>
      </c>
      <c r="B54" s="844">
        <v>32</v>
      </c>
      <c r="C54" s="845">
        <v>7260485</v>
      </c>
      <c r="D54" s="846">
        <v>62425.721433961611</v>
      </c>
      <c r="E54" s="845">
        <v>98</v>
      </c>
      <c r="F54" s="847">
        <v>1569</v>
      </c>
    </row>
    <row r="55" spans="1:25" ht="16" x14ac:dyDescent="0.15">
      <c r="A55" s="843" t="str">
        <f>C37</f>
        <v>AMSR2</v>
      </c>
      <c r="B55" s="844">
        <v>8</v>
      </c>
      <c r="C55" s="845">
        <v>3881682</v>
      </c>
      <c r="D55" s="846">
        <v>1954.2962609650463</v>
      </c>
      <c r="E55" s="845">
        <v>168</v>
      </c>
      <c r="F55" s="847">
        <v>7292</v>
      </c>
      <c r="H55"/>
      <c r="I55"/>
    </row>
    <row r="56" spans="1:25" ht="16" x14ac:dyDescent="0.15">
      <c r="A56" s="844" t="str">
        <f>D37</f>
        <v>MLS</v>
      </c>
      <c r="B56" s="844">
        <v>23</v>
      </c>
      <c r="C56" s="845">
        <v>1603900</v>
      </c>
      <c r="D56" s="846">
        <v>434.46608664747254</v>
      </c>
      <c r="E56" s="845">
        <v>42</v>
      </c>
      <c r="F56" s="847">
        <v>586</v>
      </c>
    </row>
    <row r="57" spans="1:25" ht="16" x14ac:dyDescent="0.15">
      <c r="A57" s="844" t="str">
        <f>E37</f>
        <v>MODIS - Aqua</v>
      </c>
      <c r="B57" s="844">
        <v>209</v>
      </c>
      <c r="C57" s="845">
        <v>114580832</v>
      </c>
      <c r="D57" s="846">
        <v>902462.51728393813</v>
      </c>
      <c r="E57" s="845">
        <v>1657</v>
      </c>
      <c r="F57" s="847">
        <v>831732</v>
      </c>
    </row>
    <row r="58" spans="1:25" ht="16" x14ac:dyDescent="0.15">
      <c r="A58" s="844" t="str">
        <f>F37</f>
        <v>MODIS - Terra</v>
      </c>
      <c r="B58" s="844">
        <v>169</v>
      </c>
      <c r="C58" s="845">
        <v>59079431</v>
      </c>
      <c r="D58" s="846">
        <v>681632.33638954931</v>
      </c>
      <c r="E58" s="845">
        <v>933</v>
      </c>
      <c r="F58" s="847">
        <v>6842</v>
      </c>
    </row>
    <row r="59" spans="1:25" ht="16" x14ac:dyDescent="0.15">
      <c r="A59" s="844" t="str">
        <f>G37</f>
        <v>MOPITT</v>
      </c>
      <c r="B59" s="844">
        <v>2</v>
      </c>
      <c r="C59" s="845">
        <v>21358633</v>
      </c>
      <c r="D59" s="846">
        <v>190215.05880941023</v>
      </c>
      <c r="E59" s="845">
        <v>66</v>
      </c>
      <c r="F59" s="847">
        <v>0</v>
      </c>
    </row>
    <row r="60" spans="1:25" ht="16" x14ac:dyDescent="0.15">
      <c r="A60" s="843" t="str">
        <f>H37</f>
        <v>OMI</v>
      </c>
      <c r="B60" s="844">
        <v>9</v>
      </c>
      <c r="C60" s="845">
        <v>7237507</v>
      </c>
      <c r="D60" s="846">
        <v>12010.532792828033</v>
      </c>
      <c r="E60" s="845">
        <v>150</v>
      </c>
      <c r="F60" s="847">
        <v>0</v>
      </c>
    </row>
    <row r="61" spans="1:25" ht="16" x14ac:dyDescent="0.15">
      <c r="A61" s="843" t="str">
        <f>I37</f>
        <v>OMPS</v>
      </c>
      <c r="B61" s="844">
        <v>5</v>
      </c>
      <c r="C61" s="845">
        <v>8214</v>
      </c>
      <c r="D61" s="846">
        <v>80.771014846861277</v>
      </c>
      <c r="E61" s="845">
        <v>29</v>
      </c>
      <c r="F61" s="847">
        <v>0</v>
      </c>
    </row>
    <row r="62" spans="1:25" ht="16" x14ac:dyDescent="0.15">
      <c r="A62" s="843" t="s">
        <v>1114</v>
      </c>
      <c r="B62" s="844">
        <v>5</v>
      </c>
      <c r="C62" s="845">
        <v>163147</v>
      </c>
      <c r="D62" s="846">
        <v>3092.5314678214418</v>
      </c>
      <c r="E62" s="845">
        <v>70</v>
      </c>
      <c r="F62" s="847">
        <v>0</v>
      </c>
    </row>
    <row r="63" spans="1:25" ht="16" x14ac:dyDescent="0.15">
      <c r="A63" s="843" t="str">
        <f>K37</f>
        <v>VIIRS</v>
      </c>
      <c r="B63" s="844">
        <v>157</v>
      </c>
      <c r="C63" s="845">
        <v>69976558</v>
      </c>
      <c r="D63" s="846">
        <v>812745.49989497231</v>
      </c>
      <c r="E63" s="845">
        <v>2449</v>
      </c>
      <c r="F63" s="847">
        <v>1585022</v>
      </c>
      <c r="G63" s="416"/>
      <c r="H63"/>
    </row>
    <row r="64" spans="1:25" ht="19" x14ac:dyDescent="0.15">
      <c r="A64" s="843" t="s">
        <v>1115</v>
      </c>
      <c r="B64" s="844">
        <v>19</v>
      </c>
      <c r="C64" s="845">
        <v>337295</v>
      </c>
      <c r="D64" s="846">
        <v>636.29818544443481</v>
      </c>
      <c r="E64" s="845">
        <v>26</v>
      </c>
      <c r="F64" s="847">
        <v>3720</v>
      </c>
    </row>
    <row r="65" spans="1:7" ht="16" x14ac:dyDescent="0.2">
      <c r="A65" s="348" t="s">
        <v>55</v>
      </c>
      <c r="B65" s="252">
        <f>SUM(B54:B64)</f>
        <v>638</v>
      </c>
      <c r="C65" s="849">
        <f t="shared" ref="C65:F65" si="257">SUM(C54:C64)</f>
        <v>285487684</v>
      </c>
      <c r="D65" s="848">
        <f t="shared" si="257"/>
        <v>2667690.0296203853</v>
      </c>
      <c r="E65" s="849">
        <f t="shared" si="257"/>
        <v>5688</v>
      </c>
      <c r="F65" s="849">
        <f t="shared" si="257"/>
        <v>2436763</v>
      </c>
      <c r="G65" s="390">
        <f>D65/1024</f>
        <v>2605.1660445511575</v>
      </c>
    </row>
    <row r="66" spans="1:7" ht="16" x14ac:dyDescent="0.2">
      <c r="A66" s="417"/>
      <c r="B66" s="386"/>
      <c r="C66" s="326"/>
      <c r="D66"/>
      <c r="E66" s="326"/>
      <c r="F66" s="326"/>
    </row>
    <row r="67" spans="1:7" x14ac:dyDescent="0.15">
      <c r="D67" s="380">
        <f>D65/(1024)</f>
        <v>2605.1660445511575</v>
      </c>
      <c r="E67" s="390">
        <f>D65/1024^2</f>
        <v>2.5441074653819897</v>
      </c>
    </row>
    <row r="68" spans="1:7" x14ac:dyDescent="0.15">
      <c r="A68" s="78" t="s">
        <v>166</v>
      </c>
    </row>
    <row r="69" spans="1:7" x14ac:dyDescent="0.15">
      <c r="A69" s="78" t="s">
        <v>167</v>
      </c>
    </row>
    <row r="70" spans="1:7" x14ac:dyDescent="0.15">
      <c r="A70" s="78" t="s">
        <v>168</v>
      </c>
    </row>
    <row r="71" spans="1:7" x14ac:dyDescent="0.15">
      <c r="A71" s="78" t="s">
        <v>169</v>
      </c>
    </row>
    <row r="72" spans="1:7" ht="15" x14ac:dyDescent="0.15">
      <c r="A72" s="78" t="s">
        <v>170</v>
      </c>
    </row>
    <row r="74" spans="1:7" x14ac:dyDescent="0.15">
      <c r="A74" s="220" t="s">
        <v>755</v>
      </c>
    </row>
    <row r="107" spans="1:1022 1025:2046 2049:3070 3073:4094 4097:5118 5121:6142 6145:7166 7169:8190 8193:9214 9217:10238 10241:11262 11265:12286 12289:13310 13313:14334 14337:15358 15361:16382" x14ac:dyDescent="0.15">
      <c r="Z107" s="380"/>
      <c r="AC107" s="381"/>
      <c r="AD107" s="380"/>
      <c r="AG107" s="381"/>
      <c r="AH107" s="380"/>
      <c r="AK107" s="381"/>
      <c r="AL107" s="380"/>
      <c r="AO107" s="381"/>
      <c r="AP107" s="380"/>
      <c r="AS107" s="381"/>
      <c r="AT107" s="380"/>
      <c r="AW107" s="381"/>
      <c r="AX107" s="380"/>
      <c r="BA107" s="381"/>
      <c r="BB107" s="380"/>
      <c r="BE107" s="381"/>
      <c r="BF107" s="380"/>
      <c r="BI107" s="381"/>
      <c r="BJ107" s="380"/>
      <c r="BM107" s="381"/>
      <c r="BN107" s="380"/>
      <c r="BQ107" s="381"/>
      <c r="BR107" s="380"/>
      <c r="BU107" s="381"/>
      <c r="BV107" s="380"/>
      <c r="BY107" s="381"/>
      <c r="BZ107" s="380"/>
      <c r="CC107" s="381"/>
      <c r="CD107" s="380"/>
      <c r="CG107" s="381"/>
      <c r="CH107" s="380"/>
      <c r="CK107" s="381"/>
      <c r="CL107" s="380"/>
      <c r="CO107" s="381"/>
      <c r="CP107" s="380"/>
      <c r="CS107" s="381"/>
      <c r="CT107" s="380"/>
      <c r="CW107" s="381"/>
      <c r="CX107" s="380"/>
      <c r="DA107" s="381"/>
      <c r="DB107" s="380"/>
      <c r="DE107" s="381"/>
      <c r="DF107" s="380"/>
      <c r="DI107" s="381"/>
      <c r="DJ107" s="380"/>
      <c r="DM107" s="381"/>
      <c r="DN107" s="380"/>
      <c r="DQ107" s="381"/>
      <c r="DR107" s="380"/>
      <c r="DU107" s="381"/>
      <c r="DV107" s="380"/>
      <c r="DY107" s="381"/>
      <c r="DZ107" s="380"/>
      <c r="EC107" s="381"/>
      <c r="ED107" s="380"/>
      <c r="EG107" s="381"/>
      <c r="EH107" s="380"/>
      <c r="EK107" s="381"/>
      <c r="EL107" s="380"/>
      <c r="EO107" s="381"/>
      <c r="EP107" s="380"/>
      <c r="ES107" s="381"/>
      <c r="ET107" s="380"/>
      <c r="EW107" s="381"/>
      <c r="EX107" s="380"/>
      <c r="FA107" s="381"/>
      <c r="FB107" s="380"/>
      <c r="FE107" s="381"/>
      <c r="FF107" s="380"/>
      <c r="FI107" s="381"/>
      <c r="FJ107" s="380"/>
      <c r="FM107" s="381"/>
      <c r="FN107" s="380"/>
      <c r="FQ107" s="381"/>
      <c r="FR107" s="380"/>
      <c r="FU107" s="381"/>
      <c r="FV107" s="380"/>
      <c r="FY107" s="381"/>
      <c r="FZ107" s="380"/>
      <c r="GC107" s="381"/>
      <c r="GD107" s="380"/>
      <c r="GG107" s="381"/>
      <c r="GH107" s="380"/>
      <c r="GK107" s="381"/>
      <c r="GL107" s="380"/>
      <c r="GO107" s="381"/>
      <c r="GP107" s="380"/>
      <c r="GS107" s="381"/>
      <c r="GT107" s="380"/>
      <c r="GW107" s="381"/>
      <c r="GX107" s="380"/>
      <c r="HA107" s="381"/>
      <c r="HB107" s="380"/>
      <c r="HE107" s="381"/>
      <c r="HF107" s="380"/>
      <c r="HI107" s="381"/>
      <c r="HJ107" s="380"/>
      <c r="HM107" s="381"/>
      <c r="HN107" s="380"/>
      <c r="HQ107" s="381"/>
      <c r="HR107" s="380"/>
      <c r="HU107" s="381"/>
      <c r="HV107" s="380"/>
      <c r="HY107" s="381"/>
      <c r="HZ107" s="380"/>
      <c r="IC107" s="381"/>
      <c r="ID107" s="380"/>
      <c r="IG107" s="381"/>
      <c r="IH107" s="380"/>
      <c r="IK107" s="381"/>
      <c r="IL107" s="380"/>
      <c r="IO107" s="381"/>
      <c r="IP107" s="380"/>
      <c r="IS107" s="381"/>
      <c r="IT107" s="380"/>
      <c r="IW107" s="381"/>
      <c r="IX107" s="380"/>
      <c r="JA107" s="381"/>
      <c r="JB107" s="380"/>
      <c r="JE107" s="381"/>
      <c r="JF107" s="380"/>
      <c r="JI107" s="381"/>
      <c r="JJ107" s="380"/>
      <c r="JM107" s="381"/>
      <c r="JN107" s="380"/>
      <c r="JQ107" s="381"/>
      <c r="JR107" s="380"/>
      <c r="JU107" s="381"/>
      <c r="JV107" s="380"/>
      <c r="JY107" s="381"/>
      <c r="JZ107" s="380"/>
      <c r="KC107" s="381"/>
      <c r="KD107" s="380"/>
      <c r="KG107" s="381"/>
      <c r="KH107" s="380"/>
      <c r="KK107" s="381"/>
      <c r="KL107" s="380"/>
      <c r="KO107" s="381"/>
      <c r="KP107" s="380"/>
      <c r="KS107" s="381"/>
      <c r="KT107" s="380"/>
      <c r="KW107" s="381"/>
      <c r="KX107" s="380"/>
      <c r="LA107" s="381"/>
      <c r="LB107" s="380"/>
      <c r="LE107" s="381"/>
      <c r="LF107" s="380"/>
      <c r="LI107" s="381"/>
      <c r="LJ107" s="380"/>
      <c r="LM107" s="381"/>
      <c r="LN107" s="380"/>
      <c r="LQ107" s="381"/>
      <c r="LR107" s="380"/>
      <c r="LU107" s="381"/>
      <c r="LV107" s="380"/>
      <c r="LY107" s="381"/>
      <c r="LZ107" s="380"/>
      <c r="MC107" s="381"/>
      <c r="MD107" s="380"/>
      <c r="MG107" s="381"/>
      <c r="MH107" s="380"/>
      <c r="MK107" s="381"/>
      <c r="ML107" s="380"/>
      <c r="MO107" s="381"/>
      <c r="MP107" s="380"/>
      <c r="MS107" s="381"/>
      <c r="MT107" s="380"/>
      <c r="MW107" s="381"/>
      <c r="MX107" s="380"/>
      <c r="NA107" s="381"/>
      <c r="NB107" s="380"/>
      <c r="NE107" s="381"/>
      <c r="NF107" s="380"/>
      <c r="NI107" s="381"/>
      <c r="NJ107" s="380"/>
      <c r="NM107" s="381"/>
      <c r="NN107" s="380"/>
      <c r="NQ107" s="381"/>
      <c r="NR107" s="380"/>
      <c r="NU107" s="381"/>
      <c r="NV107" s="380"/>
      <c r="NY107" s="381"/>
      <c r="NZ107" s="380"/>
      <c r="OC107" s="381"/>
      <c r="OD107" s="380"/>
      <c r="OG107" s="381"/>
      <c r="OH107" s="380"/>
      <c r="OK107" s="381"/>
      <c r="OL107" s="380"/>
      <c r="OO107" s="381"/>
      <c r="OP107" s="380"/>
      <c r="OS107" s="381"/>
      <c r="OT107" s="380"/>
      <c r="OW107" s="381"/>
      <c r="OX107" s="380"/>
      <c r="PA107" s="381"/>
      <c r="PB107" s="380"/>
      <c r="PE107" s="381"/>
      <c r="PF107" s="380"/>
      <c r="PI107" s="381"/>
      <c r="PJ107" s="380"/>
      <c r="PM107" s="381"/>
      <c r="PN107" s="380"/>
      <c r="PQ107" s="381"/>
      <c r="PR107" s="380"/>
      <c r="PU107" s="381"/>
      <c r="PV107" s="380"/>
      <c r="PY107" s="381"/>
      <c r="PZ107" s="380"/>
      <c r="QC107" s="381"/>
      <c r="QD107" s="380"/>
      <c r="QG107" s="381"/>
      <c r="QH107" s="380"/>
      <c r="QK107" s="381"/>
      <c r="QL107" s="380"/>
      <c r="QO107" s="381"/>
      <c r="QP107" s="380"/>
      <c r="QS107" s="381"/>
      <c r="QT107" s="380"/>
      <c r="QW107" s="381"/>
      <c r="QX107" s="380"/>
      <c r="RA107" s="381"/>
      <c r="RB107" s="380"/>
      <c r="RE107" s="381"/>
      <c r="RF107" s="380"/>
      <c r="RI107" s="381"/>
      <c r="RJ107" s="380"/>
      <c r="RM107" s="381"/>
      <c r="RN107" s="380"/>
      <c r="RQ107" s="381"/>
      <c r="RR107" s="380"/>
      <c r="RU107" s="381"/>
      <c r="RV107" s="380"/>
      <c r="RY107" s="381"/>
      <c r="RZ107" s="380"/>
      <c r="SC107" s="381"/>
      <c r="SD107" s="380"/>
      <c r="SG107" s="381"/>
      <c r="SH107" s="380"/>
      <c r="SK107" s="381"/>
      <c r="SL107" s="380"/>
      <c r="SO107" s="381"/>
      <c r="SP107" s="380"/>
      <c r="SS107" s="381"/>
      <c r="ST107" s="380"/>
      <c r="SW107" s="381"/>
      <c r="SX107" s="380"/>
      <c r="TA107" s="381"/>
      <c r="TB107" s="380"/>
      <c r="TE107" s="381"/>
      <c r="TF107" s="380"/>
      <c r="TI107" s="381"/>
      <c r="TJ107" s="380"/>
      <c r="TM107" s="381"/>
      <c r="TN107" s="380"/>
      <c r="TQ107" s="381"/>
      <c r="TR107" s="380"/>
      <c r="TU107" s="381"/>
      <c r="TV107" s="380"/>
      <c r="TY107" s="381"/>
      <c r="TZ107" s="380"/>
      <c r="UC107" s="381"/>
      <c r="UD107" s="380"/>
      <c r="UG107" s="381"/>
      <c r="UH107" s="380"/>
      <c r="UK107" s="381"/>
      <c r="UL107" s="380"/>
      <c r="UO107" s="381"/>
      <c r="UP107" s="380"/>
      <c r="US107" s="381"/>
      <c r="UT107" s="380"/>
      <c r="UW107" s="381"/>
      <c r="UX107" s="380"/>
      <c r="VA107" s="381"/>
      <c r="VB107" s="380"/>
      <c r="VE107" s="381"/>
      <c r="VF107" s="380"/>
      <c r="VI107" s="381"/>
      <c r="VJ107" s="380"/>
      <c r="VM107" s="381"/>
      <c r="VN107" s="380"/>
      <c r="VQ107" s="381"/>
      <c r="VR107" s="380"/>
      <c r="VU107" s="381"/>
      <c r="VV107" s="380"/>
      <c r="VY107" s="381"/>
      <c r="VZ107" s="380"/>
      <c r="WC107" s="381"/>
      <c r="WD107" s="380"/>
      <c r="WG107" s="381"/>
      <c r="WH107" s="380"/>
      <c r="WK107" s="381"/>
      <c r="WL107" s="380"/>
      <c r="WO107" s="381"/>
      <c r="WP107" s="380"/>
      <c r="WS107" s="381"/>
      <c r="WT107" s="380"/>
      <c r="WW107" s="381"/>
      <c r="WX107" s="380"/>
      <c r="XA107" s="381"/>
      <c r="XB107" s="380"/>
      <c r="XE107" s="381"/>
      <c r="XF107" s="380"/>
      <c r="XI107" s="381"/>
      <c r="XJ107" s="380"/>
      <c r="XM107" s="381"/>
      <c r="XN107" s="380"/>
      <c r="XQ107" s="381"/>
      <c r="XR107" s="380"/>
      <c r="XU107" s="381"/>
      <c r="XV107" s="380"/>
      <c r="XY107" s="381"/>
      <c r="XZ107" s="380"/>
      <c r="YC107" s="381"/>
      <c r="YD107" s="380"/>
      <c r="YG107" s="381"/>
      <c r="YH107" s="380"/>
      <c r="YK107" s="381"/>
      <c r="YL107" s="380"/>
      <c r="YO107" s="381"/>
      <c r="YP107" s="380"/>
      <c r="YS107" s="381"/>
      <c r="YT107" s="380"/>
      <c r="YW107" s="381"/>
      <c r="YX107" s="380"/>
      <c r="ZA107" s="381"/>
      <c r="ZB107" s="380"/>
      <c r="ZE107" s="381"/>
      <c r="ZF107" s="380"/>
      <c r="ZI107" s="381"/>
      <c r="ZJ107" s="380"/>
      <c r="ZM107" s="381"/>
      <c r="ZN107" s="380"/>
      <c r="ZQ107" s="381"/>
      <c r="ZR107" s="380"/>
      <c r="ZU107" s="381"/>
      <c r="ZV107" s="380"/>
      <c r="ZY107" s="381"/>
      <c r="ZZ107" s="380"/>
      <c r="AAC107" s="381"/>
      <c r="AAD107" s="380"/>
      <c r="AAG107" s="381"/>
      <c r="AAH107" s="380"/>
      <c r="AAK107" s="381"/>
      <c r="AAL107" s="380"/>
      <c r="AAO107" s="381"/>
      <c r="AAP107" s="380"/>
      <c r="AAS107" s="381"/>
      <c r="AAT107" s="380"/>
      <c r="AAW107" s="381"/>
      <c r="AAX107" s="380"/>
      <c r="ABA107" s="381"/>
      <c r="ABB107" s="380"/>
      <c r="ABE107" s="381"/>
      <c r="ABF107" s="380"/>
      <c r="ABI107" s="381"/>
      <c r="ABJ107" s="380"/>
      <c r="ABM107" s="381"/>
      <c r="ABN107" s="380"/>
      <c r="ABQ107" s="381"/>
      <c r="ABR107" s="380"/>
      <c r="ABU107" s="381"/>
      <c r="ABV107" s="380"/>
      <c r="ABY107" s="381"/>
      <c r="ABZ107" s="380"/>
      <c r="ACC107" s="381"/>
      <c r="ACD107" s="380"/>
      <c r="ACG107" s="381"/>
      <c r="ACH107" s="380"/>
      <c r="ACK107" s="381"/>
      <c r="ACL107" s="380"/>
      <c r="ACO107" s="381"/>
      <c r="ACP107" s="380"/>
      <c r="ACS107" s="381"/>
      <c r="ACT107" s="380"/>
      <c r="ACW107" s="381"/>
      <c r="ACX107" s="380"/>
      <c r="ADA107" s="381"/>
      <c r="ADB107" s="380"/>
      <c r="ADE107" s="381"/>
      <c r="ADF107" s="380"/>
      <c r="ADI107" s="381"/>
      <c r="ADJ107" s="380"/>
      <c r="ADM107" s="381"/>
      <c r="ADN107" s="380"/>
      <c r="ADQ107" s="381"/>
      <c r="ADR107" s="380"/>
      <c r="ADU107" s="381"/>
      <c r="ADV107" s="380"/>
      <c r="ADY107" s="381"/>
      <c r="ADZ107" s="380"/>
      <c r="AEC107" s="381"/>
      <c r="AED107" s="380"/>
      <c r="AEG107" s="381"/>
      <c r="AEH107" s="380"/>
      <c r="AEK107" s="381"/>
      <c r="AEL107" s="380"/>
      <c r="AEO107" s="381"/>
      <c r="AEP107" s="380"/>
      <c r="AES107" s="381"/>
      <c r="AET107" s="380"/>
      <c r="AEW107" s="381"/>
      <c r="AEX107" s="380"/>
      <c r="AFA107" s="381"/>
      <c r="AFB107" s="380"/>
      <c r="AFE107" s="381"/>
      <c r="AFF107" s="380"/>
      <c r="AFI107" s="381"/>
      <c r="AFJ107" s="380"/>
      <c r="AFM107" s="381"/>
      <c r="AFN107" s="380"/>
      <c r="AFQ107" s="381"/>
      <c r="AFR107" s="380"/>
      <c r="AFU107" s="381"/>
      <c r="AFV107" s="380"/>
      <c r="AFY107" s="381"/>
      <c r="AFZ107" s="380"/>
      <c r="AGC107" s="381"/>
      <c r="AGD107" s="380"/>
      <c r="AGG107" s="381"/>
      <c r="AGH107" s="380"/>
      <c r="AGK107" s="381"/>
      <c r="AGL107" s="380"/>
      <c r="AGO107" s="381"/>
      <c r="AGP107" s="380"/>
      <c r="AGS107" s="381"/>
      <c r="AGT107" s="380"/>
      <c r="AGW107" s="381"/>
      <c r="AGX107" s="380"/>
      <c r="AHA107" s="381"/>
      <c r="AHB107" s="380"/>
      <c r="AHE107" s="381"/>
      <c r="AHF107" s="380"/>
      <c r="AHI107" s="381"/>
      <c r="AHJ107" s="380"/>
      <c r="AHM107" s="381"/>
      <c r="AHN107" s="380"/>
      <c r="AHQ107" s="381"/>
      <c r="AHR107" s="380"/>
      <c r="AHU107" s="381"/>
      <c r="AHV107" s="380"/>
      <c r="AHY107" s="381"/>
      <c r="AHZ107" s="380"/>
      <c r="AIC107" s="381"/>
      <c r="AID107" s="380"/>
      <c r="AIG107" s="381"/>
      <c r="AIH107" s="380"/>
      <c r="AIK107" s="381"/>
      <c r="AIL107" s="380"/>
      <c r="AIO107" s="381"/>
      <c r="AIP107" s="380"/>
      <c r="AIS107" s="381"/>
      <c r="AIT107" s="380"/>
      <c r="AIW107" s="381"/>
      <c r="AIX107" s="380"/>
      <c r="AJA107" s="381"/>
      <c r="AJB107" s="380"/>
      <c r="AJE107" s="381"/>
      <c r="AJF107" s="380"/>
      <c r="AJI107" s="381"/>
      <c r="AJJ107" s="380"/>
      <c r="AJM107" s="381"/>
      <c r="AJN107" s="380"/>
      <c r="AJQ107" s="381"/>
      <c r="AJR107" s="380"/>
      <c r="AJU107" s="381"/>
      <c r="AJV107" s="380"/>
      <c r="AJY107" s="381"/>
      <c r="AJZ107" s="380"/>
      <c r="AKC107" s="381"/>
      <c r="AKD107" s="380"/>
      <c r="AKG107" s="381"/>
      <c r="AKH107" s="380"/>
      <c r="AKK107" s="381"/>
      <c r="AKL107" s="380"/>
      <c r="AKO107" s="381"/>
      <c r="AKP107" s="380"/>
      <c r="AKS107" s="381"/>
      <c r="AKT107" s="380"/>
      <c r="AKW107" s="381"/>
      <c r="AKX107" s="380"/>
      <c r="ALA107" s="381"/>
      <c r="ALB107" s="380"/>
      <c r="ALE107" s="381"/>
      <c r="ALF107" s="380"/>
      <c r="ALI107" s="381"/>
      <c r="ALJ107" s="380"/>
      <c r="ALM107" s="381"/>
      <c r="ALN107" s="380"/>
      <c r="ALQ107" s="381"/>
      <c r="ALR107" s="380"/>
      <c r="ALU107" s="381"/>
      <c r="ALV107" s="380"/>
      <c r="ALY107" s="381"/>
      <c r="ALZ107" s="380"/>
      <c r="AMC107" s="381"/>
      <c r="AMD107" s="380"/>
      <c r="AMG107" s="381"/>
      <c r="AMH107" s="380"/>
      <c r="AMK107" s="381"/>
      <c r="AML107" s="380"/>
      <c r="AMO107" s="381"/>
      <c r="AMP107" s="380"/>
      <c r="AMS107" s="381"/>
      <c r="AMT107" s="380"/>
      <c r="AMW107" s="381"/>
      <c r="AMX107" s="380"/>
      <c r="ANA107" s="381"/>
      <c r="ANB107" s="380"/>
      <c r="ANE107" s="381"/>
      <c r="ANF107" s="380"/>
      <c r="ANI107" s="381"/>
      <c r="ANJ107" s="380"/>
      <c r="ANM107" s="381"/>
      <c r="ANN107" s="380"/>
      <c r="ANQ107" s="381"/>
      <c r="ANR107" s="380"/>
      <c r="ANU107" s="381"/>
      <c r="ANV107" s="380"/>
      <c r="ANY107" s="381"/>
      <c r="ANZ107" s="380"/>
      <c r="AOC107" s="381"/>
      <c r="AOD107" s="380"/>
      <c r="AOG107" s="381"/>
      <c r="AOH107" s="380"/>
      <c r="AOK107" s="381"/>
      <c r="AOL107" s="380"/>
      <c r="AOO107" s="381"/>
      <c r="AOP107" s="380"/>
      <c r="AOS107" s="381"/>
      <c r="AOT107" s="380"/>
      <c r="AOW107" s="381"/>
      <c r="AOX107" s="380"/>
      <c r="APA107" s="381"/>
      <c r="APB107" s="380"/>
      <c r="APE107" s="381"/>
      <c r="APF107" s="380"/>
      <c r="API107" s="381"/>
      <c r="APJ107" s="380"/>
      <c r="APM107" s="381"/>
      <c r="APN107" s="380"/>
      <c r="APQ107" s="381"/>
      <c r="APR107" s="380"/>
      <c r="APU107" s="381"/>
      <c r="APV107" s="380"/>
      <c r="APY107" s="381"/>
      <c r="APZ107" s="380"/>
      <c r="AQC107" s="381"/>
      <c r="AQD107" s="380"/>
      <c r="AQG107" s="381"/>
      <c r="AQH107" s="380"/>
      <c r="AQK107" s="381"/>
      <c r="AQL107" s="380"/>
      <c r="AQO107" s="381"/>
      <c r="AQP107" s="380"/>
      <c r="AQS107" s="381"/>
      <c r="AQT107" s="380"/>
      <c r="AQW107" s="381"/>
      <c r="AQX107" s="380"/>
      <c r="ARA107" s="381"/>
      <c r="ARB107" s="380"/>
      <c r="ARE107" s="381"/>
      <c r="ARF107" s="380"/>
      <c r="ARI107" s="381"/>
      <c r="ARJ107" s="380"/>
      <c r="ARM107" s="381"/>
      <c r="ARN107" s="380"/>
      <c r="ARQ107" s="381"/>
      <c r="ARR107" s="380"/>
      <c r="ARU107" s="381"/>
      <c r="ARV107" s="380"/>
      <c r="ARY107" s="381"/>
      <c r="ARZ107" s="380"/>
      <c r="ASC107" s="381"/>
      <c r="ASD107" s="380"/>
      <c r="ASG107" s="381"/>
      <c r="ASH107" s="380"/>
      <c r="ASK107" s="381"/>
      <c r="ASL107" s="380"/>
      <c r="ASO107" s="381"/>
      <c r="ASP107" s="380"/>
      <c r="ASS107" s="381"/>
      <c r="AST107" s="380"/>
      <c r="ASW107" s="381"/>
      <c r="ASX107" s="380"/>
      <c r="ATA107" s="381"/>
      <c r="ATB107" s="380"/>
      <c r="ATE107" s="381"/>
      <c r="ATF107" s="380"/>
      <c r="ATI107" s="381"/>
      <c r="ATJ107" s="380"/>
      <c r="ATM107" s="381"/>
      <c r="ATN107" s="380"/>
      <c r="ATQ107" s="381"/>
      <c r="ATR107" s="380"/>
      <c r="ATU107" s="381"/>
      <c r="ATV107" s="380"/>
      <c r="ATY107" s="381"/>
      <c r="ATZ107" s="380"/>
      <c r="AUC107" s="381"/>
      <c r="AUD107" s="380"/>
      <c r="AUG107" s="381"/>
      <c r="AUH107" s="380"/>
      <c r="AUK107" s="381"/>
      <c r="AUL107" s="380"/>
      <c r="AUO107" s="381"/>
      <c r="AUP107" s="380"/>
      <c r="AUS107" s="381"/>
      <c r="AUT107" s="380"/>
      <c r="AUW107" s="381"/>
      <c r="AUX107" s="380"/>
      <c r="AVA107" s="381"/>
      <c r="AVB107" s="380"/>
      <c r="AVE107" s="381"/>
      <c r="AVF107" s="380"/>
      <c r="AVI107" s="381"/>
      <c r="AVJ107" s="380"/>
      <c r="AVM107" s="381"/>
      <c r="AVN107" s="380"/>
      <c r="AVQ107" s="381"/>
      <c r="AVR107" s="380"/>
      <c r="AVU107" s="381"/>
      <c r="AVV107" s="380"/>
      <c r="AVY107" s="381"/>
      <c r="AVZ107" s="380"/>
      <c r="AWC107" s="381"/>
      <c r="AWD107" s="380"/>
      <c r="AWG107" s="381"/>
      <c r="AWH107" s="380"/>
      <c r="AWK107" s="381"/>
      <c r="AWL107" s="380"/>
      <c r="AWO107" s="381"/>
      <c r="AWP107" s="380"/>
      <c r="AWS107" s="381"/>
      <c r="AWT107" s="380"/>
      <c r="AWW107" s="381"/>
      <c r="AWX107" s="380"/>
      <c r="AXA107" s="381"/>
      <c r="AXB107" s="380"/>
      <c r="AXE107" s="381"/>
      <c r="AXF107" s="380"/>
      <c r="AXI107" s="381"/>
      <c r="AXJ107" s="380"/>
      <c r="AXM107" s="381"/>
      <c r="AXN107" s="380"/>
      <c r="AXQ107" s="381"/>
      <c r="AXR107" s="380"/>
      <c r="AXU107" s="381"/>
      <c r="AXV107" s="380"/>
      <c r="AXY107" s="381"/>
      <c r="AXZ107" s="380"/>
      <c r="AYC107" s="381"/>
      <c r="AYD107" s="380"/>
      <c r="AYG107" s="381"/>
      <c r="AYH107" s="380"/>
      <c r="AYK107" s="381"/>
      <c r="AYL107" s="380"/>
      <c r="AYO107" s="381"/>
      <c r="AYP107" s="380"/>
      <c r="AYS107" s="381"/>
      <c r="AYT107" s="380"/>
      <c r="AYW107" s="381"/>
      <c r="AYX107" s="380"/>
      <c r="AZA107" s="381"/>
      <c r="AZB107" s="380"/>
      <c r="AZE107" s="381"/>
      <c r="AZF107" s="380"/>
      <c r="AZI107" s="381"/>
      <c r="AZJ107" s="380"/>
      <c r="AZM107" s="381"/>
      <c r="AZN107" s="380"/>
      <c r="AZQ107" s="381"/>
      <c r="AZR107" s="380"/>
      <c r="AZU107" s="381"/>
      <c r="AZV107" s="380"/>
      <c r="AZY107" s="381"/>
      <c r="AZZ107" s="380"/>
      <c r="BAC107" s="381"/>
      <c r="BAD107" s="380"/>
      <c r="BAG107" s="381"/>
      <c r="BAH107" s="380"/>
      <c r="BAK107" s="381"/>
      <c r="BAL107" s="380"/>
      <c r="BAO107" s="381"/>
      <c r="BAP107" s="380"/>
      <c r="BAS107" s="381"/>
      <c r="BAT107" s="380"/>
      <c r="BAW107" s="381"/>
      <c r="BAX107" s="380"/>
      <c r="BBA107" s="381"/>
      <c r="BBB107" s="380"/>
      <c r="BBE107" s="381"/>
      <c r="BBF107" s="380"/>
      <c r="BBI107" s="381"/>
      <c r="BBJ107" s="380"/>
      <c r="BBM107" s="381"/>
      <c r="BBN107" s="380"/>
      <c r="BBQ107" s="381"/>
      <c r="BBR107" s="380"/>
      <c r="BBU107" s="381"/>
      <c r="BBV107" s="380"/>
      <c r="BBY107" s="381"/>
      <c r="BBZ107" s="380"/>
      <c r="BCC107" s="381"/>
      <c r="BCD107" s="380"/>
      <c r="BCG107" s="381"/>
      <c r="BCH107" s="380"/>
      <c r="BCK107" s="381"/>
      <c r="BCL107" s="380"/>
      <c r="BCO107" s="381"/>
      <c r="BCP107" s="380"/>
      <c r="BCS107" s="381"/>
      <c r="BCT107" s="380"/>
      <c r="BCW107" s="381"/>
      <c r="BCX107" s="380"/>
      <c r="BDA107" s="381"/>
      <c r="BDB107" s="380"/>
      <c r="BDE107" s="381"/>
      <c r="BDF107" s="380"/>
      <c r="BDI107" s="381"/>
      <c r="BDJ107" s="380"/>
      <c r="BDM107" s="381"/>
      <c r="BDN107" s="380"/>
      <c r="BDQ107" s="381"/>
      <c r="BDR107" s="380"/>
      <c r="BDU107" s="381"/>
      <c r="BDV107" s="380"/>
      <c r="BDY107" s="381"/>
      <c r="BDZ107" s="380"/>
      <c r="BEC107" s="381"/>
      <c r="BED107" s="380"/>
      <c r="BEG107" s="381"/>
      <c r="BEH107" s="380"/>
      <c r="BEK107" s="381"/>
      <c r="BEL107" s="380"/>
      <c r="BEO107" s="381"/>
      <c r="BEP107" s="380"/>
      <c r="BES107" s="381"/>
      <c r="BET107" s="380"/>
      <c r="BEW107" s="381"/>
      <c r="BEX107" s="380"/>
      <c r="BFA107" s="381"/>
      <c r="BFB107" s="380"/>
      <c r="BFE107" s="381"/>
      <c r="BFF107" s="380"/>
      <c r="BFI107" s="381"/>
      <c r="BFJ107" s="380"/>
      <c r="BFM107" s="381"/>
      <c r="BFN107" s="380"/>
      <c r="BFQ107" s="381"/>
      <c r="BFR107" s="380"/>
      <c r="BFU107" s="381"/>
      <c r="BFV107" s="380"/>
      <c r="BFY107" s="381"/>
      <c r="BFZ107" s="380"/>
      <c r="BGC107" s="381"/>
      <c r="BGD107" s="380"/>
      <c r="BGG107" s="381"/>
      <c r="BGH107" s="380"/>
      <c r="BGK107" s="381"/>
      <c r="BGL107" s="380"/>
      <c r="BGO107" s="381"/>
      <c r="BGP107" s="380"/>
      <c r="BGS107" s="381"/>
      <c r="BGT107" s="380"/>
      <c r="BGW107" s="381"/>
      <c r="BGX107" s="380"/>
      <c r="BHA107" s="381"/>
      <c r="BHB107" s="380"/>
      <c r="BHE107" s="381"/>
      <c r="BHF107" s="380"/>
      <c r="BHI107" s="381"/>
      <c r="BHJ107" s="380"/>
      <c r="BHM107" s="381"/>
      <c r="BHN107" s="380"/>
      <c r="BHQ107" s="381"/>
      <c r="BHR107" s="380"/>
      <c r="BHU107" s="381"/>
      <c r="BHV107" s="380"/>
      <c r="BHY107" s="381"/>
      <c r="BHZ107" s="380"/>
      <c r="BIC107" s="381"/>
      <c r="BID107" s="380"/>
      <c r="BIG107" s="381"/>
      <c r="BIH107" s="380"/>
      <c r="BIK107" s="381"/>
      <c r="BIL107" s="380"/>
      <c r="BIO107" s="381"/>
      <c r="BIP107" s="380"/>
      <c r="BIS107" s="381"/>
      <c r="BIT107" s="380"/>
      <c r="BIW107" s="381"/>
      <c r="BIX107" s="380"/>
      <c r="BJA107" s="381"/>
      <c r="BJB107" s="380"/>
      <c r="BJE107" s="381"/>
      <c r="BJF107" s="380"/>
      <c r="BJI107" s="381"/>
      <c r="BJJ107" s="380"/>
      <c r="BJM107" s="381"/>
      <c r="BJN107" s="380"/>
      <c r="BJQ107" s="381"/>
      <c r="BJR107" s="380"/>
      <c r="BJU107" s="381"/>
      <c r="BJV107" s="380"/>
      <c r="BJY107" s="381"/>
      <c r="BJZ107" s="380"/>
      <c r="BKC107" s="381"/>
      <c r="BKD107" s="380"/>
      <c r="BKG107" s="381"/>
      <c r="BKH107" s="380"/>
      <c r="BKK107" s="381"/>
      <c r="BKL107" s="380"/>
      <c r="BKO107" s="381"/>
      <c r="BKP107" s="380"/>
      <c r="BKS107" s="381"/>
      <c r="BKT107" s="380"/>
      <c r="BKW107" s="381"/>
      <c r="BKX107" s="380"/>
      <c r="BLA107" s="381"/>
      <c r="BLB107" s="380"/>
      <c r="BLE107" s="381"/>
      <c r="BLF107" s="380"/>
      <c r="BLI107" s="381"/>
      <c r="BLJ107" s="380"/>
      <c r="BLM107" s="381"/>
      <c r="BLN107" s="380"/>
      <c r="BLQ107" s="381"/>
      <c r="BLR107" s="380"/>
      <c r="BLU107" s="381"/>
      <c r="BLV107" s="380"/>
      <c r="BLY107" s="381"/>
      <c r="BLZ107" s="380"/>
      <c r="BMC107" s="381"/>
      <c r="BMD107" s="380"/>
      <c r="BMG107" s="381"/>
      <c r="BMH107" s="380"/>
      <c r="BMK107" s="381"/>
      <c r="BML107" s="380"/>
      <c r="BMO107" s="381"/>
      <c r="BMP107" s="380"/>
      <c r="BMS107" s="381"/>
      <c r="BMT107" s="380"/>
      <c r="BMW107" s="381"/>
      <c r="BMX107" s="380"/>
      <c r="BNA107" s="381"/>
      <c r="BNB107" s="380"/>
      <c r="BNE107" s="381"/>
      <c r="BNF107" s="380"/>
      <c r="BNI107" s="381"/>
      <c r="BNJ107" s="380"/>
      <c r="BNM107" s="381"/>
      <c r="BNN107" s="380"/>
      <c r="BNQ107" s="381"/>
      <c r="BNR107" s="380"/>
      <c r="BNU107" s="381"/>
      <c r="BNV107" s="380"/>
      <c r="BNY107" s="381"/>
      <c r="BNZ107" s="380"/>
      <c r="BOC107" s="381"/>
      <c r="BOD107" s="380"/>
      <c r="BOG107" s="381"/>
      <c r="BOH107" s="380"/>
      <c r="BOK107" s="381"/>
      <c r="BOL107" s="380"/>
      <c r="BOO107" s="381"/>
      <c r="BOP107" s="380"/>
      <c r="BOS107" s="381"/>
      <c r="BOT107" s="380"/>
      <c r="BOW107" s="381"/>
      <c r="BOX107" s="380"/>
      <c r="BPA107" s="381"/>
      <c r="BPB107" s="380"/>
      <c r="BPE107" s="381"/>
      <c r="BPF107" s="380"/>
      <c r="BPI107" s="381"/>
      <c r="BPJ107" s="380"/>
      <c r="BPM107" s="381"/>
      <c r="BPN107" s="380"/>
      <c r="BPQ107" s="381"/>
      <c r="BPR107" s="380"/>
      <c r="BPU107" s="381"/>
      <c r="BPV107" s="380"/>
      <c r="BPY107" s="381"/>
      <c r="BPZ107" s="380"/>
      <c r="BQC107" s="381"/>
      <c r="BQD107" s="380"/>
      <c r="BQG107" s="381"/>
      <c r="BQH107" s="380"/>
      <c r="BQK107" s="381"/>
      <c r="BQL107" s="380"/>
      <c r="BQO107" s="381"/>
      <c r="BQP107" s="380"/>
      <c r="BQS107" s="381"/>
      <c r="BQT107" s="380"/>
      <c r="BQW107" s="381"/>
      <c r="BQX107" s="380"/>
      <c r="BRA107" s="381"/>
      <c r="BRB107" s="380"/>
      <c r="BRE107" s="381"/>
      <c r="BRF107" s="380"/>
      <c r="BRI107" s="381"/>
      <c r="BRJ107" s="380"/>
      <c r="BRM107" s="381"/>
      <c r="BRN107" s="380"/>
      <c r="BRQ107" s="381"/>
      <c r="BRR107" s="380"/>
      <c r="BRU107" s="381"/>
      <c r="BRV107" s="380"/>
      <c r="BRY107" s="381"/>
      <c r="BRZ107" s="380"/>
      <c r="BSC107" s="381"/>
      <c r="BSD107" s="380"/>
      <c r="BSG107" s="381"/>
      <c r="BSH107" s="380"/>
      <c r="BSK107" s="381"/>
      <c r="BSL107" s="380"/>
      <c r="BSO107" s="381"/>
      <c r="BSP107" s="380"/>
      <c r="BSS107" s="381"/>
      <c r="BST107" s="380"/>
      <c r="BSW107" s="381"/>
      <c r="BSX107" s="380"/>
      <c r="BTA107" s="381"/>
      <c r="BTB107" s="380"/>
      <c r="BTE107" s="381"/>
      <c r="BTF107" s="380"/>
      <c r="BTI107" s="381"/>
      <c r="BTJ107" s="380"/>
      <c r="BTM107" s="381"/>
      <c r="BTN107" s="380"/>
      <c r="BTQ107" s="381"/>
      <c r="BTR107" s="380"/>
      <c r="BTU107" s="381"/>
      <c r="BTV107" s="380"/>
      <c r="BTY107" s="381"/>
      <c r="BTZ107" s="380"/>
      <c r="BUC107" s="381"/>
      <c r="BUD107" s="380"/>
      <c r="BUG107" s="381"/>
      <c r="BUH107" s="380"/>
      <c r="BUK107" s="381"/>
      <c r="BUL107" s="380"/>
      <c r="BUO107" s="381"/>
      <c r="BUP107" s="380"/>
      <c r="BUS107" s="381"/>
      <c r="BUT107" s="380"/>
      <c r="BUW107" s="381"/>
      <c r="BUX107" s="380"/>
      <c r="BVA107" s="381"/>
      <c r="BVB107" s="380"/>
      <c r="BVE107" s="381"/>
      <c r="BVF107" s="380"/>
      <c r="BVI107" s="381"/>
      <c r="BVJ107" s="380"/>
      <c r="BVM107" s="381"/>
      <c r="BVN107" s="380"/>
      <c r="BVQ107" s="381"/>
      <c r="BVR107" s="380"/>
      <c r="BVU107" s="381"/>
      <c r="BVV107" s="380"/>
      <c r="BVY107" s="381"/>
      <c r="BVZ107" s="380"/>
      <c r="BWC107" s="381"/>
      <c r="BWD107" s="380"/>
      <c r="BWG107" s="381"/>
      <c r="BWH107" s="380"/>
      <c r="BWK107" s="381"/>
      <c r="BWL107" s="380"/>
      <c r="BWO107" s="381"/>
      <c r="BWP107" s="380"/>
      <c r="BWS107" s="381"/>
      <c r="BWT107" s="380"/>
      <c r="BWW107" s="381"/>
      <c r="BWX107" s="380"/>
      <c r="BXA107" s="381"/>
      <c r="BXB107" s="380"/>
      <c r="BXE107" s="381"/>
      <c r="BXF107" s="380"/>
      <c r="BXI107" s="381"/>
      <c r="BXJ107" s="380"/>
      <c r="BXM107" s="381"/>
      <c r="BXN107" s="380"/>
      <c r="BXQ107" s="381"/>
      <c r="BXR107" s="380"/>
      <c r="BXU107" s="381"/>
      <c r="BXV107" s="380"/>
      <c r="BXY107" s="381"/>
      <c r="BXZ107" s="380"/>
      <c r="BYC107" s="381"/>
      <c r="BYD107" s="380"/>
      <c r="BYG107" s="381"/>
      <c r="BYH107" s="380"/>
      <c r="BYK107" s="381"/>
      <c r="BYL107" s="380"/>
      <c r="BYO107" s="381"/>
      <c r="BYP107" s="380"/>
      <c r="BYS107" s="381"/>
      <c r="BYT107" s="380"/>
      <c r="BYW107" s="381"/>
      <c r="BYX107" s="380"/>
      <c r="BZA107" s="381"/>
      <c r="BZB107" s="380"/>
      <c r="BZE107" s="381"/>
      <c r="BZF107" s="380"/>
      <c r="BZI107" s="381"/>
      <c r="BZJ107" s="380"/>
      <c r="BZM107" s="381"/>
      <c r="BZN107" s="380"/>
      <c r="BZQ107" s="381"/>
      <c r="BZR107" s="380"/>
      <c r="BZU107" s="381"/>
      <c r="BZV107" s="380"/>
      <c r="BZY107" s="381"/>
      <c r="BZZ107" s="380"/>
      <c r="CAC107" s="381"/>
      <c r="CAD107" s="380"/>
      <c r="CAG107" s="381"/>
      <c r="CAH107" s="380"/>
      <c r="CAK107" s="381"/>
      <c r="CAL107" s="380"/>
      <c r="CAO107" s="381"/>
      <c r="CAP107" s="380"/>
      <c r="CAS107" s="381"/>
      <c r="CAT107" s="380"/>
      <c r="CAW107" s="381"/>
      <c r="CAX107" s="380"/>
      <c r="CBA107" s="381"/>
      <c r="CBB107" s="380"/>
      <c r="CBE107" s="381"/>
      <c r="CBF107" s="380"/>
      <c r="CBI107" s="381"/>
      <c r="CBJ107" s="380"/>
      <c r="CBM107" s="381"/>
      <c r="CBN107" s="380"/>
      <c r="CBQ107" s="381"/>
      <c r="CBR107" s="380"/>
      <c r="CBU107" s="381"/>
      <c r="CBV107" s="380"/>
      <c r="CBY107" s="381"/>
      <c r="CBZ107" s="380"/>
      <c r="CCC107" s="381"/>
      <c r="CCD107" s="380"/>
      <c r="CCG107" s="381"/>
      <c r="CCH107" s="380"/>
      <c r="CCK107" s="381"/>
      <c r="CCL107" s="380"/>
      <c r="CCO107" s="381"/>
      <c r="CCP107" s="380"/>
      <c r="CCS107" s="381"/>
      <c r="CCT107" s="380"/>
      <c r="CCW107" s="381"/>
      <c r="CCX107" s="380"/>
      <c r="CDA107" s="381"/>
      <c r="CDB107" s="380"/>
      <c r="CDE107" s="381"/>
      <c r="CDF107" s="380"/>
      <c r="CDI107" s="381"/>
      <c r="CDJ107" s="380"/>
      <c r="CDM107" s="381"/>
      <c r="CDN107" s="380"/>
      <c r="CDQ107" s="381"/>
      <c r="CDR107" s="380"/>
      <c r="CDU107" s="381"/>
      <c r="CDV107" s="380"/>
      <c r="CDY107" s="381"/>
      <c r="CDZ107" s="380"/>
      <c r="CEC107" s="381"/>
      <c r="CED107" s="380"/>
      <c r="CEG107" s="381"/>
      <c r="CEH107" s="380"/>
      <c r="CEK107" s="381"/>
      <c r="CEL107" s="380"/>
      <c r="CEO107" s="381"/>
      <c r="CEP107" s="380"/>
      <c r="CES107" s="381"/>
      <c r="CET107" s="380"/>
      <c r="CEW107" s="381"/>
      <c r="CEX107" s="380"/>
      <c r="CFA107" s="381"/>
      <c r="CFB107" s="380"/>
      <c r="CFE107" s="381"/>
      <c r="CFF107" s="380"/>
      <c r="CFI107" s="381"/>
      <c r="CFJ107" s="380"/>
      <c r="CFM107" s="381"/>
      <c r="CFN107" s="380"/>
      <c r="CFQ107" s="381"/>
      <c r="CFR107" s="380"/>
      <c r="CFU107" s="381"/>
      <c r="CFV107" s="380"/>
      <c r="CFY107" s="381"/>
      <c r="CFZ107" s="380"/>
      <c r="CGC107" s="381"/>
      <c r="CGD107" s="380"/>
      <c r="CGG107" s="381"/>
      <c r="CGH107" s="380"/>
      <c r="CGK107" s="381"/>
      <c r="CGL107" s="380"/>
      <c r="CGO107" s="381"/>
      <c r="CGP107" s="380"/>
      <c r="CGS107" s="381"/>
      <c r="CGT107" s="380"/>
      <c r="CGW107" s="381"/>
      <c r="CGX107" s="380"/>
      <c r="CHA107" s="381"/>
      <c r="CHB107" s="380"/>
      <c r="CHE107" s="381"/>
      <c r="CHF107" s="380"/>
      <c r="CHI107" s="381"/>
      <c r="CHJ107" s="380"/>
      <c r="CHM107" s="381"/>
      <c r="CHN107" s="380"/>
      <c r="CHQ107" s="381"/>
      <c r="CHR107" s="380"/>
      <c r="CHU107" s="381"/>
      <c r="CHV107" s="380"/>
      <c r="CHY107" s="381"/>
      <c r="CHZ107" s="380"/>
      <c r="CIC107" s="381"/>
      <c r="CID107" s="380"/>
      <c r="CIG107" s="381"/>
      <c r="CIH107" s="380"/>
      <c r="CIK107" s="381"/>
      <c r="CIL107" s="380"/>
      <c r="CIO107" s="381"/>
      <c r="CIP107" s="380"/>
      <c r="CIS107" s="381"/>
      <c r="CIT107" s="380"/>
      <c r="CIW107" s="381"/>
      <c r="CIX107" s="380"/>
      <c r="CJA107" s="381"/>
      <c r="CJB107" s="380"/>
      <c r="CJE107" s="381"/>
      <c r="CJF107" s="380"/>
      <c r="CJI107" s="381"/>
      <c r="CJJ107" s="380"/>
      <c r="CJM107" s="381"/>
      <c r="CJN107" s="380"/>
      <c r="CJQ107" s="381"/>
      <c r="CJR107" s="380"/>
      <c r="CJU107" s="381"/>
      <c r="CJV107" s="380"/>
      <c r="CJY107" s="381"/>
      <c r="CJZ107" s="380"/>
      <c r="CKC107" s="381"/>
      <c r="CKD107" s="380"/>
      <c r="CKG107" s="381"/>
      <c r="CKH107" s="380"/>
      <c r="CKK107" s="381"/>
      <c r="CKL107" s="380"/>
      <c r="CKO107" s="381"/>
      <c r="CKP107" s="380"/>
      <c r="CKS107" s="381"/>
      <c r="CKT107" s="380"/>
      <c r="CKW107" s="381"/>
      <c r="CKX107" s="380"/>
      <c r="CLA107" s="381"/>
      <c r="CLB107" s="380"/>
      <c r="CLE107" s="381"/>
      <c r="CLF107" s="380"/>
      <c r="CLI107" s="381"/>
      <c r="CLJ107" s="380"/>
      <c r="CLM107" s="381"/>
      <c r="CLN107" s="380"/>
      <c r="CLQ107" s="381"/>
      <c r="CLR107" s="380"/>
      <c r="CLU107" s="381"/>
      <c r="CLV107" s="380"/>
      <c r="CLY107" s="381"/>
      <c r="CLZ107" s="380"/>
      <c r="CMC107" s="381"/>
      <c r="CMD107" s="380"/>
      <c r="CMG107" s="381"/>
      <c r="CMH107" s="380"/>
      <c r="CMK107" s="381"/>
      <c r="CML107" s="380"/>
      <c r="CMO107" s="381"/>
      <c r="CMP107" s="380"/>
      <c r="CMS107" s="381"/>
      <c r="CMT107" s="380"/>
      <c r="CMW107" s="381"/>
      <c r="CMX107" s="380"/>
      <c r="CNA107" s="381"/>
      <c r="CNB107" s="380"/>
      <c r="CNE107" s="381"/>
      <c r="CNF107" s="380"/>
      <c r="CNI107" s="381"/>
      <c r="CNJ107" s="380"/>
      <c r="CNM107" s="381"/>
      <c r="CNN107" s="380"/>
      <c r="CNQ107" s="381"/>
      <c r="CNR107" s="380"/>
      <c r="CNU107" s="381"/>
      <c r="CNV107" s="380"/>
      <c r="CNY107" s="381"/>
      <c r="CNZ107" s="380"/>
      <c r="COC107" s="381"/>
      <c r="COD107" s="380"/>
      <c r="COG107" s="381"/>
      <c r="COH107" s="380"/>
      <c r="COK107" s="381"/>
      <c r="COL107" s="380"/>
      <c r="COO107" s="381"/>
      <c r="COP107" s="380"/>
      <c r="COS107" s="381"/>
      <c r="COT107" s="380"/>
      <c r="COW107" s="381"/>
      <c r="COX107" s="380"/>
      <c r="CPA107" s="381"/>
      <c r="CPB107" s="380"/>
      <c r="CPE107" s="381"/>
      <c r="CPF107" s="380"/>
      <c r="CPI107" s="381"/>
      <c r="CPJ107" s="380"/>
      <c r="CPM107" s="381"/>
      <c r="CPN107" s="380"/>
      <c r="CPQ107" s="381"/>
      <c r="CPR107" s="380"/>
      <c r="CPU107" s="381"/>
      <c r="CPV107" s="380"/>
      <c r="CPY107" s="381"/>
      <c r="CPZ107" s="380"/>
      <c r="CQC107" s="381"/>
      <c r="CQD107" s="380"/>
      <c r="CQG107" s="381"/>
      <c r="CQH107" s="380"/>
      <c r="CQK107" s="381"/>
      <c r="CQL107" s="380"/>
      <c r="CQO107" s="381"/>
      <c r="CQP107" s="380"/>
      <c r="CQS107" s="381"/>
      <c r="CQT107" s="380"/>
      <c r="CQW107" s="381"/>
      <c r="CQX107" s="380"/>
      <c r="CRA107" s="381"/>
      <c r="CRB107" s="380"/>
      <c r="CRE107" s="381"/>
      <c r="CRF107" s="380"/>
      <c r="CRI107" s="381"/>
      <c r="CRJ107" s="380"/>
      <c r="CRM107" s="381"/>
      <c r="CRN107" s="380"/>
      <c r="CRQ107" s="381"/>
      <c r="CRR107" s="380"/>
      <c r="CRU107" s="381"/>
      <c r="CRV107" s="380"/>
      <c r="CRY107" s="381"/>
      <c r="CRZ107" s="380"/>
      <c r="CSC107" s="381"/>
      <c r="CSD107" s="380"/>
      <c r="CSG107" s="381"/>
      <c r="CSH107" s="380"/>
      <c r="CSK107" s="381"/>
      <c r="CSL107" s="380"/>
      <c r="CSO107" s="381"/>
      <c r="CSP107" s="380"/>
      <c r="CSS107" s="381"/>
      <c r="CST107" s="380"/>
      <c r="CSW107" s="381"/>
      <c r="CSX107" s="380"/>
      <c r="CTA107" s="381"/>
      <c r="CTB107" s="380"/>
      <c r="CTE107" s="381"/>
      <c r="CTF107" s="380"/>
      <c r="CTI107" s="381"/>
      <c r="CTJ107" s="380"/>
      <c r="CTM107" s="381"/>
      <c r="CTN107" s="380"/>
      <c r="CTQ107" s="381"/>
      <c r="CTR107" s="380"/>
      <c r="CTU107" s="381"/>
      <c r="CTV107" s="380"/>
      <c r="CTY107" s="381"/>
      <c r="CTZ107" s="380"/>
      <c r="CUC107" s="381"/>
      <c r="CUD107" s="380"/>
      <c r="CUG107" s="381"/>
      <c r="CUH107" s="380"/>
      <c r="CUK107" s="381"/>
      <c r="CUL107" s="380"/>
      <c r="CUO107" s="381"/>
      <c r="CUP107" s="380"/>
      <c r="CUS107" s="381"/>
      <c r="CUT107" s="380"/>
      <c r="CUW107" s="381"/>
      <c r="CUX107" s="380"/>
      <c r="CVA107" s="381"/>
      <c r="CVB107" s="380"/>
      <c r="CVE107" s="381"/>
      <c r="CVF107" s="380"/>
      <c r="CVI107" s="381"/>
      <c r="CVJ107" s="380"/>
      <c r="CVM107" s="381"/>
      <c r="CVN107" s="380"/>
      <c r="CVQ107" s="381"/>
      <c r="CVR107" s="380"/>
      <c r="CVU107" s="381"/>
      <c r="CVV107" s="380"/>
      <c r="CVY107" s="381"/>
      <c r="CVZ107" s="380"/>
      <c r="CWC107" s="381"/>
      <c r="CWD107" s="380"/>
      <c r="CWG107" s="381"/>
      <c r="CWH107" s="380"/>
      <c r="CWK107" s="381"/>
      <c r="CWL107" s="380"/>
      <c r="CWO107" s="381"/>
      <c r="CWP107" s="380"/>
      <c r="CWS107" s="381"/>
      <c r="CWT107" s="380"/>
      <c r="CWW107" s="381"/>
      <c r="CWX107" s="380"/>
      <c r="CXA107" s="381"/>
      <c r="CXB107" s="380"/>
      <c r="CXE107" s="381"/>
      <c r="CXF107" s="380"/>
      <c r="CXI107" s="381"/>
      <c r="CXJ107" s="380"/>
      <c r="CXM107" s="381"/>
      <c r="CXN107" s="380"/>
      <c r="CXQ107" s="381"/>
      <c r="CXR107" s="380"/>
      <c r="CXU107" s="381"/>
      <c r="CXV107" s="380"/>
      <c r="CXY107" s="381"/>
      <c r="CXZ107" s="380"/>
      <c r="CYC107" s="381"/>
      <c r="CYD107" s="380"/>
      <c r="CYG107" s="381"/>
      <c r="CYH107" s="380"/>
      <c r="CYK107" s="381"/>
      <c r="CYL107" s="380"/>
      <c r="CYO107" s="381"/>
      <c r="CYP107" s="380"/>
      <c r="CYS107" s="381"/>
      <c r="CYT107" s="380"/>
      <c r="CYW107" s="381"/>
      <c r="CYX107" s="380"/>
      <c r="CZA107" s="381"/>
      <c r="CZB107" s="380"/>
      <c r="CZE107" s="381"/>
      <c r="CZF107" s="380"/>
      <c r="CZI107" s="381"/>
      <c r="CZJ107" s="380"/>
      <c r="CZM107" s="381"/>
      <c r="CZN107" s="380"/>
      <c r="CZQ107" s="381"/>
      <c r="CZR107" s="380"/>
      <c r="CZU107" s="381"/>
      <c r="CZV107" s="380"/>
      <c r="CZY107" s="381"/>
      <c r="CZZ107" s="380"/>
      <c r="DAC107" s="381"/>
      <c r="DAD107" s="380"/>
      <c r="DAG107" s="381"/>
      <c r="DAH107" s="380"/>
      <c r="DAK107" s="381"/>
      <c r="DAL107" s="380"/>
      <c r="DAO107" s="381"/>
      <c r="DAP107" s="380"/>
      <c r="DAS107" s="381"/>
      <c r="DAT107" s="380"/>
      <c r="DAW107" s="381"/>
      <c r="DAX107" s="380"/>
      <c r="DBA107" s="381"/>
      <c r="DBB107" s="380"/>
      <c r="DBE107" s="381"/>
      <c r="DBF107" s="380"/>
      <c r="DBI107" s="381"/>
      <c r="DBJ107" s="380"/>
      <c r="DBM107" s="381"/>
      <c r="DBN107" s="380"/>
      <c r="DBQ107" s="381"/>
      <c r="DBR107" s="380"/>
      <c r="DBU107" s="381"/>
      <c r="DBV107" s="380"/>
      <c r="DBY107" s="381"/>
      <c r="DBZ107" s="380"/>
      <c r="DCC107" s="381"/>
      <c r="DCD107" s="380"/>
      <c r="DCG107" s="381"/>
      <c r="DCH107" s="380"/>
      <c r="DCK107" s="381"/>
      <c r="DCL107" s="380"/>
      <c r="DCO107" s="381"/>
      <c r="DCP107" s="380"/>
      <c r="DCS107" s="381"/>
      <c r="DCT107" s="380"/>
      <c r="DCW107" s="381"/>
      <c r="DCX107" s="380"/>
      <c r="DDA107" s="381"/>
      <c r="DDB107" s="380"/>
      <c r="DDE107" s="381"/>
      <c r="DDF107" s="380"/>
      <c r="DDI107" s="381"/>
      <c r="DDJ107" s="380"/>
      <c r="DDM107" s="381"/>
      <c r="DDN107" s="380"/>
      <c r="DDQ107" s="381"/>
      <c r="DDR107" s="380"/>
      <c r="DDU107" s="381"/>
      <c r="DDV107" s="380"/>
      <c r="DDY107" s="381"/>
      <c r="DDZ107" s="380"/>
      <c r="DEC107" s="381"/>
      <c r="DED107" s="380"/>
      <c r="DEG107" s="381"/>
      <c r="DEH107" s="380"/>
      <c r="DEK107" s="381"/>
      <c r="DEL107" s="380"/>
      <c r="DEO107" s="381"/>
      <c r="DEP107" s="380"/>
      <c r="DES107" s="381"/>
      <c r="DET107" s="380"/>
      <c r="DEW107" s="381"/>
      <c r="DEX107" s="380"/>
      <c r="DFA107" s="381"/>
      <c r="DFB107" s="380"/>
      <c r="DFE107" s="381"/>
      <c r="DFF107" s="380"/>
      <c r="DFI107" s="381"/>
      <c r="DFJ107" s="380"/>
      <c r="DFM107" s="381"/>
      <c r="DFN107" s="380"/>
      <c r="DFQ107" s="381"/>
      <c r="DFR107" s="380"/>
      <c r="DFU107" s="381"/>
      <c r="DFV107" s="380"/>
      <c r="DFY107" s="381"/>
      <c r="DFZ107" s="380"/>
      <c r="DGC107" s="381"/>
      <c r="DGD107" s="380"/>
      <c r="DGG107" s="381"/>
      <c r="DGH107" s="380"/>
      <c r="DGK107" s="381"/>
      <c r="DGL107" s="380"/>
      <c r="DGO107" s="381"/>
      <c r="DGP107" s="380"/>
      <c r="DGS107" s="381"/>
      <c r="DGT107" s="380"/>
      <c r="DGW107" s="381"/>
      <c r="DGX107" s="380"/>
      <c r="DHA107" s="381"/>
      <c r="DHB107" s="380"/>
      <c r="DHE107" s="381"/>
      <c r="DHF107" s="380"/>
      <c r="DHI107" s="381"/>
      <c r="DHJ107" s="380"/>
      <c r="DHM107" s="381"/>
      <c r="DHN107" s="380"/>
      <c r="DHQ107" s="381"/>
      <c r="DHR107" s="380"/>
      <c r="DHU107" s="381"/>
      <c r="DHV107" s="380"/>
      <c r="DHY107" s="381"/>
      <c r="DHZ107" s="380"/>
      <c r="DIC107" s="381"/>
      <c r="DID107" s="380"/>
      <c r="DIG107" s="381"/>
      <c r="DIH107" s="380"/>
      <c r="DIK107" s="381"/>
      <c r="DIL107" s="380"/>
      <c r="DIO107" s="381"/>
      <c r="DIP107" s="380"/>
      <c r="DIS107" s="381"/>
      <c r="DIT107" s="380"/>
      <c r="DIW107" s="381"/>
      <c r="DIX107" s="380"/>
      <c r="DJA107" s="381"/>
      <c r="DJB107" s="380"/>
      <c r="DJE107" s="381"/>
      <c r="DJF107" s="380"/>
      <c r="DJI107" s="381"/>
      <c r="DJJ107" s="380"/>
      <c r="DJM107" s="381"/>
      <c r="DJN107" s="380"/>
      <c r="DJQ107" s="381"/>
      <c r="DJR107" s="380"/>
      <c r="DJU107" s="381"/>
      <c r="DJV107" s="380"/>
      <c r="DJY107" s="381"/>
      <c r="DJZ107" s="380"/>
      <c r="DKC107" s="381"/>
      <c r="DKD107" s="380"/>
      <c r="DKG107" s="381"/>
      <c r="DKH107" s="380"/>
      <c r="DKK107" s="381"/>
      <c r="DKL107" s="380"/>
      <c r="DKO107" s="381"/>
      <c r="DKP107" s="380"/>
      <c r="DKS107" s="381"/>
      <c r="DKT107" s="380"/>
      <c r="DKW107" s="381"/>
      <c r="DKX107" s="380"/>
      <c r="DLA107" s="381"/>
      <c r="DLB107" s="380"/>
      <c r="DLE107" s="381"/>
      <c r="DLF107" s="380"/>
      <c r="DLI107" s="381"/>
      <c r="DLJ107" s="380"/>
      <c r="DLM107" s="381"/>
      <c r="DLN107" s="380"/>
      <c r="DLQ107" s="381"/>
      <c r="DLR107" s="380"/>
      <c r="DLU107" s="381"/>
      <c r="DLV107" s="380"/>
      <c r="DLY107" s="381"/>
      <c r="DLZ107" s="380"/>
      <c r="DMC107" s="381"/>
      <c r="DMD107" s="380"/>
      <c r="DMG107" s="381"/>
      <c r="DMH107" s="380"/>
      <c r="DMK107" s="381"/>
      <c r="DML107" s="380"/>
      <c r="DMO107" s="381"/>
      <c r="DMP107" s="380"/>
      <c r="DMS107" s="381"/>
      <c r="DMT107" s="380"/>
      <c r="DMW107" s="381"/>
      <c r="DMX107" s="380"/>
      <c r="DNA107" s="381"/>
      <c r="DNB107" s="380"/>
      <c r="DNE107" s="381"/>
      <c r="DNF107" s="380"/>
      <c r="DNI107" s="381"/>
      <c r="DNJ107" s="380"/>
      <c r="DNM107" s="381"/>
      <c r="DNN107" s="380"/>
      <c r="DNQ107" s="381"/>
      <c r="DNR107" s="380"/>
      <c r="DNU107" s="381"/>
      <c r="DNV107" s="380"/>
      <c r="DNY107" s="381"/>
      <c r="DNZ107" s="380"/>
      <c r="DOC107" s="381"/>
      <c r="DOD107" s="380"/>
      <c r="DOG107" s="381"/>
      <c r="DOH107" s="380"/>
      <c r="DOK107" s="381"/>
      <c r="DOL107" s="380"/>
      <c r="DOO107" s="381"/>
      <c r="DOP107" s="380"/>
      <c r="DOS107" s="381"/>
      <c r="DOT107" s="380"/>
      <c r="DOW107" s="381"/>
      <c r="DOX107" s="380"/>
      <c r="DPA107" s="381"/>
      <c r="DPB107" s="380"/>
      <c r="DPE107" s="381"/>
      <c r="DPF107" s="380"/>
      <c r="DPI107" s="381"/>
      <c r="DPJ107" s="380"/>
      <c r="DPM107" s="381"/>
      <c r="DPN107" s="380"/>
      <c r="DPQ107" s="381"/>
      <c r="DPR107" s="380"/>
      <c r="DPU107" s="381"/>
      <c r="DPV107" s="380"/>
      <c r="DPY107" s="381"/>
      <c r="DPZ107" s="380"/>
      <c r="DQC107" s="381"/>
      <c r="DQD107" s="380"/>
      <c r="DQG107" s="381"/>
      <c r="DQH107" s="380"/>
      <c r="DQK107" s="381"/>
      <c r="DQL107" s="380"/>
      <c r="DQO107" s="381"/>
      <c r="DQP107" s="380"/>
      <c r="DQS107" s="381"/>
      <c r="DQT107" s="380"/>
      <c r="DQW107" s="381"/>
      <c r="DQX107" s="380"/>
      <c r="DRA107" s="381"/>
      <c r="DRB107" s="380"/>
      <c r="DRE107" s="381"/>
      <c r="DRF107" s="380"/>
      <c r="DRI107" s="381"/>
      <c r="DRJ107" s="380"/>
      <c r="DRM107" s="381"/>
      <c r="DRN107" s="380"/>
      <c r="DRQ107" s="381"/>
      <c r="DRR107" s="380"/>
      <c r="DRU107" s="381"/>
      <c r="DRV107" s="380"/>
      <c r="DRY107" s="381"/>
      <c r="DRZ107" s="380"/>
      <c r="DSC107" s="381"/>
      <c r="DSD107" s="380"/>
      <c r="DSG107" s="381"/>
      <c r="DSH107" s="380"/>
      <c r="DSK107" s="381"/>
      <c r="DSL107" s="380"/>
      <c r="DSO107" s="381"/>
      <c r="DSP107" s="380"/>
      <c r="DSS107" s="381"/>
      <c r="DST107" s="380"/>
      <c r="DSW107" s="381"/>
      <c r="DSX107" s="380"/>
      <c r="DTA107" s="381"/>
      <c r="DTB107" s="380"/>
      <c r="DTE107" s="381"/>
      <c r="DTF107" s="380"/>
      <c r="DTI107" s="381"/>
      <c r="DTJ107" s="380"/>
      <c r="DTM107" s="381"/>
      <c r="DTN107" s="380"/>
      <c r="DTQ107" s="381"/>
      <c r="DTR107" s="380"/>
      <c r="DTU107" s="381"/>
      <c r="DTV107" s="380"/>
      <c r="DTY107" s="381"/>
      <c r="DTZ107" s="380"/>
      <c r="DUC107" s="381"/>
      <c r="DUD107" s="380"/>
      <c r="DUG107" s="381"/>
      <c r="DUH107" s="380"/>
      <c r="DUK107" s="381"/>
      <c r="DUL107" s="380"/>
      <c r="DUO107" s="381"/>
      <c r="DUP107" s="380"/>
      <c r="DUS107" s="381"/>
      <c r="DUT107" s="380"/>
      <c r="DUW107" s="381"/>
      <c r="DUX107" s="380"/>
      <c r="DVA107" s="381"/>
      <c r="DVB107" s="380"/>
      <c r="DVE107" s="381"/>
      <c r="DVF107" s="380"/>
      <c r="DVI107" s="381"/>
      <c r="DVJ107" s="380"/>
      <c r="DVM107" s="381"/>
      <c r="DVN107" s="380"/>
      <c r="DVQ107" s="381"/>
      <c r="DVR107" s="380"/>
      <c r="DVU107" s="381"/>
      <c r="DVV107" s="380"/>
      <c r="DVY107" s="381"/>
      <c r="DVZ107" s="380"/>
      <c r="DWC107" s="381"/>
      <c r="DWD107" s="380"/>
      <c r="DWG107" s="381"/>
      <c r="DWH107" s="380"/>
      <c r="DWK107" s="381"/>
      <c r="DWL107" s="380"/>
      <c r="DWO107" s="381"/>
      <c r="DWP107" s="380"/>
      <c r="DWS107" s="381"/>
      <c r="DWT107" s="380"/>
      <c r="DWW107" s="381"/>
      <c r="DWX107" s="380"/>
      <c r="DXA107" s="381"/>
      <c r="DXB107" s="380"/>
      <c r="DXE107" s="381"/>
      <c r="DXF107" s="380"/>
      <c r="DXI107" s="381"/>
      <c r="DXJ107" s="380"/>
      <c r="DXM107" s="381"/>
      <c r="DXN107" s="380"/>
      <c r="DXQ107" s="381"/>
      <c r="DXR107" s="380"/>
      <c r="DXU107" s="381"/>
      <c r="DXV107" s="380"/>
      <c r="DXY107" s="381"/>
      <c r="DXZ107" s="380"/>
      <c r="DYC107" s="381"/>
      <c r="DYD107" s="380"/>
      <c r="DYG107" s="381"/>
      <c r="DYH107" s="380"/>
      <c r="DYK107" s="381"/>
      <c r="DYL107" s="380"/>
      <c r="DYO107" s="381"/>
      <c r="DYP107" s="380"/>
      <c r="DYS107" s="381"/>
      <c r="DYT107" s="380"/>
      <c r="DYW107" s="381"/>
      <c r="DYX107" s="380"/>
      <c r="DZA107" s="381"/>
      <c r="DZB107" s="380"/>
      <c r="DZE107" s="381"/>
      <c r="DZF107" s="380"/>
      <c r="DZI107" s="381"/>
      <c r="DZJ107" s="380"/>
      <c r="DZM107" s="381"/>
      <c r="DZN107" s="380"/>
      <c r="DZQ107" s="381"/>
      <c r="DZR107" s="380"/>
      <c r="DZU107" s="381"/>
      <c r="DZV107" s="380"/>
      <c r="DZY107" s="381"/>
      <c r="DZZ107" s="380"/>
      <c r="EAC107" s="381"/>
      <c r="EAD107" s="380"/>
      <c r="EAG107" s="381"/>
      <c r="EAH107" s="380"/>
      <c r="EAK107" s="381"/>
      <c r="EAL107" s="380"/>
      <c r="EAO107" s="381"/>
      <c r="EAP107" s="380"/>
      <c r="EAS107" s="381"/>
      <c r="EAT107" s="380"/>
      <c r="EAW107" s="381"/>
      <c r="EAX107" s="380"/>
      <c r="EBA107" s="381"/>
      <c r="EBB107" s="380"/>
      <c r="EBE107" s="381"/>
      <c r="EBF107" s="380"/>
      <c r="EBI107" s="381"/>
      <c r="EBJ107" s="380"/>
      <c r="EBM107" s="381"/>
      <c r="EBN107" s="380"/>
      <c r="EBQ107" s="381"/>
      <c r="EBR107" s="380"/>
      <c r="EBU107" s="381"/>
      <c r="EBV107" s="380"/>
      <c r="EBY107" s="381"/>
      <c r="EBZ107" s="380"/>
      <c r="ECC107" s="381"/>
      <c r="ECD107" s="380"/>
      <c r="ECG107" s="381"/>
      <c r="ECH107" s="380"/>
      <c r="ECK107" s="381"/>
      <c r="ECL107" s="380"/>
      <c r="ECO107" s="381"/>
      <c r="ECP107" s="380"/>
      <c r="ECS107" s="381"/>
      <c r="ECT107" s="380"/>
      <c r="ECW107" s="381"/>
      <c r="ECX107" s="380"/>
      <c r="EDA107" s="381"/>
      <c r="EDB107" s="380"/>
      <c r="EDE107" s="381"/>
      <c r="EDF107" s="380"/>
      <c r="EDI107" s="381"/>
      <c r="EDJ107" s="380"/>
      <c r="EDM107" s="381"/>
      <c r="EDN107" s="380"/>
      <c r="EDQ107" s="381"/>
      <c r="EDR107" s="380"/>
      <c r="EDU107" s="381"/>
      <c r="EDV107" s="380"/>
      <c r="EDY107" s="381"/>
      <c r="EDZ107" s="380"/>
      <c r="EEC107" s="381"/>
      <c r="EED107" s="380"/>
      <c r="EEG107" s="381"/>
      <c r="EEH107" s="380"/>
      <c r="EEK107" s="381"/>
      <c r="EEL107" s="380"/>
      <c r="EEO107" s="381"/>
      <c r="EEP107" s="380"/>
      <c r="EES107" s="381"/>
      <c r="EET107" s="380"/>
      <c r="EEW107" s="381"/>
      <c r="EEX107" s="380"/>
      <c r="EFA107" s="381"/>
      <c r="EFB107" s="380"/>
      <c r="EFE107" s="381"/>
      <c r="EFF107" s="380"/>
      <c r="EFI107" s="381"/>
      <c r="EFJ107" s="380"/>
      <c r="EFM107" s="381"/>
      <c r="EFN107" s="380"/>
      <c r="EFQ107" s="381"/>
      <c r="EFR107" s="380"/>
      <c r="EFU107" s="381"/>
      <c r="EFV107" s="380"/>
      <c r="EFY107" s="381"/>
      <c r="EFZ107" s="380"/>
      <c r="EGC107" s="381"/>
      <c r="EGD107" s="380"/>
      <c r="EGG107" s="381"/>
      <c r="EGH107" s="380"/>
      <c r="EGK107" s="381"/>
      <c r="EGL107" s="380"/>
      <c r="EGO107" s="381"/>
      <c r="EGP107" s="380"/>
      <c r="EGS107" s="381"/>
      <c r="EGT107" s="380"/>
      <c r="EGW107" s="381"/>
      <c r="EGX107" s="380"/>
      <c r="EHA107" s="381"/>
      <c r="EHB107" s="380"/>
      <c r="EHE107" s="381"/>
      <c r="EHF107" s="380"/>
      <c r="EHI107" s="381"/>
      <c r="EHJ107" s="380"/>
      <c r="EHM107" s="381"/>
      <c r="EHN107" s="380"/>
      <c r="EHQ107" s="381"/>
      <c r="EHR107" s="380"/>
      <c r="EHU107" s="381"/>
      <c r="EHV107" s="380"/>
      <c r="EHY107" s="381"/>
      <c r="EHZ107" s="380"/>
      <c r="EIC107" s="381"/>
      <c r="EID107" s="380"/>
      <c r="EIG107" s="381"/>
      <c r="EIH107" s="380"/>
      <c r="EIK107" s="381"/>
      <c r="EIL107" s="380"/>
      <c r="EIO107" s="381"/>
      <c r="EIP107" s="380"/>
      <c r="EIS107" s="381"/>
      <c r="EIT107" s="380"/>
      <c r="EIW107" s="381"/>
      <c r="EIX107" s="380"/>
      <c r="EJA107" s="381"/>
      <c r="EJB107" s="380"/>
      <c r="EJE107" s="381"/>
      <c r="EJF107" s="380"/>
      <c r="EJI107" s="381"/>
      <c r="EJJ107" s="380"/>
      <c r="EJM107" s="381"/>
      <c r="EJN107" s="380"/>
      <c r="EJQ107" s="381"/>
      <c r="EJR107" s="380"/>
      <c r="EJU107" s="381"/>
      <c r="EJV107" s="380"/>
      <c r="EJY107" s="381"/>
      <c r="EJZ107" s="380"/>
      <c r="EKC107" s="381"/>
      <c r="EKD107" s="380"/>
      <c r="EKG107" s="381"/>
      <c r="EKH107" s="380"/>
      <c r="EKK107" s="381"/>
      <c r="EKL107" s="380"/>
      <c r="EKO107" s="381"/>
      <c r="EKP107" s="380"/>
      <c r="EKS107" s="381"/>
      <c r="EKT107" s="380"/>
      <c r="EKW107" s="381"/>
      <c r="EKX107" s="380"/>
      <c r="ELA107" s="381"/>
      <c r="ELB107" s="380"/>
      <c r="ELE107" s="381"/>
      <c r="ELF107" s="380"/>
      <c r="ELI107" s="381"/>
      <c r="ELJ107" s="380"/>
      <c r="ELM107" s="381"/>
      <c r="ELN107" s="380"/>
      <c r="ELQ107" s="381"/>
      <c r="ELR107" s="380"/>
      <c r="ELU107" s="381"/>
      <c r="ELV107" s="380"/>
      <c r="ELY107" s="381"/>
      <c r="ELZ107" s="380"/>
      <c r="EMC107" s="381"/>
      <c r="EMD107" s="380"/>
      <c r="EMG107" s="381"/>
      <c r="EMH107" s="380"/>
      <c r="EMK107" s="381"/>
      <c r="EML107" s="380"/>
      <c r="EMO107" s="381"/>
      <c r="EMP107" s="380"/>
      <c r="EMS107" s="381"/>
      <c r="EMT107" s="380"/>
      <c r="EMW107" s="381"/>
      <c r="EMX107" s="380"/>
      <c r="ENA107" s="381"/>
      <c r="ENB107" s="380"/>
      <c r="ENE107" s="381"/>
      <c r="ENF107" s="380"/>
      <c r="ENI107" s="381"/>
      <c r="ENJ107" s="380"/>
      <c r="ENM107" s="381"/>
      <c r="ENN107" s="380"/>
      <c r="ENQ107" s="381"/>
      <c r="ENR107" s="380"/>
      <c r="ENU107" s="381"/>
      <c r="ENV107" s="380"/>
      <c r="ENY107" s="381"/>
      <c r="ENZ107" s="380"/>
      <c r="EOC107" s="381"/>
      <c r="EOD107" s="380"/>
      <c r="EOG107" s="381"/>
      <c r="EOH107" s="380"/>
      <c r="EOK107" s="381"/>
      <c r="EOL107" s="380"/>
      <c r="EOO107" s="381"/>
      <c r="EOP107" s="380"/>
      <c r="EOS107" s="381"/>
      <c r="EOT107" s="380"/>
      <c r="EOW107" s="381"/>
      <c r="EOX107" s="380"/>
      <c r="EPA107" s="381"/>
      <c r="EPB107" s="380"/>
      <c r="EPE107" s="381"/>
      <c r="EPF107" s="380"/>
      <c r="EPI107" s="381"/>
      <c r="EPJ107" s="380"/>
      <c r="EPM107" s="381"/>
      <c r="EPN107" s="380"/>
      <c r="EPQ107" s="381"/>
      <c r="EPR107" s="380"/>
      <c r="EPU107" s="381"/>
      <c r="EPV107" s="380"/>
      <c r="EPY107" s="381"/>
      <c r="EPZ107" s="380"/>
      <c r="EQC107" s="381"/>
      <c r="EQD107" s="380"/>
      <c r="EQG107" s="381"/>
      <c r="EQH107" s="380"/>
      <c r="EQK107" s="381"/>
      <c r="EQL107" s="380"/>
      <c r="EQO107" s="381"/>
      <c r="EQP107" s="380"/>
      <c r="EQS107" s="381"/>
      <c r="EQT107" s="380"/>
      <c r="EQW107" s="381"/>
      <c r="EQX107" s="380"/>
      <c r="ERA107" s="381"/>
      <c r="ERB107" s="380"/>
      <c r="ERE107" s="381"/>
      <c r="ERF107" s="380"/>
      <c r="ERI107" s="381"/>
      <c r="ERJ107" s="380"/>
      <c r="ERM107" s="381"/>
      <c r="ERN107" s="380"/>
      <c r="ERQ107" s="381"/>
      <c r="ERR107" s="380"/>
      <c r="ERU107" s="381"/>
      <c r="ERV107" s="380"/>
      <c r="ERY107" s="381"/>
      <c r="ERZ107" s="380"/>
      <c r="ESC107" s="381"/>
      <c r="ESD107" s="380"/>
      <c r="ESG107" s="381"/>
      <c r="ESH107" s="380"/>
      <c r="ESK107" s="381"/>
      <c r="ESL107" s="380"/>
      <c r="ESO107" s="381"/>
      <c r="ESP107" s="380"/>
      <c r="ESS107" s="381"/>
      <c r="EST107" s="380"/>
      <c r="ESW107" s="381"/>
      <c r="ESX107" s="380"/>
      <c r="ETA107" s="381"/>
      <c r="ETB107" s="380"/>
      <c r="ETE107" s="381"/>
      <c r="ETF107" s="380"/>
      <c r="ETI107" s="381"/>
      <c r="ETJ107" s="380"/>
      <c r="ETM107" s="381"/>
      <c r="ETN107" s="380"/>
      <c r="ETQ107" s="381"/>
      <c r="ETR107" s="380"/>
      <c r="ETU107" s="381"/>
      <c r="ETV107" s="380"/>
      <c r="ETY107" s="381"/>
      <c r="ETZ107" s="380"/>
      <c r="EUC107" s="381"/>
      <c r="EUD107" s="380"/>
      <c r="EUG107" s="381"/>
      <c r="EUH107" s="380"/>
      <c r="EUK107" s="381"/>
      <c r="EUL107" s="380"/>
      <c r="EUO107" s="381"/>
      <c r="EUP107" s="380"/>
      <c r="EUS107" s="381"/>
      <c r="EUT107" s="380"/>
      <c r="EUW107" s="381"/>
      <c r="EUX107" s="380"/>
      <c r="EVA107" s="381"/>
      <c r="EVB107" s="380"/>
      <c r="EVE107" s="381"/>
      <c r="EVF107" s="380"/>
      <c r="EVI107" s="381"/>
      <c r="EVJ107" s="380"/>
      <c r="EVM107" s="381"/>
      <c r="EVN107" s="380"/>
      <c r="EVQ107" s="381"/>
      <c r="EVR107" s="380"/>
      <c r="EVU107" s="381"/>
      <c r="EVV107" s="380"/>
      <c r="EVY107" s="381"/>
      <c r="EVZ107" s="380"/>
      <c r="EWC107" s="381"/>
      <c r="EWD107" s="380"/>
      <c r="EWG107" s="381"/>
      <c r="EWH107" s="380"/>
      <c r="EWK107" s="381"/>
      <c r="EWL107" s="380"/>
      <c r="EWO107" s="381"/>
      <c r="EWP107" s="380"/>
      <c r="EWS107" s="381"/>
      <c r="EWT107" s="380"/>
      <c r="EWW107" s="381"/>
      <c r="EWX107" s="380"/>
      <c r="EXA107" s="381"/>
      <c r="EXB107" s="380"/>
      <c r="EXE107" s="381"/>
      <c r="EXF107" s="380"/>
      <c r="EXI107" s="381"/>
      <c r="EXJ107" s="380"/>
      <c r="EXM107" s="381"/>
      <c r="EXN107" s="380"/>
      <c r="EXQ107" s="381"/>
      <c r="EXR107" s="380"/>
      <c r="EXU107" s="381"/>
      <c r="EXV107" s="380"/>
      <c r="EXY107" s="381"/>
      <c r="EXZ107" s="380"/>
      <c r="EYC107" s="381"/>
      <c r="EYD107" s="380"/>
      <c r="EYG107" s="381"/>
      <c r="EYH107" s="380"/>
      <c r="EYK107" s="381"/>
      <c r="EYL107" s="380"/>
      <c r="EYO107" s="381"/>
      <c r="EYP107" s="380"/>
      <c r="EYS107" s="381"/>
      <c r="EYT107" s="380"/>
      <c r="EYW107" s="381"/>
      <c r="EYX107" s="380"/>
      <c r="EZA107" s="381"/>
      <c r="EZB107" s="380"/>
      <c r="EZE107" s="381"/>
      <c r="EZF107" s="380"/>
      <c r="EZI107" s="381"/>
      <c r="EZJ107" s="380"/>
      <c r="EZM107" s="381"/>
      <c r="EZN107" s="380"/>
      <c r="EZQ107" s="381"/>
      <c r="EZR107" s="380"/>
      <c r="EZU107" s="381"/>
      <c r="EZV107" s="380"/>
      <c r="EZY107" s="381"/>
      <c r="EZZ107" s="380"/>
      <c r="FAC107" s="381"/>
      <c r="FAD107" s="380"/>
      <c r="FAG107" s="381"/>
      <c r="FAH107" s="380"/>
      <c r="FAK107" s="381"/>
      <c r="FAL107" s="380"/>
      <c r="FAO107" s="381"/>
      <c r="FAP107" s="380"/>
      <c r="FAS107" s="381"/>
      <c r="FAT107" s="380"/>
      <c r="FAW107" s="381"/>
      <c r="FAX107" s="380"/>
      <c r="FBA107" s="381"/>
      <c r="FBB107" s="380"/>
      <c r="FBE107" s="381"/>
      <c r="FBF107" s="380"/>
      <c r="FBI107" s="381"/>
      <c r="FBJ107" s="380"/>
      <c r="FBM107" s="381"/>
      <c r="FBN107" s="380"/>
      <c r="FBQ107" s="381"/>
      <c r="FBR107" s="380"/>
      <c r="FBU107" s="381"/>
      <c r="FBV107" s="380"/>
      <c r="FBY107" s="381"/>
      <c r="FBZ107" s="380"/>
      <c r="FCC107" s="381"/>
      <c r="FCD107" s="380"/>
      <c r="FCG107" s="381"/>
      <c r="FCH107" s="380"/>
      <c r="FCK107" s="381"/>
      <c r="FCL107" s="380"/>
      <c r="FCO107" s="381"/>
      <c r="FCP107" s="380"/>
      <c r="FCS107" s="381"/>
      <c r="FCT107" s="380"/>
      <c r="FCW107" s="381"/>
      <c r="FCX107" s="380"/>
      <c r="FDA107" s="381"/>
      <c r="FDB107" s="380"/>
      <c r="FDE107" s="381"/>
      <c r="FDF107" s="380"/>
      <c r="FDI107" s="381"/>
      <c r="FDJ107" s="380"/>
      <c r="FDM107" s="381"/>
      <c r="FDN107" s="380"/>
      <c r="FDQ107" s="381"/>
      <c r="FDR107" s="380"/>
      <c r="FDU107" s="381"/>
      <c r="FDV107" s="380"/>
      <c r="FDY107" s="381"/>
      <c r="FDZ107" s="380"/>
      <c r="FEC107" s="381"/>
      <c r="FED107" s="380"/>
      <c r="FEG107" s="381"/>
      <c r="FEH107" s="380"/>
      <c r="FEK107" s="381"/>
      <c r="FEL107" s="380"/>
      <c r="FEO107" s="381"/>
      <c r="FEP107" s="380"/>
      <c r="FES107" s="381"/>
      <c r="FET107" s="380"/>
      <c r="FEW107" s="381"/>
      <c r="FEX107" s="380"/>
      <c r="FFA107" s="381"/>
      <c r="FFB107" s="380"/>
      <c r="FFE107" s="381"/>
      <c r="FFF107" s="380"/>
      <c r="FFI107" s="381"/>
      <c r="FFJ107" s="380"/>
      <c r="FFM107" s="381"/>
      <c r="FFN107" s="380"/>
      <c r="FFQ107" s="381"/>
      <c r="FFR107" s="380"/>
      <c r="FFU107" s="381"/>
      <c r="FFV107" s="380"/>
      <c r="FFY107" s="381"/>
      <c r="FFZ107" s="380"/>
      <c r="FGC107" s="381"/>
      <c r="FGD107" s="380"/>
      <c r="FGG107" s="381"/>
      <c r="FGH107" s="380"/>
      <c r="FGK107" s="381"/>
      <c r="FGL107" s="380"/>
      <c r="FGO107" s="381"/>
      <c r="FGP107" s="380"/>
      <c r="FGS107" s="381"/>
      <c r="FGT107" s="380"/>
      <c r="FGW107" s="381"/>
      <c r="FGX107" s="380"/>
      <c r="FHA107" s="381"/>
      <c r="FHB107" s="380"/>
      <c r="FHE107" s="381"/>
      <c r="FHF107" s="380"/>
      <c r="FHI107" s="381"/>
      <c r="FHJ107" s="380"/>
      <c r="FHM107" s="381"/>
      <c r="FHN107" s="380"/>
      <c r="FHQ107" s="381"/>
      <c r="FHR107" s="380"/>
      <c r="FHU107" s="381"/>
      <c r="FHV107" s="380"/>
      <c r="FHY107" s="381"/>
      <c r="FHZ107" s="380"/>
      <c r="FIC107" s="381"/>
      <c r="FID107" s="380"/>
      <c r="FIG107" s="381"/>
      <c r="FIH107" s="380"/>
      <c r="FIK107" s="381"/>
      <c r="FIL107" s="380"/>
      <c r="FIO107" s="381"/>
      <c r="FIP107" s="380"/>
      <c r="FIS107" s="381"/>
      <c r="FIT107" s="380"/>
      <c r="FIW107" s="381"/>
      <c r="FIX107" s="380"/>
      <c r="FJA107" s="381"/>
      <c r="FJB107" s="380"/>
      <c r="FJE107" s="381"/>
      <c r="FJF107" s="380"/>
      <c r="FJI107" s="381"/>
      <c r="FJJ107" s="380"/>
      <c r="FJM107" s="381"/>
      <c r="FJN107" s="380"/>
      <c r="FJQ107" s="381"/>
      <c r="FJR107" s="380"/>
      <c r="FJU107" s="381"/>
      <c r="FJV107" s="380"/>
      <c r="FJY107" s="381"/>
      <c r="FJZ107" s="380"/>
      <c r="FKC107" s="381"/>
      <c r="FKD107" s="380"/>
      <c r="FKG107" s="381"/>
      <c r="FKH107" s="380"/>
      <c r="FKK107" s="381"/>
      <c r="FKL107" s="380"/>
      <c r="FKO107" s="381"/>
      <c r="FKP107" s="380"/>
      <c r="FKS107" s="381"/>
      <c r="FKT107" s="380"/>
      <c r="FKW107" s="381"/>
      <c r="FKX107" s="380"/>
      <c r="FLA107" s="381"/>
      <c r="FLB107" s="380"/>
      <c r="FLE107" s="381"/>
      <c r="FLF107" s="380"/>
      <c r="FLI107" s="381"/>
      <c r="FLJ107" s="380"/>
      <c r="FLM107" s="381"/>
      <c r="FLN107" s="380"/>
      <c r="FLQ107" s="381"/>
      <c r="FLR107" s="380"/>
      <c r="FLU107" s="381"/>
      <c r="FLV107" s="380"/>
      <c r="FLY107" s="381"/>
      <c r="FLZ107" s="380"/>
      <c r="FMC107" s="381"/>
      <c r="FMD107" s="380"/>
      <c r="FMG107" s="381"/>
      <c r="FMH107" s="380"/>
      <c r="FMK107" s="381"/>
      <c r="FML107" s="380"/>
      <c r="FMO107" s="381"/>
      <c r="FMP107" s="380"/>
      <c r="FMS107" s="381"/>
      <c r="FMT107" s="380"/>
      <c r="FMW107" s="381"/>
      <c r="FMX107" s="380"/>
      <c r="FNA107" s="381"/>
      <c r="FNB107" s="380"/>
      <c r="FNE107" s="381"/>
      <c r="FNF107" s="380"/>
      <c r="FNI107" s="381"/>
      <c r="FNJ107" s="380"/>
      <c r="FNM107" s="381"/>
      <c r="FNN107" s="380"/>
      <c r="FNQ107" s="381"/>
      <c r="FNR107" s="380"/>
      <c r="FNU107" s="381"/>
      <c r="FNV107" s="380"/>
      <c r="FNY107" s="381"/>
      <c r="FNZ107" s="380"/>
      <c r="FOC107" s="381"/>
      <c r="FOD107" s="380"/>
      <c r="FOG107" s="381"/>
      <c r="FOH107" s="380"/>
      <c r="FOK107" s="381"/>
      <c r="FOL107" s="380"/>
      <c r="FOO107" s="381"/>
      <c r="FOP107" s="380"/>
      <c r="FOS107" s="381"/>
      <c r="FOT107" s="380"/>
      <c r="FOW107" s="381"/>
      <c r="FOX107" s="380"/>
      <c r="FPA107" s="381"/>
      <c r="FPB107" s="380"/>
      <c r="FPE107" s="381"/>
      <c r="FPF107" s="380"/>
      <c r="FPI107" s="381"/>
      <c r="FPJ107" s="380"/>
      <c r="FPM107" s="381"/>
      <c r="FPN107" s="380"/>
      <c r="FPQ107" s="381"/>
      <c r="FPR107" s="380"/>
      <c r="FPU107" s="381"/>
      <c r="FPV107" s="380"/>
      <c r="FPY107" s="381"/>
      <c r="FPZ107" s="380"/>
      <c r="FQC107" s="381"/>
      <c r="FQD107" s="380"/>
      <c r="FQG107" s="381"/>
      <c r="FQH107" s="380"/>
      <c r="FQK107" s="381"/>
      <c r="FQL107" s="380"/>
      <c r="FQO107" s="381"/>
      <c r="FQP107" s="380"/>
      <c r="FQS107" s="381"/>
      <c r="FQT107" s="380"/>
      <c r="FQW107" s="381"/>
      <c r="FQX107" s="380"/>
      <c r="FRA107" s="381"/>
      <c r="FRB107" s="380"/>
      <c r="FRE107" s="381"/>
      <c r="FRF107" s="380"/>
      <c r="FRI107" s="381"/>
      <c r="FRJ107" s="380"/>
      <c r="FRM107" s="381"/>
      <c r="FRN107" s="380"/>
      <c r="FRQ107" s="381"/>
      <c r="FRR107" s="380"/>
      <c r="FRU107" s="381"/>
      <c r="FRV107" s="380"/>
      <c r="FRY107" s="381"/>
      <c r="FRZ107" s="380"/>
      <c r="FSC107" s="381"/>
      <c r="FSD107" s="380"/>
      <c r="FSG107" s="381"/>
      <c r="FSH107" s="380"/>
      <c r="FSK107" s="381"/>
      <c r="FSL107" s="380"/>
      <c r="FSO107" s="381"/>
      <c r="FSP107" s="380"/>
      <c r="FSS107" s="381"/>
      <c r="FST107" s="380"/>
      <c r="FSW107" s="381"/>
      <c r="FSX107" s="380"/>
      <c r="FTA107" s="381"/>
      <c r="FTB107" s="380"/>
      <c r="FTE107" s="381"/>
      <c r="FTF107" s="380"/>
      <c r="FTI107" s="381"/>
      <c r="FTJ107" s="380"/>
      <c r="FTM107" s="381"/>
      <c r="FTN107" s="380"/>
      <c r="FTQ107" s="381"/>
      <c r="FTR107" s="380"/>
      <c r="FTU107" s="381"/>
      <c r="FTV107" s="380"/>
      <c r="FTY107" s="381"/>
      <c r="FTZ107" s="380"/>
      <c r="FUC107" s="381"/>
      <c r="FUD107" s="380"/>
      <c r="FUG107" s="381"/>
      <c r="FUH107" s="380"/>
      <c r="FUK107" s="381"/>
      <c r="FUL107" s="380"/>
      <c r="FUO107" s="381"/>
      <c r="FUP107" s="380"/>
      <c r="FUS107" s="381"/>
      <c r="FUT107" s="380"/>
      <c r="FUW107" s="381"/>
      <c r="FUX107" s="380"/>
      <c r="FVA107" s="381"/>
      <c r="FVB107" s="380"/>
      <c r="FVE107" s="381"/>
      <c r="FVF107" s="380"/>
      <c r="FVI107" s="381"/>
      <c r="FVJ107" s="380"/>
      <c r="FVM107" s="381"/>
      <c r="FVN107" s="380"/>
      <c r="FVQ107" s="381"/>
      <c r="FVR107" s="380"/>
      <c r="FVU107" s="381"/>
      <c r="FVV107" s="380"/>
      <c r="FVY107" s="381"/>
      <c r="FVZ107" s="380"/>
      <c r="FWC107" s="381"/>
      <c r="FWD107" s="380"/>
      <c r="FWG107" s="381"/>
      <c r="FWH107" s="380"/>
      <c r="FWK107" s="381"/>
      <c r="FWL107" s="380"/>
      <c r="FWO107" s="381"/>
      <c r="FWP107" s="380"/>
      <c r="FWS107" s="381"/>
      <c r="FWT107" s="380"/>
      <c r="FWW107" s="381"/>
      <c r="FWX107" s="380"/>
      <c r="FXA107" s="381"/>
      <c r="FXB107" s="380"/>
      <c r="FXE107" s="381"/>
      <c r="FXF107" s="380"/>
      <c r="FXI107" s="381"/>
      <c r="FXJ107" s="380"/>
      <c r="FXM107" s="381"/>
      <c r="FXN107" s="380"/>
      <c r="FXQ107" s="381"/>
      <c r="FXR107" s="380"/>
      <c r="FXU107" s="381"/>
      <c r="FXV107" s="380"/>
      <c r="FXY107" s="381"/>
      <c r="FXZ107" s="380"/>
      <c r="FYC107" s="381"/>
      <c r="FYD107" s="380"/>
      <c r="FYG107" s="381"/>
      <c r="FYH107" s="380"/>
      <c r="FYK107" s="381"/>
      <c r="FYL107" s="380"/>
      <c r="FYO107" s="381"/>
      <c r="FYP107" s="380"/>
      <c r="FYS107" s="381"/>
      <c r="FYT107" s="380"/>
      <c r="FYW107" s="381"/>
      <c r="FYX107" s="380"/>
      <c r="FZA107" s="381"/>
      <c r="FZB107" s="380"/>
      <c r="FZE107" s="381"/>
      <c r="FZF107" s="380"/>
      <c r="FZI107" s="381"/>
      <c r="FZJ107" s="380"/>
      <c r="FZM107" s="381"/>
      <c r="FZN107" s="380"/>
      <c r="FZQ107" s="381"/>
      <c r="FZR107" s="380"/>
      <c r="FZU107" s="381"/>
      <c r="FZV107" s="380"/>
      <c r="FZY107" s="381"/>
      <c r="FZZ107" s="380"/>
      <c r="GAC107" s="381"/>
      <c r="GAD107" s="380"/>
      <c r="GAG107" s="381"/>
      <c r="GAH107" s="380"/>
      <c r="GAK107" s="381"/>
      <c r="GAL107" s="380"/>
      <c r="GAO107" s="381"/>
      <c r="GAP107" s="380"/>
      <c r="GAS107" s="381"/>
      <c r="GAT107" s="380"/>
      <c r="GAW107" s="381"/>
      <c r="GAX107" s="380"/>
      <c r="GBA107" s="381"/>
      <c r="GBB107" s="380"/>
      <c r="GBE107" s="381"/>
      <c r="GBF107" s="380"/>
      <c r="GBI107" s="381"/>
      <c r="GBJ107" s="380"/>
      <c r="GBM107" s="381"/>
      <c r="GBN107" s="380"/>
      <c r="GBQ107" s="381"/>
      <c r="GBR107" s="380"/>
      <c r="GBU107" s="381"/>
      <c r="GBV107" s="380"/>
      <c r="GBY107" s="381"/>
      <c r="GBZ107" s="380"/>
      <c r="GCC107" s="381"/>
      <c r="GCD107" s="380"/>
      <c r="GCG107" s="381"/>
      <c r="GCH107" s="380"/>
      <c r="GCK107" s="381"/>
      <c r="GCL107" s="380"/>
      <c r="GCO107" s="381"/>
      <c r="GCP107" s="380"/>
      <c r="GCS107" s="381"/>
      <c r="GCT107" s="380"/>
      <c r="GCW107" s="381"/>
      <c r="GCX107" s="380"/>
      <c r="GDA107" s="381"/>
      <c r="GDB107" s="380"/>
      <c r="GDE107" s="381"/>
      <c r="GDF107" s="380"/>
      <c r="GDI107" s="381"/>
      <c r="GDJ107" s="380"/>
      <c r="GDM107" s="381"/>
      <c r="GDN107" s="380"/>
      <c r="GDQ107" s="381"/>
      <c r="GDR107" s="380"/>
      <c r="GDU107" s="381"/>
      <c r="GDV107" s="380"/>
      <c r="GDY107" s="381"/>
      <c r="GDZ107" s="380"/>
      <c r="GEC107" s="381"/>
      <c r="GED107" s="380"/>
      <c r="GEG107" s="381"/>
      <c r="GEH107" s="380"/>
      <c r="GEK107" s="381"/>
      <c r="GEL107" s="380"/>
      <c r="GEO107" s="381"/>
      <c r="GEP107" s="380"/>
      <c r="GES107" s="381"/>
      <c r="GET107" s="380"/>
      <c r="GEW107" s="381"/>
      <c r="GEX107" s="380"/>
      <c r="GFA107" s="381"/>
      <c r="GFB107" s="380"/>
      <c r="GFE107" s="381"/>
      <c r="GFF107" s="380"/>
      <c r="GFI107" s="381"/>
      <c r="GFJ107" s="380"/>
      <c r="GFM107" s="381"/>
      <c r="GFN107" s="380"/>
      <c r="GFQ107" s="381"/>
      <c r="GFR107" s="380"/>
      <c r="GFU107" s="381"/>
      <c r="GFV107" s="380"/>
      <c r="GFY107" s="381"/>
      <c r="GFZ107" s="380"/>
      <c r="GGC107" s="381"/>
      <c r="GGD107" s="380"/>
      <c r="GGG107" s="381"/>
      <c r="GGH107" s="380"/>
      <c r="GGK107" s="381"/>
      <c r="GGL107" s="380"/>
      <c r="GGO107" s="381"/>
      <c r="GGP107" s="380"/>
      <c r="GGS107" s="381"/>
      <c r="GGT107" s="380"/>
      <c r="GGW107" s="381"/>
      <c r="GGX107" s="380"/>
      <c r="GHA107" s="381"/>
      <c r="GHB107" s="380"/>
      <c r="GHE107" s="381"/>
      <c r="GHF107" s="380"/>
      <c r="GHI107" s="381"/>
      <c r="GHJ107" s="380"/>
      <c r="GHM107" s="381"/>
      <c r="GHN107" s="380"/>
      <c r="GHQ107" s="381"/>
      <c r="GHR107" s="380"/>
      <c r="GHU107" s="381"/>
      <c r="GHV107" s="380"/>
      <c r="GHY107" s="381"/>
      <c r="GHZ107" s="380"/>
      <c r="GIC107" s="381"/>
      <c r="GID107" s="380"/>
      <c r="GIG107" s="381"/>
      <c r="GIH107" s="380"/>
      <c r="GIK107" s="381"/>
      <c r="GIL107" s="380"/>
      <c r="GIO107" s="381"/>
      <c r="GIP107" s="380"/>
      <c r="GIS107" s="381"/>
      <c r="GIT107" s="380"/>
      <c r="GIW107" s="381"/>
      <c r="GIX107" s="380"/>
      <c r="GJA107" s="381"/>
      <c r="GJB107" s="380"/>
      <c r="GJE107" s="381"/>
      <c r="GJF107" s="380"/>
      <c r="GJI107" s="381"/>
      <c r="GJJ107" s="380"/>
      <c r="GJM107" s="381"/>
      <c r="GJN107" s="380"/>
      <c r="GJQ107" s="381"/>
      <c r="GJR107" s="380"/>
      <c r="GJU107" s="381"/>
      <c r="GJV107" s="380"/>
      <c r="GJY107" s="381"/>
      <c r="GJZ107" s="380"/>
      <c r="GKC107" s="381"/>
      <c r="GKD107" s="380"/>
      <c r="GKG107" s="381"/>
      <c r="GKH107" s="380"/>
      <c r="GKK107" s="381"/>
      <c r="GKL107" s="380"/>
      <c r="GKO107" s="381"/>
      <c r="GKP107" s="380"/>
      <c r="GKS107" s="381"/>
      <c r="GKT107" s="380"/>
      <c r="GKW107" s="381"/>
      <c r="GKX107" s="380"/>
      <c r="GLA107" s="381"/>
      <c r="GLB107" s="380"/>
      <c r="GLE107" s="381"/>
      <c r="GLF107" s="380"/>
      <c r="GLI107" s="381"/>
      <c r="GLJ107" s="380"/>
      <c r="GLM107" s="381"/>
      <c r="GLN107" s="380"/>
      <c r="GLQ107" s="381"/>
      <c r="GLR107" s="380"/>
      <c r="GLU107" s="381"/>
      <c r="GLV107" s="380"/>
      <c r="GLY107" s="381"/>
      <c r="GLZ107" s="380"/>
      <c r="GMC107" s="381"/>
      <c r="GMD107" s="380"/>
      <c r="GMG107" s="381"/>
      <c r="GMH107" s="380"/>
      <c r="GMK107" s="381"/>
      <c r="GML107" s="380"/>
      <c r="GMO107" s="381"/>
      <c r="GMP107" s="380"/>
      <c r="GMS107" s="381"/>
      <c r="GMT107" s="380"/>
      <c r="GMW107" s="381"/>
      <c r="GMX107" s="380"/>
      <c r="GNA107" s="381"/>
      <c r="GNB107" s="380"/>
      <c r="GNE107" s="381"/>
      <c r="GNF107" s="380"/>
      <c r="GNI107" s="381"/>
      <c r="GNJ107" s="380"/>
      <c r="GNM107" s="381"/>
      <c r="GNN107" s="380"/>
      <c r="GNQ107" s="381"/>
      <c r="GNR107" s="380"/>
      <c r="GNU107" s="381"/>
      <c r="GNV107" s="380"/>
      <c r="GNY107" s="381"/>
      <c r="GNZ107" s="380"/>
      <c r="GOC107" s="381"/>
      <c r="GOD107" s="380"/>
      <c r="GOG107" s="381"/>
      <c r="GOH107" s="380"/>
      <c r="GOK107" s="381"/>
      <c r="GOL107" s="380"/>
      <c r="GOO107" s="381"/>
      <c r="GOP107" s="380"/>
      <c r="GOS107" s="381"/>
      <c r="GOT107" s="380"/>
      <c r="GOW107" s="381"/>
      <c r="GOX107" s="380"/>
      <c r="GPA107" s="381"/>
      <c r="GPB107" s="380"/>
      <c r="GPE107" s="381"/>
      <c r="GPF107" s="380"/>
      <c r="GPI107" s="381"/>
      <c r="GPJ107" s="380"/>
      <c r="GPM107" s="381"/>
      <c r="GPN107" s="380"/>
      <c r="GPQ107" s="381"/>
      <c r="GPR107" s="380"/>
      <c r="GPU107" s="381"/>
      <c r="GPV107" s="380"/>
      <c r="GPY107" s="381"/>
      <c r="GPZ107" s="380"/>
      <c r="GQC107" s="381"/>
      <c r="GQD107" s="380"/>
      <c r="GQG107" s="381"/>
      <c r="GQH107" s="380"/>
      <c r="GQK107" s="381"/>
      <c r="GQL107" s="380"/>
      <c r="GQO107" s="381"/>
      <c r="GQP107" s="380"/>
      <c r="GQS107" s="381"/>
      <c r="GQT107" s="380"/>
      <c r="GQW107" s="381"/>
      <c r="GQX107" s="380"/>
      <c r="GRA107" s="381"/>
      <c r="GRB107" s="380"/>
      <c r="GRE107" s="381"/>
      <c r="GRF107" s="380"/>
      <c r="GRI107" s="381"/>
      <c r="GRJ107" s="380"/>
      <c r="GRM107" s="381"/>
      <c r="GRN107" s="380"/>
      <c r="GRQ107" s="381"/>
      <c r="GRR107" s="380"/>
      <c r="GRU107" s="381"/>
      <c r="GRV107" s="380"/>
      <c r="GRY107" s="381"/>
      <c r="GRZ107" s="380"/>
      <c r="GSC107" s="381"/>
      <c r="GSD107" s="380"/>
      <c r="GSG107" s="381"/>
      <c r="GSH107" s="380"/>
      <c r="GSK107" s="381"/>
      <c r="GSL107" s="380"/>
      <c r="GSO107" s="381"/>
      <c r="GSP107" s="380"/>
      <c r="GSS107" s="381"/>
      <c r="GST107" s="380"/>
      <c r="GSW107" s="381"/>
      <c r="GSX107" s="380"/>
      <c r="GTA107" s="381"/>
      <c r="GTB107" s="380"/>
      <c r="GTE107" s="381"/>
      <c r="GTF107" s="380"/>
      <c r="GTI107" s="381"/>
      <c r="GTJ107" s="380"/>
      <c r="GTM107" s="381"/>
      <c r="GTN107" s="380"/>
      <c r="GTQ107" s="381"/>
      <c r="GTR107" s="380"/>
      <c r="GTU107" s="381"/>
      <c r="GTV107" s="380"/>
      <c r="GTY107" s="381"/>
      <c r="GTZ107" s="380"/>
      <c r="GUC107" s="381"/>
      <c r="GUD107" s="380"/>
      <c r="GUG107" s="381"/>
      <c r="GUH107" s="380"/>
      <c r="GUK107" s="381"/>
      <c r="GUL107" s="380"/>
      <c r="GUO107" s="381"/>
      <c r="GUP107" s="380"/>
      <c r="GUS107" s="381"/>
      <c r="GUT107" s="380"/>
      <c r="GUW107" s="381"/>
      <c r="GUX107" s="380"/>
      <c r="GVA107" s="381"/>
      <c r="GVB107" s="380"/>
      <c r="GVE107" s="381"/>
      <c r="GVF107" s="380"/>
      <c r="GVI107" s="381"/>
      <c r="GVJ107" s="380"/>
      <c r="GVM107" s="381"/>
      <c r="GVN107" s="380"/>
      <c r="GVQ107" s="381"/>
      <c r="GVR107" s="380"/>
      <c r="GVU107" s="381"/>
      <c r="GVV107" s="380"/>
      <c r="GVY107" s="381"/>
      <c r="GVZ107" s="380"/>
      <c r="GWC107" s="381"/>
      <c r="GWD107" s="380"/>
      <c r="GWG107" s="381"/>
      <c r="GWH107" s="380"/>
      <c r="GWK107" s="381"/>
      <c r="GWL107" s="380"/>
      <c r="GWO107" s="381"/>
      <c r="GWP107" s="380"/>
      <c r="GWS107" s="381"/>
      <c r="GWT107" s="380"/>
      <c r="GWW107" s="381"/>
      <c r="GWX107" s="380"/>
      <c r="GXA107" s="381"/>
      <c r="GXB107" s="380"/>
      <c r="GXE107" s="381"/>
      <c r="GXF107" s="380"/>
      <c r="GXI107" s="381"/>
      <c r="GXJ107" s="380"/>
      <c r="GXM107" s="381"/>
      <c r="GXN107" s="380"/>
      <c r="GXQ107" s="381"/>
      <c r="GXR107" s="380"/>
      <c r="GXU107" s="381"/>
      <c r="GXV107" s="380"/>
      <c r="GXY107" s="381"/>
      <c r="GXZ107" s="380"/>
      <c r="GYC107" s="381"/>
      <c r="GYD107" s="380"/>
      <c r="GYG107" s="381"/>
      <c r="GYH107" s="380"/>
      <c r="GYK107" s="381"/>
      <c r="GYL107" s="380"/>
      <c r="GYO107" s="381"/>
      <c r="GYP107" s="380"/>
      <c r="GYS107" s="381"/>
      <c r="GYT107" s="380"/>
      <c r="GYW107" s="381"/>
      <c r="GYX107" s="380"/>
      <c r="GZA107" s="381"/>
      <c r="GZB107" s="380"/>
      <c r="GZE107" s="381"/>
      <c r="GZF107" s="380"/>
      <c r="GZI107" s="381"/>
      <c r="GZJ107" s="380"/>
      <c r="GZM107" s="381"/>
      <c r="GZN107" s="380"/>
      <c r="GZQ107" s="381"/>
      <c r="GZR107" s="380"/>
      <c r="GZU107" s="381"/>
      <c r="GZV107" s="380"/>
      <c r="GZY107" s="381"/>
      <c r="GZZ107" s="380"/>
      <c r="HAC107" s="381"/>
      <c r="HAD107" s="380"/>
      <c r="HAG107" s="381"/>
      <c r="HAH107" s="380"/>
      <c r="HAK107" s="381"/>
      <c r="HAL107" s="380"/>
      <c r="HAO107" s="381"/>
      <c r="HAP107" s="380"/>
      <c r="HAS107" s="381"/>
      <c r="HAT107" s="380"/>
      <c r="HAW107" s="381"/>
      <c r="HAX107" s="380"/>
      <c r="HBA107" s="381"/>
      <c r="HBB107" s="380"/>
      <c r="HBE107" s="381"/>
      <c r="HBF107" s="380"/>
      <c r="HBI107" s="381"/>
      <c r="HBJ107" s="380"/>
      <c r="HBM107" s="381"/>
      <c r="HBN107" s="380"/>
      <c r="HBQ107" s="381"/>
      <c r="HBR107" s="380"/>
      <c r="HBU107" s="381"/>
      <c r="HBV107" s="380"/>
      <c r="HBY107" s="381"/>
      <c r="HBZ107" s="380"/>
      <c r="HCC107" s="381"/>
      <c r="HCD107" s="380"/>
      <c r="HCG107" s="381"/>
      <c r="HCH107" s="380"/>
      <c r="HCK107" s="381"/>
      <c r="HCL107" s="380"/>
      <c r="HCO107" s="381"/>
      <c r="HCP107" s="380"/>
      <c r="HCS107" s="381"/>
      <c r="HCT107" s="380"/>
      <c r="HCW107" s="381"/>
      <c r="HCX107" s="380"/>
      <c r="HDA107" s="381"/>
      <c r="HDB107" s="380"/>
      <c r="HDE107" s="381"/>
      <c r="HDF107" s="380"/>
      <c r="HDI107" s="381"/>
      <c r="HDJ107" s="380"/>
      <c r="HDM107" s="381"/>
      <c r="HDN107" s="380"/>
      <c r="HDQ107" s="381"/>
      <c r="HDR107" s="380"/>
      <c r="HDU107" s="381"/>
      <c r="HDV107" s="380"/>
      <c r="HDY107" s="381"/>
      <c r="HDZ107" s="380"/>
      <c r="HEC107" s="381"/>
      <c r="HED107" s="380"/>
      <c r="HEG107" s="381"/>
      <c r="HEH107" s="380"/>
      <c r="HEK107" s="381"/>
      <c r="HEL107" s="380"/>
      <c r="HEO107" s="381"/>
      <c r="HEP107" s="380"/>
      <c r="HES107" s="381"/>
      <c r="HET107" s="380"/>
      <c r="HEW107" s="381"/>
      <c r="HEX107" s="380"/>
      <c r="HFA107" s="381"/>
      <c r="HFB107" s="380"/>
      <c r="HFE107" s="381"/>
      <c r="HFF107" s="380"/>
      <c r="HFI107" s="381"/>
      <c r="HFJ107" s="380"/>
      <c r="HFM107" s="381"/>
      <c r="HFN107" s="380"/>
      <c r="HFQ107" s="381"/>
      <c r="HFR107" s="380"/>
      <c r="HFU107" s="381"/>
      <c r="HFV107" s="380"/>
      <c r="HFY107" s="381"/>
      <c r="HFZ107" s="380"/>
      <c r="HGC107" s="381"/>
      <c r="HGD107" s="380"/>
      <c r="HGG107" s="381"/>
      <c r="HGH107" s="380"/>
      <c r="HGK107" s="381"/>
      <c r="HGL107" s="380"/>
      <c r="HGO107" s="381"/>
      <c r="HGP107" s="380"/>
      <c r="HGS107" s="381"/>
      <c r="HGT107" s="380"/>
      <c r="HGW107" s="381"/>
      <c r="HGX107" s="380"/>
      <c r="HHA107" s="381"/>
      <c r="HHB107" s="380"/>
      <c r="HHE107" s="381"/>
      <c r="HHF107" s="380"/>
      <c r="HHI107" s="381"/>
      <c r="HHJ107" s="380"/>
      <c r="HHM107" s="381"/>
      <c r="HHN107" s="380"/>
      <c r="HHQ107" s="381"/>
      <c r="HHR107" s="380"/>
      <c r="HHU107" s="381"/>
      <c r="HHV107" s="380"/>
      <c r="HHY107" s="381"/>
      <c r="HHZ107" s="380"/>
      <c r="HIC107" s="381"/>
      <c r="HID107" s="380"/>
      <c r="HIG107" s="381"/>
      <c r="HIH107" s="380"/>
      <c r="HIK107" s="381"/>
      <c r="HIL107" s="380"/>
      <c r="HIO107" s="381"/>
      <c r="HIP107" s="380"/>
      <c r="HIS107" s="381"/>
      <c r="HIT107" s="380"/>
      <c r="HIW107" s="381"/>
      <c r="HIX107" s="380"/>
      <c r="HJA107" s="381"/>
      <c r="HJB107" s="380"/>
      <c r="HJE107" s="381"/>
      <c r="HJF107" s="380"/>
      <c r="HJI107" s="381"/>
      <c r="HJJ107" s="380"/>
      <c r="HJM107" s="381"/>
      <c r="HJN107" s="380"/>
      <c r="HJQ107" s="381"/>
      <c r="HJR107" s="380"/>
      <c r="HJU107" s="381"/>
      <c r="HJV107" s="380"/>
      <c r="HJY107" s="381"/>
      <c r="HJZ107" s="380"/>
      <c r="HKC107" s="381"/>
      <c r="HKD107" s="380"/>
      <c r="HKG107" s="381"/>
      <c r="HKH107" s="380"/>
      <c r="HKK107" s="381"/>
      <c r="HKL107" s="380"/>
      <c r="HKO107" s="381"/>
      <c r="HKP107" s="380"/>
      <c r="HKS107" s="381"/>
      <c r="HKT107" s="380"/>
      <c r="HKW107" s="381"/>
      <c r="HKX107" s="380"/>
      <c r="HLA107" s="381"/>
      <c r="HLB107" s="380"/>
      <c r="HLE107" s="381"/>
      <c r="HLF107" s="380"/>
      <c r="HLI107" s="381"/>
      <c r="HLJ107" s="380"/>
      <c r="HLM107" s="381"/>
      <c r="HLN107" s="380"/>
      <c r="HLQ107" s="381"/>
      <c r="HLR107" s="380"/>
      <c r="HLU107" s="381"/>
      <c r="HLV107" s="380"/>
      <c r="HLY107" s="381"/>
      <c r="HLZ107" s="380"/>
      <c r="HMC107" s="381"/>
      <c r="HMD107" s="380"/>
      <c r="HMG107" s="381"/>
      <c r="HMH107" s="380"/>
      <c r="HMK107" s="381"/>
      <c r="HML107" s="380"/>
      <c r="HMO107" s="381"/>
      <c r="HMP107" s="380"/>
      <c r="HMS107" s="381"/>
      <c r="HMT107" s="380"/>
      <c r="HMW107" s="381"/>
      <c r="HMX107" s="380"/>
      <c r="HNA107" s="381"/>
      <c r="HNB107" s="380"/>
      <c r="HNE107" s="381"/>
      <c r="HNF107" s="380"/>
      <c r="HNI107" s="381"/>
      <c r="HNJ107" s="380"/>
      <c r="HNM107" s="381"/>
      <c r="HNN107" s="380"/>
      <c r="HNQ107" s="381"/>
      <c r="HNR107" s="380"/>
      <c r="HNU107" s="381"/>
      <c r="HNV107" s="380"/>
      <c r="HNY107" s="381"/>
      <c r="HNZ107" s="380"/>
      <c r="HOC107" s="381"/>
      <c r="HOD107" s="380"/>
      <c r="HOG107" s="381"/>
      <c r="HOH107" s="380"/>
      <c r="HOK107" s="381"/>
      <c r="HOL107" s="380"/>
      <c r="HOO107" s="381"/>
      <c r="HOP107" s="380"/>
      <c r="HOS107" s="381"/>
      <c r="HOT107" s="380"/>
      <c r="HOW107" s="381"/>
      <c r="HOX107" s="380"/>
      <c r="HPA107" s="381"/>
      <c r="HPB107" s="380"/>
      <c r="HPE107" s="381"/>
      <c r="HPF107" s="380"/>
      <c r="HPI107" s="381"/>
      <c r="HPJ107" s="380"/>
      <c r="HPM107" s="381"/>
      <c r="HPN107" s="380"/>
      <c r="HPQ107" s="381"/>
      <c r="HPR107" s="380"/>
      <c r="HPU107" s="381"/>
      <c r="HPV107" s="380"/>
      <c r="HPY107" s="381"/>
      <c r="HPZ107" s="380"/>
      <c r="HQC107" s="381"/>
      <c r="HQD107" s="380"/>
      <c r="HQG107" s="381"/>
      <c r="HQH107" s="380"/>
      <c r="HQK107" s="381"/>
      <c r="HQL107" s="380"/>
      <c r="HQO107" s="381"/>
      <c r="HQP107" s="380"/>
      <c r="HQS107" s="381"/>
      <c r="HQT107" s="380"/>
      <c r="HQW107" s="381"/>
      <c r="HQX107" s="380"/>
      <c r="HRA107" s="381"/>
      <c r="HRB107" s="380"/>
      <c r="HRE107" s="381"/>
      <c r="HRF107" s="380"/>
      <c r="HRI107" s="381"/>
      <c r="HRJ107" s="380"/>
      <c r="HRM107" s="381"/>
      <c r="HRN107" s="380"/>
      <c r="HRQ107" s="381"/>
      <c r="HRR107" s="380"/>
      <c r="HRU107" s="381"/>
      <c r="HRV107" s="380"/>
      <c r="HRY107" s="381"/>
      <c r="HRZ107" s="380"/>
      <c r="HSC107" s="381"/>
      <c r="HSD107" s="380"/>
      <c r="HSG107" s="381"/>
      <c r="HSH107" s="380"/>
      <c r="HSK107" s="381"/>
      <c r="HSL107" s="380"/>
      <c r="HSO107" s="381"/>
      <c r="HSP107" s="380"/>
      <c r="HSS107" s="381"/>
      <c r="HST107" s="380"/>
      <c r="HSW107" s="381"/>
      <c r="HSX107" s="380"/>
      <c r="HTA107" s="381"/>
      <c r="HTB107" s="380"/>
      <c r="HTE107" s="381"/>
      <c r="HTF107" s="380"/>
      <c r="HTI107" s="381"/>
      <c r="HTJ107" s="380"/>
      <c r="HTM107" s="381"/>
      <c r="HTN107" s="380"/>
      <c r="HTQ107" s="381"/>
      <c r="HTR107" s="380"/>
      <c r="HTU107" s="381"/>
      <c r="HTV107" s="380"/>
      <c r="HTY107" s="381"/>
      <c r="HTZ107" s="380"/>
      <c r="HUC107" s="381"/>
      <c r="HUD107" s="380"/>
      <c r="HUG107" s="381"/>
      <c r="HUH107" s="380"/>
      <c r="HUK107" s="381"/>
      <c r="HUL107" s="380"/>
      <c r="HUO107" s="381"/>
      <c r="HUP107" s="380"/>
      <c r="HUS107" s="381"/>
      <c r="HUT107" s="380"/>
      <c r="HUW107" s="381"/>
      <c r="HUX107" s="380"/>
      <c r="HVA107" s="381"/>
      <c r="HVB107" s="380"/>
      <c r="HVE107" s="381"/>
      <c r="HVF107" s="380"/>
      <c r="HVI107" s="381"/>
      <c r="HVJ107" s="380"/>
      <c r="HVM107" s="381"/>
      <c r="HVN107" s="380"/>
      <c r="HVQ107" s="381"/>
      <c r="HVR107" s="380"/>
      <c r="HVU107" s="381"/>
      <c r="HVV107" s="380"/>
      <c r="HVY107" s="381"/>
      <c r="HVZ107" s="380"/>
      <c r="HWC107" s="381"/>
      <c r="HWD107" s="380"/>
      <c r="HWG107" s="381"/>
      <c r="HWH107" s="380"/>
      <c r="HWK107" s="381"/>
      <c r="HWL107" s="380"/>
      <c r="HWO107" s="381"/>
      <c r="HWP107" s="380"/>
      <c r="HWS107" s="381"/>
      <c r="HWT107" s="380"/>
      <c r="HWW107" s="381"/>
      <c r="HWX107" s="380"/>
      <c r="HXA107" s="381"/>
      <c r="HXB107" s="380"/>
      <c r="HXE107" s="381"/>
      <c r="HXF107" s="380"/>
      <c r="HXI107" s="381"/>
      <c r="HXJ107" s="380"/>
      <c r="HXM107" s="381"/>
      <c r="HXN107" s="380"/>
      <c r="HXQ107" s="381"/>
      <c r="HXR107" s="380"/>
      <c r="HXU107" s="381"/>
      <c r="HXV107" s="380"/>
      <c r="HXY107" s="381"/>
      <c r="HXZ107" s="380"/>
      <c r="HYC107" s="381"/>
      <c r="HYD107" s="380"/>
      <c r="HYG107" s="381"/>
      <c r="HYH107" s="380"/>
      <c r="HYK107" s="381"/>
      <c r="HYL107" s="380"/>
      <c r="HYO107" s="381"/>
      <c r="HYP107" s="380"/>
      <c r="HYS107" s="381"/>
      <c r="HYT107" s="380"/>
      <c r="HYW107" s="381"/>
      <c r="HYX107" s="380"/>
      <c r="HZA107" s="381"/>
      <c r="HZB107" s="380"/>
      <c r="HZE107" s="381"/>
      <c r="HZF107" s="380"/>
      <c r="HZI107" s="381"/>
      <c r="HZJ107" s="380"/>
      <c r="HZM107" s="381"/>
      <c r="HZN107" s="380"/>
      <c r="HZQ107" s="381"/>
      <c r="HZR107" s="380"/>
      <c r="HZU107" s="381"/>
      <c r="HZV107" s="380"/>
      <c r="HZY107" s="381"/>
      <c r="HZZ107" s="380"/>
      <c r="IAC107" s="381"/>
      <c r="IAD107" s="380"/>
      <c r="IAG107" s="381"/>
      <c r="IAH107" s="380"/>
      <c r="IAK107" s="381"/>
      <c r="IAL107" s="380"/>
      <c r="IAO107" s="381"/>
      <c r="IAP107" s="380"/>
      <c r="IAS107" s="381"/>
      <c r="IAT107" s="380"/>
      <c r="IAW107" s="381"/>
      <c r="IAX107" s="380"/>
      <c r="IBA107" s="381"/>
      <c r="IBB107" s="380"/>
      <c r="IBE107" s="381"/>
      <c r="IBF107" s="380"/>
      <c r="IBI107" s="381"/>
      <c r="IBJ107" s="380"/>
      <c r="IBM107" s="381"/>
      <c r="IBN107" s="380"/>
      <c r="IBQ107" s="381"/>
      <c r="IBR107" s="380"/>
      <c r="IBU107" s="381"/>
      <c r="IBV107" s="380"/>
      <c r="IBY107" s="381"/>
      <c r="IBZ107" s="380"/>
      <c r="ICC107" s="381"/>
      <c r="ICD107" s="380"/>
      <c r="ICG107" s="381"/>
      <c r="ICH107" s="380"/>
      <c r="ICK107" s="381"/>
      <c r="ICL107" s="380"/>
      <c r="ICO107" s="381"/>
      <c r="ICP107" s="380"/>
      <c r="ICS107" s="381"/>
      <c r="ICT107" s="380"/>
      <c r="ICW107" s="381"/>
      <c r="ICX107" s="380"/>
      <c r="IDA107" s="381"/>
      <c r="IDB107" s="380"/>
      <c r="IDE107" s="381"/>
      <c r="IDF107" s="380"/>
      <c r="IDI107" s="381"/>
      <c r="IDJ107" s="380"/>
      <c r="IDM107" s="381"/>
      <c r="IDN107" s="380"/>
      <c r="IDQ107" s="381"/>
      <c r="IDR107" s="380"/>
      <c r="IDU107" s="381"/>
      <c r="IDV107" s="380"/>
      <c r="IDY107" s="381"/>
      <c r="IDZ107" s="380"/>
      <c r="IEC107" s="381"/>
      <c r="IED107" s="380"/>
      <c r="IEG107" s="381"/>
      <c r="IEH107" s="380"/>
      <c r="IEK107" s="381"/>
      <c r="IEL107" s="380"/>
      <c r="IEO107" s="381"/>
      <c r="IEP107" s="380"/>
      <c r="IES107" s="381"/>
      <c r="IET107" s="380"/>
      <c r="IEW107" s="381"/>
      <c r="IEX107" s="380"/>
      <c r="IFA107" s="381"/>
      <c r="IFB107" s="380"/>
      <c r="IFE107" s="381"/>
      <c r="IFF107" s="380"/>
      <c r="IFI107" s="381"/>
      <c r="IFJ107" s="380"/>
      <c r="IFM107" s="381"/>
      <c r="IFN107" s="380"/>
      <c r="IFQ107" s="381"/>
      <c r="IFR107" s="380"/>
      <c r="IFU107" s="381"/>
      <c r="IFV107" s="380"/>
      <c r="IFY107" s="381"/>
      <c r="IFZ107" s="380"/>
      <c r="IGC107" s="381"/>
      <c r="IGD107" s="380"/>
      <c r="IGG107" s="381"/>
      <c r="IGH107" s="380"/>
      <c r="IGK107" s="381"/>
      <c r="IGL107" s="380"/>
      <c r="IGO107" s="381"/>
      <c r="IGP107" s="380"/>
      <c r="IGS107" s="381"/>
      <c r="IGT107" s="380"/>
      <c r="IGW107" s="381"/>
      <c r="IGX107" s="380"/>
      <c r="IHA107" s="381"/>
      <c r="IHB107" s="380"/>
      <c r="IHE107" s="381"/>
      <c r="IHF107" s="380"/>
      <c r="IHI107" s="381"/>
      <c r="IHJ107" s="380"/>
      <c r="IHM107" s="381"/>
      <c r="IHN107" s="380"/>
      <c r="IHQ107" s="381"/>
      <c r="IHR107" s="380"/>
      <c r="IHU107" s="381"/>
      <c r="IHV107" s="380"/>
      <c r="IHY107" s="381"/>
      <c r="IHZ107" s="380"/>
      <c r="IIC107" s="381"/>
      <c r="IID107" s="380"/>
      <c r="IIG107" s="381"/>
      <c r="IIH107" s="380"/>
      <c r="IIK107" s="381"/>
      <c r="IIL107" s="380"/>
      <c r="IIO107" s="381"/>
      <c r="IIP107" s="380"/>
      <c r="IIS107" s="381"/>
      <c r="IIT107" s="380"/>
      <c r="IIW107" s="381"/>
      <c r="IIX107" s="380"/>
      <c r="IJA107" s="381"/>
      <c r="IJB107" s="380"/>
      <c r="IJE107" s="381"/>
      <c r="IJF107" s="380"/>
      <c r="IJI107" s="381"/>
      <c r="IJJ107" s="380"/>
      <c r="IJM107" s="381"/>
      <c r="IJN107" s="380"/>
      <c r="IJQ107" s="381"/>
      <c r="IJR107" s="380"/>
      <c r="IJU107" s="381"/>
      <c r="IJV107" s="380"/>
      <c r="IJY107" s="381"/>
      <c r="IJZ107" s="380"/>
      <c r="IKC107" s="381"/>
      <c r="IKD107" s="380"/>
      <c r="IKG107" s="381"/>
      <c r="IKH107" s="380"/>
      <c r="IKK107" s="381"/>
      <c r="IKL107" s="380"/>
      <c r="IKO107" s="381"/>
      <c r="IKP107" s="380"/>
      <c r="IKS107" s="381"/>
      <c r="IKT107" s="380"/>
      <c r="IKW107" s="381"/>
      <c r="IKX107" s="380"/>
      <c r="ILA107" s="381"/>
      <c r="ILB107" s="380"/>
      <c r="ILE107" s="381"/>
      <c r="ILF107" s="380"/>
      <c r="ILI107" s="381"/>
      <c r="ILJ107" s="380"/>
      <c r="ILM107" s="381"/>
      <c r="ILN107" s="380"/>
      <c r="ILQ107" s="381"/>
      <c r="ILR107" s="380"/>
      <c r="ILU107" s="381"/>
      <c r="ILV107" s="380"/>
      <c r="ILY107" s="381"/>
      <c r="ILZ107" s="380"/>
      <c r="IMC107" s="381"/>
      <c r="IMD107" s="380"/>
      <c r="IMG107" s="381"/>
      <c r="IMH107" s="380"/>
      <c r="IMK107" s="381"/>
      <c r="IML107" s="380"/>
      <c r="IMO107" s="381"/>
      <c r="IMP107" s="380"/>
      <c r="IMS107" s="381"/>
      <c r="IMT107" s="380"/>
      <c r="IMW107" s="381"/>
      <c r="IMX107" s="380"/>
      <c r="INA107" s="381"/>
      <c r="INB107" s="380"/>
      <c r="INE107" s="381"/>
      <c r="INF107" s="380"/>
      <c r="INI107" s="381"/>
      <c r="INJ107" s="380"/>
      <c r="INM107" s="381"/>
      <c r="INN107" s="380"/>
      <c r="INQ107" s="381"/>
      <c r="INR107" s="380"/>
      <c r="INU107" s="381"/>
      <c r="INV107" s="380"/>
      <c r="INY107" s="381"/>
      <c r="INZ107" s="380"/>
      <c r="IOC107" s="381"/>
      <c r="IOD107" s="380"/>
      <c r="IOG107" s="381"/>
      <c r="IOH107" s="380"/>
      <c r="IOK107" s="381"/>
      <c r="IOL107" s="380"/>
      <c r="IOO107" s="381"/>
      <c r="IOP107" s="380"/>
      <c r="IOS107" s="381"/>
      <c r="IOT107" s="380"/>
      <c r="IOW107" s="381"/>
      <c r="IOX107" s="380"/>
      <c r="IPA107" s="381"/>
      <c r="IPB107" s="380"/>
      <c r="IPE107" s="381"/>
      <c r="IPF107" s="380"/>
      <c r="IPI107" s="381"/>
      <c r="IPJ107" s="380"/>
      <c r="IPM107" s="381"/>
      <c r="IPN107" s="380"/>
      <c r="IPQ107" s="381"/>
      <c r="IPR107" s="380"/>
      <c r="IPU107" s="381"/>
      <c r="IPV107" s="380"/>
      <c r="IPY107" s="381"/>
      <c r="IPZ107" s="380"/>
      <c r="IQC107" s="381"/>
      <c r="IQD107" s="380"/>
      <c r="IQG107" s="381"/>
      <c r="IQH107" s="380"/>
      <c r="IQK107" s="381"/>
      <c r="IQL107" s="380"/>
      <c r="IQO107" s="381"/>
      <c r="IQP107" s="380"/>
      <c r="IQS107" s="381"/>
      <c r="IQT107" s="380"/>
      <c r="IQW107" s="381"/>
      <c r="IQX107" s="380"/>
      <c r="IRA107" s="381"/>
      <c r="IRB107" s="380"/>
      <c r="IRE107" s="381"/>
      <c r="IRF107" s="380"/>
      <c r="IRI107" s="381"/>
      <c r="IRJ107" s="380"/>
      <c r="IRM107" s="381"/>
      <c r="IRN107" s="380"/>
      <c r="IRQ107" s="381"/>
      <c r="IRR107" s="380"/>
      <c r="IRU107" s="381"/>
      <c r="IRV107" s="380"/>
      <c r="IRY107" s="381"/>
      <c r="IRZ107" s="380"/>
      <c r="ISC107" s="381"/>
      <c r="ISD107" s="380"/>
      <c r="ISG107" s="381"/>
      <c r="ISH107" s="380"/>
      <c r="ISK107" s="381"/>
      <c r="ISL107" s="380"/>
      <c r="ISO107" s="381"/>
      <c r="ISP107" s="380"/>
      <c r="ISS107" s="381"/>
      <c r="IST107" s="380"/>
      <c r="ISW107" s="381"/>
      <c r="ISX107" s="380"/>
      <c r="ITA107" s="381"/>
      <c r="ITB107" s="380"/>
      <c r="ITE107" s="381"/>
      <c r="ITF107" s="380"/>
      <c r="ITI107" s="381"/>
      <c r="ITJ107" s="380"/>
      <c r="ITM107" s="381"/>
      <c r="ITN107" s="380"/>
      <c r="ITQ107" s="381"/>
      <c r="ITR107" s="380"/>
      <c r="ITU107" s="381"/>
      <c r="ITV107" s="380"/>
      <c r="ITY107" s="381"/>
      <c r="ITZ107" s="380"/>
      <c r="IUC107" s="381"/>
      <c r="IUD107" s="380"/>
      <c r="IUG107" s="381"/>
      <c r="IUH107" s="380"/>
      <c r="IUK107" s="381"/>
      <c r="IUL107" s="380"/>
      <c r="IUO107" s="381"/>
      <c r="IUP107" s="380"/>
      <c r="IUS107" s="381"/>
      <c r="IUT107" s="380"/>
      <c r="IUW107" s="381"/>
      <c r="IUX107" s="380"/>
      <c r="IVA107" s="381"/>
      <c r="IVB107" s="380"/>
      <c r="IVE107" s="381"/>
      <c r="IVF107" s="380"/>
      <c r="IVI107" s="381"/>
      <c r="IVJ107" s="380"/>
      <c r="IVM107" s="381"/>
      <c r="IVN107" s="380"/>
      <c r="IVQ107" s="381"/>
      <c r="IVR107" s="380"/>
      <c r="IVU107" s="381"/>
      <c r="IVV107" s="380"/>
      <c r="IVY107" s="381"/>
      <c r="IVZ107" s="380"/>
      <c r="IWC107" s="381"/>
      <c r="IWD107" s="380"/>
      <c r="IWG107" s="381"/>
      <c r="IWH107" s="380"/>
      <c r="IWK107" s="381"/>
      <c r="IWL107" s="380"/>
      <c r="IWO107" s="381"/>
      <c r="IWP107" s="380"/>
      <c r="IWS107" s="381"/>
      <c r="IWT107" s="380"/>
      <c r="IWW107" s="381"/>
      <c r="IWX107" s="380"/>
      <c r="IXA107" s="381"/>
      <c r="IXB107" s="380"/>
      <c r="IXE107" s="381"/>
      <c r="IXF107" s="380"/>
      <c r="IXI107" s="381"/>
      <c r="IXJ107" s="380"/>
      <c r="IXM107" s="381"/>
      <c r="IXN107" s="380"/>
      <c r="IXQ107" s="381"/>
      <c r="IXR107" s="380"/>
      <c r="IXU107" s="381"/>
      <c r="IXV107" s="380"/>
      <c r="IXY107" s="381"/>
      <c r="IXZ107" s="380"/>
      <c r="IYC107" s="381"/>
      <c r="IYD107" s="380"/>
      <c r="IYG107" s="381"/>
      <c r="IYH107" s="380"/>
      <c r="IYK107" s="381"/>
      <c r="IYL107" s="380"/>
      <c r="IYO107" s="381"/>
      <c r="IYP107" s="380"/>
      <c r="IYS107" s="381"/>
      <c r="IYT107" s="380"/>
      <c r="IYW107" s="381"/>
      <c r="IYX107" s="380"/>
      <c r="IZA107" s="381"/>
      <c r="IZB107" s="380"/>
      <c r="IZE107" s="381"/>
      <c r="IZF107" s="380"/>
      <c r="IZI107" s="381"/>
      <c r="IZJ107" s="380"/>
      <c r="IZM107" s="381"/>
      <c r="IZN107" s="380"/>
      <c r="IZQ107" s="381"/>
      <c r="IZR107" s="380"/>
      <c r="IZU107" s="381"/>
      <c r="IZV107" s="380"/>
      <c r="IZY107" s="381"/>
      <c r="IZZ107" s="380"/>
      <c r="JAC107" s="381"/>
      <c r="JAD107" s="380"/>
      <c r="JAG107" s="381"/>
      <c r="JAH107" s="380"/>
      <c r="JAK107" s="381"/>
      <c r="JAL107" s="380"/>
      <c r="JAO107" s="381"/>
      <c r="JAP107" s="380"/>
      <c r="JAS107" s="381"/>
      <c r="JAT107" s="380"/>
      <c r="JAW107" s="381"/>
      <c r="JAX107" s="380"/>
      <c r="JBA107" s="381"/>
      <c r="JBB107" s="380"/>
      <c r="JBE107" s="381"/>
      <c r="JBF107" s="380"/>
      <c r="JBI107" s="381"/>
      <c r="JBJ107" s="380"/>
      <c r="JBM107" s="381"/>
      <c r="JBN107" s="380"/>
      <c r="JBQ107" s="381"/>
      <c r="JBR107" s="380"/>
      <c r="JBU107" s="381"/>
      <c r="JBV107" s="380"/>
      <c r="JBY107" s="381"/>
      <c r="JBZ107" s="380"/>
      <c r="JCC107" s="381"/>
      <c r="JCD107" s="380"/>
      <c r="JCG107" s="381"/>
      <c r="JCH107" s="380"/>
      <c r="JCK107" s="381"/>
      <c r="JCL107" s="380"/>
      <c r="JCO107" s="381"/>
      <c r="JCP107" s="380"/>
      <c r="JCS107" s="381"/>
      <c r="JCT107" s="380"/>
      <c r="JCW107" s="381"/>
      <c r="JCX107" s="380"/>
      <c r="JDA107" s="381"/>
      <c r="JDB107" s="380"/>
      <c r="JDE107" s="381"/>
      <c r="JDF107" s="380"/>
      <c r="JDI107" s="381"/>
      <c r="JDJ107" s="380"/>
      <c r="JDM107" s="381"/>
      <c r="JDN107" s="380"/>
      <c r="JDQ107" s="381"/>
      <c r="JDR107" s="380"/>
      <c r="JDU107" s="381"/>
      <c r="JDV107" s="380"/>
      <c r="JDY107" s="381"/>
      <c r="JDZ107" s="380"/>
      <c r="JEC107" s="381"/>
      <c r="JED107" s="380"/>
      <c r="JEG107" s="381"/>
      <c r="JEH107" s="380"/>
      <c r="JEK107" s="381"/>
      <c r="JEL107" s="380"/>
      <c r="JEO107" s="381"/>
      <c r="JEP107" s="380"/>
      <c r="JES107" s="381"/>
      <c r="JET107" s="380"/>
      <c r="JEW107" s="381"/>
      <c r="JEX107" s="380"/>
      <c r="JFA107" s="381"/>
      <c r="JFB107" s="380"/>
      <c r="JFE107" s="381"/>
      <c r="JFF107" s="380"/>
      <c r="JFI107" s="381"/>
      <c r="JFJ107" s="380"/>
      <c r="JFM107" s="381"/>
      <c r="JFN107" s="380"/>
      <c r="JFQ107" s="381"/>
      <c r="JFR107" s="380"/>
      <c r="JFU107" s="381"/>
      <c r="JFV107" s="380"/>
      <c r="JFY107" s="381"/>
      <c r="JFZ107" s="380"/>
      <c r="JGC107" s="381"/>
      <c r="JGD107" s="380"/>
      <c r="JGG107" s="381"/>
      <c r="JGH107" s="380"/>
      <c r="JGK107" s="381"/>
      <c r="JGL107" s="380"/>
      <c r="JGO107" s="381"/>
      <c r="JGP107" s="380"/>
      <c r="JGS107" s="381"/>
      <c r="JGT107" s="380"/>
      <c r="JGW107" s="381"/>
      <c r="JGX107" s="380"/>
      <c r="JHA107" s="381"/>
      <c r="JHB107" s="380"/>
      <c r="JHE107" s="381"/>
      <c r="JHF107" s="380"/>
      <c r="JHI107" s="381"/>
      <c r="JHJ107" s="380"/>
      <c r="JHM107" s="381"/>
      <c r="JHN107" s="380"/>
      <c r="JHQ107" s="381"/>
      <c r="JHR107" s="380"/>
      <c r="JHU107" s="381"/>
      <c r="JHV107" s="380"/>
      <c r="JHY107" s="381"/>
      <c r="JHZ107" s="380"/>
      <c r="JIC107" s="381"/>
      <c r="JID107" s="380"/>
      <c r="JIG107" s="381"/>
      <c r="JIH107" s="380"/>
      <c r="JIK107" s="381"/>
      <c r="JIL107" s="380"/>
      <c r="JIO107" s="381"/>
      <c r="JIP107" s="380"/>
      <c r="JIS107" s="381"/>
      <c r="JIT107" s="380"/>
      <c r="JIW107" s="381"/>
      <c r="JIX107" s="380"/>
      <c r="JJA107" s="381"/>
      <c r="JJB107" s="380"/>
      <c r="JJE107" s="381"/>
      <c r="JJF107" s="380"/>
      <c r="JJI107" s="381"/>
      <c r="JJJ107" s="380"/>
      <c r="JJM107" s="381"/>
      <c r="JJN107" s="380"/>
      <c r="JJQ107" s="381"/>
      <c r="JJR107" s="380"/>
      <c r="JJU107" s="381"/>
      <c r="JJV107" s="380"/>
      <c r="JJY107" s="381"/>
      <c r="JJZ107" s="380"/>
      <c r="JKC107" s="381"/>
      <c r="JKD107" s="380"/>
      <c r="JKG107" s="381"/>
      <c r="JKH107" s="380"/>
      <c r="JKK107" s="381"/>
      <c r="JKL107" s="380"/>
      <c r="JKO107" s="381"/>
      <c r="JKP107" s="380"/>
      <c r="JKS107" s="381"/>
      <c r="JKT107" s="380"/>
      <c r="JKW107" s="381"/>
      <c r="JKX107" s="380"/>
      <c r="JLA107" s="381"/>
      <c r="JLB107" s="380"/>
      <c r="JLE107" s="381"/>
      <c r="JLF107" s="380"/>
      <c r="JLI107" s="381"/>
      <c r="JLJ107" s="380"/>
      <c r="JLM107" s="381"/>
      <c r="JLN107" s="380"/>
      <c r="JLQ107" s="381"/>
      <c r="JLR107" s="380"/>
      <c r="JLU107" s="381"/>
      <c r="JLV107" s="380"/>
      <c r="JLY107" s="381"/>
      <c r="JLZ107" s="380"/>
      <c r="JMC107" s="381"/>
      <c r="JMD107" s="380"/>
      <c r="JMG107" s="381"/>
      <c r="JMH107" s="380"/>
      <c r="JMK107" s="381"/>
      <c r="JML107" s="380"/>
      <c r="JMO107" s="381"/>
      <c r="JMP107" s="380"/>
      <c r="JMS107" s="381"/>
      <c r="JMT107" s="380"/>
      <c r="JMW107" s="381"/>
      <c r="JMX107" s="380"/>
      <c r="JNA107" s="381"/>
      <c r="JNB107" s="380"/>
      <c r="JNE107" s="381"/>
      <c r="JNF107" s="380"/>
      <c r="JNI107" s="381"/>
      <c r="JNJ107" s="380"/>
      <c r="JNM107" s="381"/>
      <c r="JNN107" s="380"/>
      <c r="JNQ107" s="381"/>
      <c r="JNR107" s="380"/>
      <c r="JNU107" s="381"/>
      <c r="JNV107" s="380"/>
      <c r="JNY107" s="381"/>
      <c r="JNZ107" s="380"/>
      <c r="JOC107" s="381"/>
      <c r="JOD107" s="380"/>
      <c r="JOG107" s="381"/>
      <c r="JOH107" s="380"/>
      <c r="JOK107" s="381"/>
      <c r="JOL107" s="380"/>
      <c r="JOO107" s="381"/>
      <c r="JOP107" s="380"/>
      <c r="JOS107" s="381"/>
      <c r="JOT107" s="380"/>
      <c r="JOW107" s="381"/>
      <c r="JOX107" s="380"/>
      <c r="JPA107" s="381"/>
      <c r="JPB107" s="380"/>
      <c r="JPE107" s="381"/>
      <c r="JPF107" s="380"/>
      <c r="JPI107" s="381"/>
      <c r="JPJ107" s="380"/>
      <c r="JPM107" s="381"/>
      <c r="JPN107" s="380"/>
      <c r="JPQ107" s="381"/>
      <c r="JPR107" s="380"/>
      <c r="JPU107" s="381"/>
      <c r="JPV107" s="380"/>
      <c r="JPY107" s="381"/>
      <c r="JPZ107" s="380"/>
      <c r="JQC107" s="381"/>
      <c r="JQD107" s="380"/>
      <c r="JQG107" s="381"/>
      <c r="JQH107" s="380"/>
      <c r="JQK107" s="381"/>
      <c r="JQL107" s="380"/>
      <c r="JQO107" s="381"/>
      <c r="JQP107" s="380"/>
      <c r="JQS107" s="381"/>
      <c r="JQT107" s="380"/>
      <c r="JQW107" s="381"/>
      <c r="JQX107" s="380"/>
      <c r="JRA107" s="381"/>
      <c r="JRB107" s="380"/>
      <c r="JRE107" s="381"/>
      <c r="JRF107" s="380"/>
      <c r="JRI107" s="381"/>
      <c r="JRJ107" s="380"/>
      <c r="JRM107" s="381"/>
      <c r="JRN107" s="380"/>
      <c r="JRQ107" s="381"/>
      <c r="JRR107" s="380"/>
      <c r="JRU107" s="381"/>
      <c r="JRV107" s="380"/>
      <c r="JRY107" s="381"/>
      <c r="JRZ107" s="380"/>
      <c r="JSC107" s="381"/>
      <c r="JSD107" s="380"/>
      <c r="JSG107" s="381"/>
      <c r="JSH107" s="380"/>
      <c r="JSK107" s="381"/>
      <c r="JSL107" s="380"/>
      <c r="JSO107" s="381"/>
      <c r="JSP107" s="380"/>
      <c r="JSS107" s="381"/>
      <c r="JST107" s="380"/>
      <c r="JSW107" s="381"/>
      <c r="JSX107" s="380"/>
      <c r="JTA107" s="381"/>
      <c r="JTB107" s="380"/>
      <c r="JTE107" s="381"/>
      <c r="JTF107" s="380"/>
      <c r="JTI107" s="381"/>
      <c r="JTJ107" s="380"/>
      <c r="JTM107" s="381"/>
      <c r="JTN107" s="380"/>
      <c r="JTQ107" s="381"/>
      <c r="JTR107" s="380"/>
      <c r="JTU107" s="381"/>
      <c r="JTV107" s="380"/>
      <c r="JTY107" s="381"/>
      <c r="JTZ107" s="380"/>
      <c r="JUC107" s="381"/>
      <c r="JUD107" s="380"/>
      <c r="JUG107" s="381"/>
      <c r="JUH107" s="380"/>
      <c r="JUK107" s="381"/>
      <c r="JUL107" s="380"/>
      <c r="JUO107" s="381"/>
      <c r="JUP107" s="380"/>
      <c r="JUS107" s="381"/>
      <c r="JUT107" s="380"/>
      <c r="JUW107" s="381"/>
      <c r="JUX107" s="380"/>
      <c r="JVA107" s="381"/>
      <c r="JVB107" s="380"/>
      <c r="JVE107" s="381"/>
      <c r="JVF107" s="380"/>
      <c r="JVI107" s="381"/>
      <c r="JVJ107" s="380"/>
      <c r="JVM107" s="381"/>
      <c r="JVN107" s="380"/>
      <c r="JVQ107" s="381"/>
      <c r="JVR107" s="380"/>
      <c r="JVU107" s="381"/>
      <c r="JVV107" s="380"/>
      <c r="JVY107" s="381"/>
      <c r="JVZ107" s="380"/>
      <c r="JWC107" s="381"/>
      <c r="JWD107" s="380"/>
      <c r="JWG107" s="381"/>
      <c r="JWH107" s="380"/>
      <c r="JWK107" s="381"/>
      <c r="JWL107" s="380"/>
      <c r="JWO107" s="381"/>
      <c r="JWP107" s="380"/>
      <c r="JWS107" s="381"/>
      <c r="JWT107" s="380"/>
      <c r="JWW107" s="381"/>
      <c r="JWX107" s="380"/>
      <c r="JXA107" s="381"/>
      <c r="JXB107" s="380"/>
      <c r="JXE107" s="381"/>
      <c r="JXF107" s="380"/>
      <c r="JXI107" s="381"/>
      <c r="JXJ107" s="380"/>
      <c r="JXM107" s="381"/>
      <c r="JXN107" s="380"/>
      <c r="JXQ107" s="381"/>
      <c r="JXR107" s="380"/>
      <c r="JXU107" s="381"/>
      <c r="JXV107" s="380"/>
      <c r="JXY107" s="381"/>
      <c r="JXZ107" s="380"/>
      <c r="JYC107" s="381"/>
      <c r="JYD107" s="380"/>
      <c r="JYG107" s="381"/>
      <c r="JYH107" s="380"/>
      <c r="JYK107" s="381"/>
      <c r="JYL107" s="380"/>
      <c r="JYO107" s="381"/>
      <c r="JYP107" s="380"/>
      <c r="JYS107" s="381"/>
      <c r="JYT107" s="380"/>
      <c r="JYW107" s="381"/>
      <c r="JYX107" s="380"/>
      <c r="JZA107" s="381"/>
      <c r="JZB107" s="380"/>
      <c r="JZE107" s="381"/>
      <c r="JZF107" s="380"/>
      <c r="JZI107" s="381"/>
      <c r="JZJ107" s="380"/>
      <c r="JZM107" s="381"/>
      <c r="JZN107" s="380"/>
      <c r="JZQ107" s="381"/>
      <c r="JZR107" s="380"/>
      <c r="JZU107" s="381"/>
      <c r="JZV107" s="380"/>
      <c r="JZY107" s="381"/>
      <c r="JZZ107" s="380"/>
      <c r="KAC107" s="381"/>
      <c r="KAD107" s="380"/>
      <c r="KAG107" s="381"/>
      <c r="KAH107" s="380"/>
      <c r="KAK107" s="381"/>
      <c r="KAL107" s="380"/>
      <c r="KAO107" s="381"/>
      <c r="KAP107" s="380"/>
      <c r="KAS107" s="381"/>
      <c r="KAT107" s="380"/>
      <c r="KAW107" s="381"/>
      <c r="KAX107" s="380"/>
      <c r="KBA107" s="381"/>
      <c r="KBB107" s="380"/>
      <c r="KBE107" s="381"/>
      <c r="KBF107" s="380"/>
      <c r="KBI107" s="381"/>
      <c r="KBJ107" s="380"/>
      <c r="KBM107" s="381"/>
      <c r="KBN107" s="380"/>
      <c r="KBQ107" s="381"/>
      <c r="KBR107" s="380"/>
      <c r="KBU107" s="381"/>
      <c r="KBV107" s="380"/>
      <c r="KBY107" s="381"/>
      <c r="KBZ107" s="380"/>
      <c r="KCC107" s="381"/>
      <c r="KCD107" s="380"/>
      <c r="KCG107" s="381"/>
      <c r="KCH107" s="380"/>
      <c r="KCK107" s="381"/>
      <c r="KCL107" s="380"/>
      <c r="KCO107" s="381"/>
      <c r="KCP107" s="380"/>
      <c r="KCS107" s="381"/>
      <c r="KCT107" s="380"/>
      <c r="KCW107" s="381"/>
      <c r="KCX107" s="380"/>
      <c r="KDA107" s="381"/>
      <c r="KDB107" s="380"/>
      <c r="KDE107" s="381"/>
      <c r="KDF107" s="380"/>
      <c r="KDI107" s="381"/>
      <c r="KDJ107" s="380"/>
      <c r="KDM107" s="381"/>
      <c r="KDN107" s="380"/>
      <c r="KDQ107" s="381"/>
      <c r="KDR107" s="380"/>
      <c r="KDU107" s="381"/>
      <c r="KDV107" s="380"/>
      <c r="KDY107" s="381"/>
      <c r="KDZ107" s="380"/>
      <c r="KEC107" s="381"/>
      <c r="KED107" s="380"/>
      <c r="KEG107" s="381"/>
      <c r="KEH107" s="380"/>
      <c r="KEK107" s="381"/>
      <c r="KEL107" s="380"/>
      <c r="KEO107" s="381"/>
      <c r="KEP107" s="380"/>
      <c r="KES107" s="381"/>
      <c r="KET107" s="380"/>
      <c r="KEW107" s="381"/>
      <c r="KEX107" s="380"/>
      <c r="KFA107" s="381"/>
      <c r="KFB107" s="380"/>
      <c r="KFE107" s="381"/>
      <c r="KFF107" s="380"/>
      <c r="KFI107" s="381"/>
      <c r="KFJ107" s="380"/>
      <c r="KFM107" s="381"/>
      <c r="KFN107" s="380"/>
      <c r="KFQ107" s="381"/>
      <c r="KFR107" s="380"/>
      <c r="KFU107" s="381"/>
      <c r="KFV107" s="380"/>
      <c r="KFY107" s="381"/>
      <c r="KFZ107" s="380"/>
      <c r="KGC107" s="381"/>
      <c r="KGD107" s="380"/>
      <c r="KGG107" s="381"/>
      <c r="KGH107" s="380"/>
      <c r="KGK107" s="381"/>
      <c r="KGL107" s="380"/>
      <c r="KGO107" s="381"/>
      <c r="KGP107" s="380"/>
      <c r="KGS107" s="381"/>
      <c r="KGT107" s="380"/>
      <c r="KGW107" s="381"/>
      <c r="KGX107" s="380"/>
      <c r="KHA107" s="381"/>
      <c r="KHB107" s="380"/>
      <c r="KHE107" s="381"/>
      <c r="KHF107" s="380"/>
      <c r="KHI107" s="381"/>
      <c r="KHJ107" s="380"/>
      <c r="KHM107" s="381"/>
      <c r="KHN107" s="380"/>
      <c r="KHQ107" s="381"/>
      <c r="KHR107" s="380"/>
      <c r="KHU107" s="381"/>
      <c r="KHV107" s="380"/>
      <c r="KHY107" s="381"/>
      <c r="KHZ107" s="380"/>
      <c r="KIC107" s="381"/>
      <c r="KID107" s="380"/>
      <c r="KIG107" s="381"/>
      <c r="KIH107" s="380"/>
      <c r="KIK107" s="381"/>
      <c r="KIL107" s="380"/>
      <c r="KIO107" s="381"/>
      <c r="KIP107" s="380"/>
      <c r="KIS107" s="381"/>
      <c r="KIT107" s="380"/>
      <c r="KIW107" s="381"/>
      <c r="KIX107" s="380"/>
      <c r="KJA107" s="381"/>
      <c r="KJB107" s="380"/>
      <c r="KJE107" s="381"/>
      <c r="KJF107" s="380"/>
      <c r="KJI107" s="381"/>
      <c r="KJJ107" s="380"/>
      <c r="KJM107" s="381"/>
      <c r="KJN107" s="380"/>
      <c r="KJQ107" s="381"/>
      <c r="KJR107" s="380"/>
      <c r="KJU107" s="381"/>
      <c r="KJV107" s="380"/>
      <c r="KJY107" s="381"/>
      <c r="KJZ107" s="380"/>
      <c r="KKC107" s="381"/>
      <c r="KKD107" s="380"/>
      <c r="KKG107" s="381"/>
      <c r="KKH107" s="380"/>
      <c r="KKK107" s="381"/>
      <c r="KKL107" s="380"/>
      <c r="KKO107" s="381"/>
      <c r="KKP107" s="380"/>
      <c r="KKS107" s="381"/>
      <c r="KKT107" s="380"/>
      <c r="KKW107" s="381"/>
      <c r="KKX107" s="380"/>
      <c r="KLA107" s="381"/>
      <c r="KLB107" s="380"/>
      <c r="KLE107" s="381"/>
      <c r="KLF107" s="380"/>
      <c r="KLI107" s="381"/>
      <c r="KLJ107" s="380"/>
      <c r="KLM107" s="381"/>
      <c r="KLN107" s="380"/>
      <c r="KLQ107" s="381"/>
      <c r="KLR107" s="380"/>
      <c r="KLU107" s="381"/>
      <c r="KLV107" s="380"/>
      <c r="KLY107" s="381"/>
      <c r="KLZ107" s="380"/>
      <c r="KMC107" s="381"/>
      <c r="KMD107" s="380"/>
      <c r="KMG107" s="381"/>
      <c r="KMH107" s="380"/>
      <c r="KMK107" s="381"/>
      <c r="KML107" s="380"/>
      <c r="KMO107" s="381"/>
      <c r="KMP107" s="380"/>
      <c r="KMS107" s="381"/>
      <c r="KMT107" s="380"/>
      <c r="KMW107" s="381"/>
      <c r="KMX107" s="380"/>
      <c r="KNA107" s="381"/>
      <c r="KNB107" s="380"/>
      <c r="KNE107" s="381"/>
      <c r="KNF107" s="380"/>
      <c r="KNI107" s="381"/>
      <c r="KNJ107" s="380"/>
      <c r="KNM107" s="381"/>
      <c r="KNN107" s="380"/>
      <c r="KNQ107" s="381"/>
      <c r="KNR107" s="380"/>
      <c r="KNU107" s="381"/>
      <c r="KNV107" s="380"/>
      <c r="KNY107" s="381"/>
      <c r="KNZ107" s="380"/>
      <c r="KOC107" s="381"/>
      <c r="KOD107" s="380"/>
      <c r="KOG107" s="381"/>
      <c r="KOH107" s="380"/>
      <c r="KOK107" s="381"/>
      <c r="KOL107" s="380"/>
      <c r="KOO107" s="381"/>
      <c r="KOP107" s="380"/>
      <c r="KOS107" s="381"/>
      <c r="KOT107" s="380"/>
      <c r="KOW107" s="381"/>
      <c r="KOX107" s="380"/>
      <c r="KPA107" s="381"/>
      <c r="KPB107" s="380"/>
      <c r="KPE107" s="381"/>
      <c r="KPF107" s="380"/>
      <c r="KPI107" s="381"/>
      <c r="KPJ107" s="380"/>
      <c r="KPM107" s="381"/>
      <c r="KPN107" s="380"/>
      <c r="KPQ107" s="381"/>
      <c r="KPR107" s="380"/>
      <c r="KPU107" s="381"/>
      <c r="KPV107" s="380"/>
      <c r="KPY107" s="381"/>
      <c r="KPZ107" s="380"/>
      <c r="KQC107" s="381"/>
      <c r="KQD107" s="380"/>
      <c r="KQG107" s="381"/>
      <c r="KQH107" s="380"/>
      <c r="KQK107" s="381"/>
      <c r="KQL107" s="380"/>
      <c r="KQO107" s="381"/>
      <c r="KQP107" s="380"/>
      <c r="KQS107" s="381"/>
      <c r="KQT107" s="380"/>
      <c r="KQW107" s="381"/>
      <c r="KQX107" s="380"/>
      <c r="KRA107" s="381"/>
      <c r="KRB107" s="380"/>
      <c r="KRE107" s="381"/>
      <c r="KRF107" s="380"/>
      <c r="KRI107" s="381"/>
      <c r="KRJ107" s="380"/>
      <c r="KRM107" s="381"/>
      <c r="KRN107" s="380"/>
      <c r="KRQ107" s="381"/>
      <c r="KRR107" s="380"/>
      <c r="KRU107" s="381"/>
      <c r="KRV107" s="380"/>
      <c r="KRY107" s="381"/>
      <c r="KRZ107" s="380"/>
      <c r="KSC107" s="381"/>
      <c r="KSD107" s="380"/>
      <c r="KSG107" s="381"/>
      <c r="KSH107" s="380"/>
      <c r="KSK107" s="381"/>
      <c r="KSL107" s="380"/>
      <c r="KSO107" s="381"/>
      <c r="KSP107" s="380"/>
      <c r="KSS107" s="381"/>
      <c r="KST107" s="380"/>
      <c r="KSW107" s="381"/>
      <c r="KSX107" s="380"/>
      <c r="KTA107" s="381"/>
      <c r="KTB107" s="380"/>
      <c r="KTE107" s="381"/>
      <c r="KTF107" s="380"/>
      <c r="KTI107" s="381"/>
      <c r="KTJ107" s="380"/>
      <c r="KTM107" s="381"/>
      <c r="KTN107" s="380"/>
      <c r="KTQ107" s="381"/>
      <c r="KTR107" s="380"/>
      <c r="KTU107" s="381"/>
      <c r="KTV107" s="380"/>
      <c r="KTY107" s="381"/>
      <c r="KTZ107" s="380"/>
      <c r="KUC107" s="381"/>
      <c r="KUD107" s="380"/>
      <c r="KUG107" s="381"/>
      <c r="KUH107" s="380"/>
      <c r="KUK107" s="381"/>
      <c r="KUL107" s="380"/>
      <c r="KUO107" s="381"/>
      <c r="KUP107" s="380"/>
      <c r="KUS107" s="381"/>
      <c r="KUT107" s="380"/>
      <c r="KUW107" s="381"/>
      <c r="KUX107" s="380"/>
      <c r="KVA107" s="381"/>
      <c r="KVB107" s="380"/>
      <c r="KVE107" s="381"/>
      <c r="KVF107" s="380"/>
      <c r="KVI107" s="381"/>
      <c r="KVJ107" s="380"/>
      <c r="KVM107" s="381"/>
      <c r="KVN107" s="380"/>
      <c r="KVQ107" s="381"/>
      <c r="KVR107" s="380"/>
      <c r="KVU107" s="381"/>
      <c r="KVV107" s="380"/>
      <c r="KVY107" s="381"/>
      <c r="KVZ107" s="380"/>
      <c r="KWC107" s="381"/>
      <c r="KWD107" s="380"/>
      <c r="KWG107" s="381"/>
      <c r="KWH107" s="380"/>
      <c r="KWK107" s="381"/>
      <c r="KWL107" s="380"/>
      <c r="KWO107" s="381"/>
      <c r="KWP107" s="380"/>
      <c r="KWS107" s="381"/>
      <c r="KWT107" s="380"/>
      <c r="KWW107" s="381"/>
      <c r="KWX107" s="380"/>
      <c r="KXA107" s="381"/>
      <c r="KXB107" s="380"/>
      <c r="KXE107" s="381"/>
      <c r="KXF107" s="380"/>
      <c r="KXI107" s="381"/>
      <c r="KXJ107" s="380"/>
      <c r="KXM107" s="381"/>
      <c r="KXN107" s="380"/>
      <c r="KXQ107" s="381"/>
      <c r="KXR107" s="380"/>
      <c r="KXU107" s="381"/>
      <c r="KXV107" s="380"/>
      <c r="KXY107" s="381"/>
      <c r="KXZ107" s="380"/>
      <c r="KYC107" s="381"/>
      <c r="KYD107" s="380"/>
      <c r="KYG107" s="381"/>
      <c r="KYH107" s="380"/>
      <c r="KYK107" s="381"/>
      <c r="KYL107" s="380"/>
      <c r="KYO107" s="381"/>
      <c r="KYP107" s="380"/>
      <c r="KYS107" s="381"/>
      <c r="KYT107" s="380"/>
      <c r="KYW107" s="381"/>
      <c r="KYX107" s="380"/>
      <c r="KZA107" s="381"/>
      <c r="KZB107" s="380"/>
      <c r="KZE107" s="381"/>
      <c r="KZF107" s="380"/>
      <c r="KZI107" s="381"/>
      <c r="KZJ107" s="380"/>
      <c r="KZM107" s="381"/>
      <c r="KZN107" s="380"/>
      <c r="KZQ107" s="381"/>
      <c r="KZR107" s="380"/>
      <c r="KZU107" s="381"/>
      <c r="KZV107" s="380"/>
      <c r="KZY107" s="381"/>
      <c r="KZZ107" s="380"/>
      <c r="LAC107" s="381"/>
      <c r="LAD107" s="380"/>
      <c r="LAG107" s="381"/>
      <c r="LAH107" s="380"/>
      <c r="LAK107" s="381"/>
      <c r="LAL107" s="380"/>
      <c r="LAO107" s="381"/>
      <c r="LAP107" s="380"/>
      <c r="LAS107" s="381"/>
      <c r="LAT107" s="380"/>
      <c r="LAW107" s="381"/>
      <c r="LAX107" s="380"/>
      <c r="LBA107" s="381"/>
      <c r="LBB107" s="380"/>
      <c r="LBE107" s="381"/>
      <c r="LBF107" s="380"/>
      <c r="LBI107" s="381"/>
      <c r="LBJ107" s="380"/>
      <c r="LBM107" s="381"/>
      <c r="LBN107" s="380"/>
      <c r="LBQ107" s="381"/>
      <c r="LBR107" s="380"/>
      <c r="LBU107" s="381"/>
      <c r="LBV107" s="380"/>
      <c r="LBY107" s="381"/>
      <c r="LBZ107" s="380"/>
      <c r="LCC107" s="381"/>
      <c r="LCD107" s="380"/>
      <c r="LCG107" s="381"/>
      <c r="LCH107" s="380"/>
      <c r="LCK107" s="381"/>
      <c r="LCL107" s="380"/>
      <c r="LCO107" s="381"/>
      <c r="LCP107" s="380"/>
      <c r="LCS107" s="381"/>
      <c r="LCT107" s="380"/>
      <c r="LCW107" s="381"/>
      <c r="LCX107" s="380"/>
      <c r="LDA107" s="381"/>
      <c r="LDB107" s="380"/>
      <c r="LDE107" s="381"/>
      <c r="LDF107" s="380"/>
      <c r="LDI107" s="381"/>
      <c r="LDJ107" s="380"/>
      <c r="LDM107" s="381"/>
      <c r="LDN107" s="380"/>
      <c r="LDQ107" s="381"/>
      <c r="LDR107" s="380"/>
      <c r="LDU107" s="381"/>
      <c r="LDV107" s="380"/>
      <c r="LDY107" s="381"/>
      <c r="LDZ107" s="380"/>
      <c r="LEC107" s="381"/>
      <c r="LED107" s="380"/>
      <c r="LEG107" s="381"/>
      <c r="LEH107" s="380"/>
      <c r="LEK107" s="381"/>
      <c r="LEL107" s="380"/>
      <c r="LEO107" s="381"/>
      <c r="LEP107" s="380"/>
      <c r="LES107" s="381"/>
      <c r="LET107" s="380"/>
      <c r="LEW107" s="381"/>
      <c r="LEX107" s="380"/>
      <c r="LFA107" s="381"/>
      <c r="LFB107" s="380"/>
      <c r="LFE107" s="381"/>
      <c r="LFF107" s="380"/>
      <c r="LFI107" s="381"/>
      <c r="LFJ107" s="380"/>
      <c r="LFM107" s="381"/>
      <c r="LFN107" s="380"/>
      <c r="LFQ107" s="381"/>
      <c r="LFR107" s="380"/>
      <c r="LFU107" s="381"/>
      <c r="LFV107" s="380"/>
      <c r="LFY107" s="381"/>
      <c r="LFZ107" s="380"/>
      <c r="LGC107" s="381"/>
      <c r="LGD107" s="380"/>
      <c r="LGG107" s="381"/>
      <c r="LGH107" s="380"/>
      <c r="LGK107" s="381"/>
      <c r="LGL107" s="380"/>
      <c r="LGO107" s="381"/>
      <c r="LGP107" s="380"/>
      <c r="LGS107" s="381"/>
      <c r="LGT107" s="380"/>
      <c r="LGW107" s="381"/>
      <c r="LGX107" s="380"/>
      <c r="LHA107" s="381"/>
      <c r="LHB107" s="380"/>
      <c r="LHE107" s="381"/>
      <c r="LHF107" s="380"/>
      <c r="LHI107" s="381"/>
      <c r="LHJ107" s="380"/>
      <c r="LHM107" s="381"/>
      <c r="LHN107" s="380"/>
      <c r="LHQ107" s="381"/>
      <c r="LHR107" s="380"/>
      <c r="LHU107" s="381"/>
      <c r="LHV107" s="380"/>
      <c r="LHY107" s="381"/>
      <c r="LHZ107" s="380"/>
      <c r="LIC107" s="381"/>
      <c r="LID107" s="380"/>
      <c r="LIG107" s="381"/>
      <c r="LIH107" s="380"/>
      <c r="LIK107" s="381"/>
      <c r="LIL107" s="380"/>
      <c r="LIO107" s="381"/>
      <c r="LIP107" s="380"/>
      <c r="LIS107" s="381"/>
      <c r="LIT107" s="380"/>
      <c r="LIW107" s="381"/>
      <c r="LIX107" s="380"/>
      <c r="LJA107" s="381"/>
      <c r="LJB107" s="380"/>
      <c r="LJE107" s="381"/>
      <c r="LJF107" s="380"/>
      <c r="LJI107" s="381"/>
      <c r="LJJ107" s="380"/>
      <c r="LJM107" s="381"/>
      <c r="LJN107" s="380"/>
      <c r="LJQ107" s="381"/>
      <c r="LJR107" s="380"/>
      <c r="LJU107" s="381"/>
      <c r="LJV107" s="380"/>
      <c r="LJY107" s="381"/>
      <c r="LJZ107" s="380"/>
      <c r="LKC107" s="381"/>
      <c r="LKD107" s="380"/>
      <c r="LKG107" s="381"/>
      <c r="LKH107" s="380"/>
      <c r="LKK107" s="381"/>
      <c r="LKL107" s="380"/>
      <c r="LKO107" s="381"/>
      <c r="LKP107" s="380"/>
      <c r="LKS107" s="381"/>
      <c r="LKT107" s="380"/>
      <c r="LKW107" s="381"/>
      <c r="LKX107" s="380"/>
      <c r="LLA107" s="381"/>
      <c r="LLB107" s="380"/>
      <c r="LLE107" s="381"/>
      <c r="LLF107" s="380"/>
      <c r="LLI107" s="381"/>
      <c r="LLJ107" s="380"/>
      <c r="LLM107" s="381"/>
      <c r="LLN107" s="380"/>
      <c r="LLQ107" s="381"/>
      <c r="LLR107" s="380"/>
      <c r="LLU107" s="381"/>
      <c r="LLV107" s="380"/>
      <c r="LLY107" s="381"/>
      <c r="LLZ107" s="380"/>
      <c r="LMC107" s="381"/>
      <c r="LMD107" s="380"/>
      <c r="LMG107" s="381"/>
      <c r="LMH107" s="380"/>
      <c r="LMK107" s="381"/>
      <c r="LML107" s="380"/>
      <c r="LMO107" s="381"/>
      <c r="LMP107" s="380"/>
      <c r="LMS107" s="381"/>
      <c r="LMT107" s="380"/>
      <c r="LMW107" s="381"/>
      <c r="LMX107" s="380"/>
      <c r="LNA107" s="381"/>
      <c r="LNB107" s="380"/>
      <c r="LNE107" s="381"/>
      <c r="LNF107" s="380"/>
      <c r="LNI107" s="381"/>
      <c r="LNJ107" s="380"/>
      <c r="LNM107" s="381"/>
      <c r="LNN107" s="380"/>
      <c r="LNQ107" s="381"/>
      <c r="LNR107" s="380"/>
      <c r="LNU107" s="381"/>
      <c r="LNV107" s="380"/>
      <c r="LNY107" s="381"/>
      <c r="LNZ107" s="380"/>
      <c r="LOC107" s="381"/>
      <c r="LOD107" s="380"/>
      <c r="LOG107" s="381"/>
      <c r="LOH107" s="380"/>
      <c r="LOK107" s="381"/>
      <c r="LOL107" s="380"/>
      <c r="LOO107" s="381"/>
      <c r="LOP107" s="380"/>
      <c r="LOS107" s="381"/>
      <c r="LOT107" s="380"/>
      <c r="LOW107" s="381"/>
      <c r="LOX107" s="380"/>
      <c r="LPA107" s="381"/>
      <c r="LPB107" s="380"/>
      <c r="LPE107" s="381"/>
      <c r="LPF107" s="380"/>
      <c r="LPI107" s="381"/>
      <c r="LPJ107" s="380"/>
      <c r="LPM107" s="381"/>
      <c r="LPN107" s="380"/>
      <c r="LPQ107" s="381"/>
      <c r="LPR107" s="380"/>
      <c r="LPU107" s="381"/>
      <c r="LPV107" s="380"/>
      <c r="LPY107" s="381"/>
      <c r="LPZ107" s="380"/>
      <c r="LQC107" s="381"/>
      <c r="LQD107" s="380"/>
      <c r="LQG107" s="381"/>
      <c r="LQH107" s="380"/>
      <c r="LQK107" s="381"/>
      <c r="LQL107" s="380"/>
      <c r="LQO107" s="381"/>
      <c r="LQP107" s="380"/>
      <c r="LQS107" s="381"/>
      <c r="LQT107" s="380"/>
      <c r="LQW107" s="381"/>
      <c r="LQX107" s="380"/>
      <c r="LRA107" s="381"/>
      <c r="LRB107" s="380"/>
      <c r="LRE107" s="381"/>
      <c r="LRF107" s="380"/>
      <c r="LRI107" s="381"/>
      <c r="LRJ107" s="380"/>
      <c r="LRM107" s="381"/>
      <c r="LRN107" s="380"/>
      <c r="LRQ107" s="381"/>
      <c r="LRR107" s="380"/>
      <c r="LRU107" s="381"/>
      <c r="LRV107" s="380"/>
      <c r="LRY107" s="381"/>
      <c r="LRZ107" s="380"/>
      <c r="LSC107" s="381"/>
      <c r="LSD107" s="380"/>
      <c r="LSG107" s="381"/>
      <c r="LSH107" s="380"/>
      <c r="LSK107" s="381"/>
      <c r="LSL107" s="380"/>
      <c r="LSO107" s="381"/>
      <c r="LSP107" s="380"/>
      <c r="LSS107" s="381"/>
      <c r="LST107" s="380"/>
      <c r="LSW107" s="381"/>
      <c r="LSX107" s="380"/>
      <c r="LTA107" s="381"/>
      <c r="LTB107" s="380"/>
      <c r="LTE107" s="381"/>
      <c r="LTF107" s="380"/>
      <c r="LTI107" s="381"/>
      <c r="LTJ107" s="380"/>
      <c r="LTM107" s="381"/>
      <c r="LTN107" s="380"/>
      <c r="LTQ107" s="381"/>
      <c r="LTR107" s="380"/>
      <c r="LTU107" s="381"/>
      <c r="LTV107" s="380"/>
      <c r="LTY107" s="381"/>
      <c r="LTZ107" s="380"/>
      <c r="LUC107" s="381"/>
      <c r="LUD107" s="380"/>
      <c r="LUG107" s="381"/>
      <c r="LUH107" s="380"/>
      <c r="LUK107" s="381"/>
      <c r="LUL107" s="380"/>
      <c r="LUO107" s="381"/>
      <c r="LUP107" s="380"/>
      <c r="LUS107" s="381"/>
      <c r="LUT107" s="380"/>
      <c r="LUW107" s="381"/>
      <c r="LUX107" s="380"/>
      <c r="LVA107" s="381"/>
      <c r="LVB107" s="380"/>
      <c r="LVE107" s="381"/>
      <c r="LVF107" s="380"/>
      <c r="LVI107" s="381"/>
      <c r="LVJ107" s="380"/>
      <c r="LVM107" s="381"/>
      <c r="LVN107" s="380"/>
      <c r="LVQ107" s="381"/>
      <c r="LVR107" s="380"/>
      <c r="LVU107" s="381"/>
      <c r="LVV107" s="380"/>
      <c r="LVY107" s="381"/>
      <c r="LVZ107" s="380"/>
      <c r="LWC107" s="381"/>
      <c r="LWD107" s="380"/>
      <c r="LWG107" s="381"/>
      <c r="LWH107" s="380"/>
      <c r="LWK107" s="381"/>
      <c r="LWL107" s="380"/>
      <c r="LWO107" s="381"/>
      <c r="LWP107" s="380"/>
      <c r="LWS107" s="381"/>
      <c r="LWT107" s="380"/>
      <c r="LWW107" s="381"/>
      <c r="LWX107" s="380"/>
      <c r="LXA107" s="381"/>
      <c r="LXB107" s="380"/>
      <c r="LXE107" s="381"/>
      <c r="LXF107" s="380"/>
      <c r="LXI107" s="381"/>
      <c r="LXJ107" s="380"/>
      <c r="LXM107" s="381"/>
      <c r="LXN107" s="380"/>
      <c r="LXQ107" s="381"/>
      <c r="LXR107" s="380"/>
      <c r="LXU107" s="381"/>
      <c r="LXV107" s="380"/>
      <c r="LXY107" s="381"/>
      <c r="LXZ107" s="380"/>
      <c r="LYC107" s="381"/>
      <c r="LYD107" s="380"/>
      <c r="LYG107" s="381"/>
      <c r="LYH107" s="380"/>
      <c r="LYK107" s="381"/>
      <c r="LYL107" s="380"/>
      <c r="LYO107" s="381"/>
      <c r="LYP107" s="380"/>
      <c r="LYS107" s="381"/>
      <c r="LYT107" s="380"/>
      <c r="LYW107" s="381"/>
      <c r="LYX107" s="380"/>
      <c r="LZA107" s="381"/>
      <c r="LZB107" s="380"/>
      <c r="LZE107" s="381"/>
      <c r="LZF107" s="380"/>
      <c r="LZI107" s="381"/>
      <c r="LZJ107" s="380"/>
      <c r="LZM107" s="381"/>
      <c r="LZN107" s="380"/>
      <c r="LZQ107" s="381"/>
      <c r="LZR107" s="380"/>
      <c r="LZU107" s="381"/>
      <c r="LZV107" s="380"/>
      <c r="LZY107" s="381"/>
      <c r="LZZ107" s="380"/>
      <c r="MAC107" s="381"/>
      <c r="MAD107" s="380"/>
      <c r="MAG107" s="381"/>
      <c r="MAH107" s="380"/>
      <c r="MAK107" s="381"/>
      <c r="MAL107" s="380"/>
      <c r="MAO107" s="381"/>
      <c r="MAP107" s="380"/>
      <c r="MAS107" s="381"/>
      <c r="MAT107" s="380"/>
      <c r="MAW107" s="381"/>
      <c r="MAX107" s="380"/>
      <c r="MBA107" s="381"/>
      <c r="MBB107" s="380"/>
      <c r="MBE107" s="381"/>
      <c r="MBF107" s="380"/>
      <c r="MBI107" s="381"/>
      <c r="MBJ107" s="380"/>
      <c r="MBM107" s="381"/>
      <c r="MBN107" s="380"/>
      <c r="MBQ107" s="381"/>
      <c r="MBR107" s="380"/>
      <c r="MBU107" s="381"/>
      <c r="MBV107" s="380"/>
      <c r="MBY107" s="381"/>
      <c r="MBZ107" s="380"/>
      <c r="MCC107" s="381"/>
      <c r="MCD107" s="380"/>
      <c r="MCG107" s="381"/>
      <c r="MCH107" s="380"/>
      <c r="MCK107" s="381"/>
      <c r="MCL107" s="380"/>
      <c r="MCO107" s="381"/>
      <c r="MCP107" s="380"/>
      <c r="MCS107" s="381"/>
      <c r="MCT107" s="380"/>
      <c r="MCW107" s="381"/>
      <c r="MCX107" s="380"/>
      <c r="MDA107" s="381"/>
      <c r="MDB107" s="380"/>
      <c r="MDE107" s="381"/>
      <c r="MDF107" s="380"/>
      <c r="MDI107" s="381"/>
      <c r="MDJ107" s="380"/>
      <c r="MDM107" s="381"/>
      <c r="MDN107" s="380"/>
      <c r="MDQ107" s="381"/>
      <c r="MDR107" s="380"/>
      <c r="MDU107" s="381"/>
      <c r="MDV107" s="380"/>
      <c r="MDY107" s="381"/>
      <c r="MDZ107" s="380"/>
      <c r="MEC107" s="381"/>
      <c r="MED107" s="380"/>
      <c r="MEG107" s="381"/>
      <c r="MEH107" s="380"/>
      <c r="MEK107" s="381"/>
      <c r="MEL107" s="380"/>
      <c r="MEO107" s="381"/>
      <c r="MEP107" s="380"/>
      <c r="MES107" s="381"/>
      <c r="MET107" s="380"/>
      <c r="MEW107" s="381"/>
      <c r="MEX107" s="380"/>
      <c r="MFA107" s="381"/>
      <c r="MFB107" s="380"/>
      <c r="MFE107" s="381"/>
      <c r="MFF107" s="380"/>
      <c r="MFI107" s="381"/>
      <c r="MFJ107" s="380"/>
      <c r="MFM107" s="381"/>
      <c r="MFN107" s="380"/>
      <c r="MFQ107" s="381"/>
      <c r="MFR107" s="380"/>
      <c r="MFU107" s="381"/>
      <c r="MFV107" s="380"/>
      <c r="MFY107" s="381"/>
      <c r="MFZ107" s="380"/>
      <c r="MGC107" s="381"/>
      <c r="MGD107" s="380"/>
      <c r="MGG107" s="381"/>
      <c r="MGH107" s="380"/>
      <c r="MGK107" s="381"/>
      <c r="MGL107" s="380"/>
      <c r="MGO107" s="381"/>
      <c r="MGP107" s="380"/>
      <c r="MGS107" s="381"/>
      <c r="MGT107" s="380"/>
      <c r="MGW107" s="381"/>
      <c r="MGX107" s="380"/>
      <c r="MHA107" s="381"/>
      <c r="MHB107" s="380"/>
      <c r="MHE107" s="381"/>
      <c r="MHF107" s="380"/>
      <c r="MHI107" s="381"/>
      <c r="MHJ107" s="380"/>
      <c r="MHM107" s="381"/>
      <c r="MHN107" s="380"/>
      <c r="MHQ107" s="381"/>
      <c r="MHR107" s="380"/>
      <c r="MHU107" s="381"/>
      <c r="MHV107" s="380"/>
      <c r="MHY107" s="381"/>
      <c r="MHZ107" s="380"/>
      <c r="MIC107" s="381"/>
      <c r="MID107" s="380"/>
      <c r="MIG107" s="381"/>
      <c r="MIH107" s="380"/>
      <c r="MIK107" s="381"/>
      <c r="MIL107" s="380"/>
      <c r="MIO107" s="381"/>
      <c r="MIP107" s="380"/>
      <c r="MIS107" s="381"/>
      <c r="MIT107" s="380"/>
      <c r="MIW107" s="381"/>
      <c r="MIX107" s="380"/>
      <c r="MJA107" s="381"/>
      <c r="MJB107" s="380"/>
      <c r="MJE107" s="381"/>
      <c r="MJF107" s="380"/>
      <c r="MJI107" s="381"/>
      <c r="MJJ107" s="380"/>
      <c r="MJM107" s="381"/>
      <c r="MJN107" s="380"/>
      <c r="MJQ107" s="381"/>
      <c r="MJR107" s="380"/>
      <c r="MJU107" s="381"/>
      <c r="MJV107" s="380"/>
      <c r="MJY107" s="381"/>
      <c r="MJZ107" s="380"/>
      <c r="MKC107" s="381"/>
      <c r="MKD107" s="380"/>
      <c r="MKG107" s="381"/>
      <c r="MKH107" s="380"/>
      <c r="MKK107" s="381"/>
      <c r="MKL107" s="380"/>
      <c r="MKO107" s="381"/>
      <c r="MKP107" s="380"/>
      <c r="MKS107" s="381"/>
      <c r="MKT107" s="380"/>
      <c r="MKW107" s="381"/>
      <c r="MKX107" s="380"/>
      <c r="MLA107" s="381"/>
      <c r="MLB107" s="380"/>
      <c r="MLE107" s="381"/>
      <c r="MLF107" s="380"/>
      <c r="MLI107" s="381"/>
      <c r="MLJ107" s="380"/>
      <c r="MLM107" s="381"/>
      <c r="MLN107" s="380"/>
      <c r="MLQ107" s="381"/>
      <c r="MLR107" s="380"/>
      <c r="MLU107" s="381"/>
      <c r="MLV107" s="380"/>
      <c r="MLY107" s="381"/>
      <c r="MLZ107" s="380"/>
      <c r="MMC107" s="381"/>
      <c r="MMD107" s="380"/>
      <c r="MMG107" s="381"/>
      <c r="MMH107" s="380"/>
      <c r="MMK107" s="381"/>
      <c r="MML107" s="380"/>
      <c r="MMO107" s="381"/>
      <c r="MMP107" s="380"/>
      <c r="MMS107" s="381"/>
      <c r="MMT107" s="380"/>
      <c r="MMW107" s="381"/>
      <c r="MMX107" s="380"/>
      <c r="MNA107" s="381"/>
      <c r="MNB107" s="380"/>
      <c r="MNE107" s="381"/>
      <c r="MNF107" s="380"/>
      <c r="MNI107" s="381"/>
      <c r="MNJ107" s="380"/>
      <c r="MNM107" s="381"/>
      <c r="MNN107" s="380"/>
      <c r="MNQ107" s="381"/>
      <c r="MNR107" s="380"/>
      <c r="MNU107" s="381"/>
      <c r="MNV107" s="380"/>
      <c r="MNY107" s="381"/>
      <c r="MNZ107" s="380"/>
      <c r="MOC107" s="381"/>
      <c r="MOD107" s="380"/>
      <c r="MOG107" s="381"/>
      <c r="MOH107" s="380"/>
      <c r="MOK107" s="381"/>
      <c r="MOL107" s="380"/>
      <c r="MOO107" s="381"/>
      <c r="MOP107" s="380"/>
      <c r="MOS107" s="381"/>
      <c r="MOT107" s="380"/>
      <c r="MOW107" s="381"/>
      <c r="MOX107" s="380"/>
      <c r="MPA107" s="381"/>
      <c r="MPB107" s="380"/>
      <c r="MPE107" s="381"/>
      <c r="MPF107" s="380"/>
      <c r="MPI107" s="381"/>
      <c r="MPJ107" s="380"/>
      <c r="MPM107" s="381"/>
      <c r="MPN107" s="380"/>
      <c r="MPQ107" s="381"/>
      <c r="MPR107" s="380"/>
      <c r="MPU107" s="381"/>
      <c r="MPV107" s="380"/>
      <c r="MPY107" s="381"/>
      <c r="MPZ107" s="380"/>
      <c r="MQC107" s="381"/>
      <c r="MQD107" s="380"/>
      <c r="MQG107" s="381"/>
      <c r="MQH107" s="380"/>
      <c r="MQK107" s="381"/>
      <c r="MQL107" s="380"/>
      <c r="MQO107" s="381"/>
      <c r="MQP107" s="380"/>
      <c r="MQS107" s="381"/>
      <c r="MQT107" s="380"/>
      <c r="MQW107" s="381"/>
      <c r="MQX107" s="380"/>
      <c r="MRA107" s="381"/>
      <c r="MRB107" s="380"/>
      <c r="MRE107" s="381"/>
      <c r="MRF107" s="380"/>
      <c r="MRI107" s="381"/>
      <c r="MRJ107" s="380"/>
      <c r="MRM107" s="381"/>
      <c r="MRN107" s="380"/>
      <c r="MRQ107" s="381"/>
      <c r="MRR107" s="380"/>
      <c r="MRU107" s="381"/>
      <c r="MRV107" s="380"/>
      <c r="MRY107" s="381"/>
      <c r="MRZ107" s="380"/>
      <c r="MSC107" s="381"/>
      <c r="MSD107" s="380"/>
      <c r="MSG107" s="381"/>
      <c r="MSH107" s="380"/>
      <c r="MSK107" s="381"/>
      <c r="MSL107" s="380"/>
      <c r="MSO107" s="381"/>
      <c r="MSP107" s="380"/>
      <c r="MSS107" s="381"/>
      <c r="MST107" s="380"/>
      <c r="MSW107" s="381"/>
      <c r="MSX107" s="380"/>
      <c r="MTA107" s="381"/>
      <c r="MTB107" s="380"/>
      <c r="MTE107" s="381"/>
      <c r="MTF107" s="380"/>
      <c r="MTI107" s="381"/>
      <c r="MTJ107" s="380"/>
      <c r="MTM107" s="381"/>
      <c r="MTN107" s="380"/>
      <c r="MTQ107" s="381"/>
      <c r="MTR107" s="380"/>
      <c r="MTU107" s="381"/>
      <c r="MTV107" s="380"/>
      <c r="MTY107" s="381"/>
      <c r="MTZ107" s="380"/>
      <c r="MUC107" s="381"/>
      <c r="MUD107" s="380"/>
      <c r="MUG107" s="381"/>
      <c r="MUH107" s="380"/>
      <c r="MUK107" s="381"/>
      <c r="MUL107" s="380"/>
      <c r="MUO107" s="381"/>
      <c r="MUP107" s="380"/>
      <c r="MUS107" s="381"/>
      <c r="MUT107" s="380"/>
      <c r="MUW107" s="381"/>
      <c r="MUX107" s="380"/>
      <c r="MVA107" s="381"/>
      <c r="MVB107" s="380"/>
      <c r="MVE107" s="381"/>
      <c r="MVF107" s="380"/>
      <c r="MVI107" s="381"/>
      <c r="MVJ107" s="380"/>
      <c r="MVM107" s="381"/>
      <c r="MVN107" s="380"/>
      <c r="MVQ107" s="381"/>
      <c r="MVR107" s="380"/>
      <c r="MVU107" s="381"/>
      <c r="MVV107" s="380"/>
      <c r="MVY107" s="381"/>
      <c r="MVZ107" s="380"/>
      <c r="MWC107" s="381"/>
      <c r="MWD107" s="380"/>
      <c r="MWG107" s="381"/>
      <c r="MWH107" s="380"/>
      <c r="MWK107" s="381"/>
      <c r="MWL107" s="380"/>
      <c r="MWO107" s="381"/>
      <c r="MWP107" s="380"/>
      <c r="MWS107" s="381"/>
      <c r="MWT107" s="380"/>
      <c r="MWW107" s="381"/>
      <c r="MWX107" s="380"/>
      <c r="MXA107" s="381"/>
      <c r="MXB107" s="380"/>
      <c r="MXE107" s="381"/>
      <c r="MXF107" s="380"/>
      <c r="MXI107" s="381"/>
      <c r="MXJ107" s="380"/>
      <c r="MXM107" s="381"/>
      <c r="MXN107" s="380"/>
      <c r="MXQ107" s="381"/>
      <c r="MXR107" s="380"/>
      <c r="MXU107" s="381"/>
      <c r="MXV107" s="380"/>
      <c r="MXY107" s="381"/>
      <c r="MXZ107" s="380"/>
      <c r="MYC107" s="381"/>
      <c r="MYD107" s="380"/>
      <c r="MYG107" s="381"/>
      <c r="MYH107" s="380"/>
      <c r="MYK107" s="381"/>
      <c r="MYL107" s="380"/>
      <c r="MYO107" s="381"/>
      <c r="MYP107" s="380"/>
      <c r="MYS107" s="381"/>
      <c r="MYT107" s="380"/>
      <c r="MYW107" s="381"/>
      <c r="MYX107" s="380"/>
      <c r="MZA107" s="381"/>
      <c r="MZB107" s="380"/>
      <c r="MZE107" s="381"/>
      <c r="MZF107" s="380"/>
      <c r="MZI107" s="381"/>
      <c r="MZJ107" s="380"/>
      <c r="MZM107" s="381"/>
      <c r="MZN107" s="380"/>
      <c r="MZQ107" s="381"/>
      <c r="MZR107" s="380"/>
      <c r="MZU107" s="381"/>
      <c r="MZV107" s="380"/>
      <c r="MZY107" s="381"/>
      <c r="MZZ107" s="380"/>
      <c r="NAC107" s="381"/>
      <c r="NAD107" s="380"/>
      <c r="NAG107" s="381"/>
      <c r="NAH107" s="380"/>
      <c r="NAK107" s="381"/>
      <c r="NAL107" s="380"/>
      <c r="NAO107" s="381"/>
      <c r="NAP107" s="380"/>
      <c r="NAS107" s="381"/>
      <c r="NAT107" s="380"/>
      <c r="NAW107" s="381"/>
      <c r="NAX107" s="380"/>
      <c r="NBA107" s="381"/>
      <c r="NBB107" s="380"/>
      <c r="NBE107" s="381"/>
      <c r="NBF107" s="380"/>
      <c r="NBI107" s="381"/>
      <c r="NBJ107" s="380"/>
      <c r="NBM107" s="381"/>
      <c r="NBN107" s="380"/>
      <c r="NBQ107" s="381"/>
      <c r="NBR107" s="380"/>
      <c r="NBU107" s="381"/>
      <c r="NBV107" s="380"/>
      <c r="NBY107" s="381"/>
      <c r="NBZ107" s="380"/>
      <c r="NCC107" s="381"/>
      <c r="NCD107" s="380"/>
      <c r="NCG107" s="381"/>
      <c r="NCH107" s="380"/>
      <c r="NCK107" s="381"/>
      <c r="NCL107" s="380"/>
      <c r="NCO107" s="381"/>
      <c r="NCP107" s="380"/>
      <c r="NCS107" s="381"/>
      <c r="NCT107" s="380"/>
      <c r="NCW107" s="381"/>
      <c r="NCX107" s="380"/>
      <c r="NDA107" s="381"/>
      <c r="NDB107" s="380"/>
      <c r="NDE107" s="381"/>
      <c r="NDF107" s="380"/>
      <c r="NDI107" s="381"/>
      <c r="NDJ107" s="380"/>
      <c r="NDM107" s="381"/>
      <c r="NDN107" s="380"/>
      <c r="NDQ107" s="381"/>
      <c r="NDR107" s="380"/>
      <c r="NDU107" s="381"/>
      <c r="NDV107" s="380"/>
      <c r="NDY107" s="381"/>
      <c r="NDZ107" s="380"/>
      <c r="NEC107" s="381"/>
      <c r="NED107" s="380"/>
      <c r="NEG107" s="381"/>
      <c r="NEH107" s="380"/>
      <c r="NEK107" s="381"/>
      <c r="NEL107" s="380"/>
      <c r="NEO107" s="381"/>
      <c r="NEP107" s="380"/>
      <c r="NES107" s="381"/>
      <c r="NET107" s="380"/>
      <c r="NEW107" s="381"/>
      <c r="NEX107" s="380"/>
      <c r="NFA107" s="381"/>
      <c r="NFB107" s="380"/>
      <c r="NFE107" s="381"/>
      <c r="NFF107" s="380"/>
      <c r="NFI107" s="381"/>
      <c r="NFJ107" s="380"/>
      <c r="NFM107" s="381"/>
      <c r="NFN107" s="380"/>
      <c r="NFQ107" s="381"/>
      <c r="NFR107" s="380"/>
      <c r="NFU107" s="381"/>
      <c r="NFV107" s="380"/>
      <c r="NFY107" s="381"/>
      <c r="NFZ107" s="380"/>
      <c r="NGC107" s="381"/>
      <c r="NGD107" s="380"/>
      <c r="NGG107" s="381"/>
      <c r="NGH107" s="380"/>
      <c r="NGK107" s="381"/>
      <c r="NGL107" s="380"/>
      <c r="NGO107" s="381"/>
      <c r="NGP107" s="380"/>
      <c r="NGS107" s="381"/>
      <c r="NGT107" s="380"/>
      <c r="NGW107" s="381"/>
      <c r="NGX107" s="380"/>
      <c r="NHA107" s="381"/>
      <c r="NHB107" s="380"/>
      <c r="NHE107" s="381"/>
      <c r="NHF107" s="380"/>
      <c r="NHI107" s="381"/>
      <c r="NHJ107" s="380"/>
      <c r="NHM107" s="381"/>
      <c r="NHN107" s="380"/>
      <c r="NHQ107" s="381"/>
      <c r="NHR107" s="380"/>
      <c r="NHU107" s="381"/>
      <c r="NHV107" s="380"/>
      <c r="NHY107" s="381"/>
      <c r="NHZ107" s="380"/>
      <c r="NIC107" s="381"/>
      <c r="NID107" s="380"/>
      <c r="NIG107" s="381"/>
      <c r="NIH107" s="380"/>
      <c r="NIK107" s="381"/>
      <c r="NIL107" s="380"/>
      <c r="NIO107" s="381"/>
      <c r="NIP107" s="380"/>
      <c r="NIS107" s="381"/>
      <c r="NIT107" s="380"/>
      <c r="NIW107" s="381"/>
      <c r="NIX107" s="380"/>
      <c r="NJA107" s="381"/>
      <c r="NJB107" s="380"/>
      <c r="NJE107" s="381"/>
      <c r="NJF107" s="380"/>
      <c r="NJI107" s="381"/>
      <c r="NJJ107" s="380"/>
      <c r="NJM107" s="381"/>
      <c r="NJN107" s="380"/>
      <c r="NJQ107" s="381"/>
      <c r="NJR107" s="380"/>
      <c r="NJU107" s="381"/>
      <c r="NJV107" s="380"/>
      <c r="NJY107" s="381"/>
      <c r="NJZ107" s="380"/>
      <c r="NKC107" s="381"/>
      <c r="NKD107" s="380"/>
      <c r="NKG107" s="381"/>
      <c r="NKH107" s="380"/>
      <c r="NKK107" s="381"/>
      <c r="NKL107" s="380"/>
      <c r="NKO107" s="381"/>
      <c r="NKP107" s="380"/>
      <c r="NKS107" s="381"/>
      <c r="NKT107" s="380"/>
      <c r="NKW107" s="381"/>
      <c r="NKX107" s="380"/>
      <c r="NLA107" s="381"/>
      <c r="NLB107" s="380"/>
      <c r="NLE107" s="381"/>
      <c r="NLF107" s="380"/>
      <c r="NLI107" s="381"/>
      <c r="NLJ107" s="380"/>
      <c r="NLM107" s="381"/>
      <c r="NLN107" s="380"/>
      <c r="NLQ107" s="381"/>
      <c r="NLR107" s="380"/>
      <c r="NLU107" s="381"/>
      <c r="NLV107" s="380"/>
      <c r="NLY107" s="381"/>
      <c r="NLZ107" s="380"/>
      <c r="NMC107" s="381"/>
      <c r="NMD107" s="380"/>
      <c r="NMG107" s="381"/>
      <c r="NMH107" s="380"/>
      <c r="NMK107" s="381"/>
      <c r="NML107" s="380"/>
      <c r="NMO107" s="381"/>
      <c r="NMP107" s="380"/>
      <c r="NMS107" s="381"/>
      <c r="NMT107" s="380"/>
      <c r="NMW107" s="381"/>
      <c r="NMX107" s="380"/>
      <c r="NNA107" s="381"/>
      <c r="NNB107" s="380"/>
      <c r="NNE107" s="381"/>
      <c r="NNF107" s="380"/>
      <c r="NNI107" s="381"/>
      <c r="NNJ107" s="380"/>
      <c r="NNM107" s="381"/>
      <c r="NNN107" s="380"/>
      <c r="NNQ107" s="381"/>
      <c r="NNR107" s="380"/>
      <c r="NNU107" s="381"/>
      <c r="NNV107" s="380"/>
      <c r="NNY107" s="381"/>
      <c r="NNZ107" s="380"/>
      <c r="NOC107" s="381"/>
      <c r="NOD107" s="380"/>
      <c r="NOG107" s="381"/>
      <c r="NOH107" s="380"/>
      <c r="NOK107" s="381"/>
      <c r="NOL107" s="380"/>
      <c r="NOO107" s="381"/>
      <c r="NOP107" s="380"/>
      <c r="NOS107" s="381"/>
      <c r="NOT107" s="380"/>
      <c r="NOW107" s="381"/>
      <c r="NOX107" s="380"/>
      <c r="NPA107" s="381"/>
      <c r="NPB107" s="380"/>
      <c r="NPE107" s="381"/>
      <c r="NPF107" s="380"/>
      <c r="NPI107" s="381"/>
      <c r="NPJ107" s="380"/>
      <c r="NPM107" s="381"/>
      <c r="NPN107" s="380"/>
      <c r="NPQ107" s="381"/>
      <c r="NPR107" s="380"/>
      <c r="NPU107" s="381"/>
      <c r="NPV107" s="380"/>
      <c r="NPY107" s="381"/>
      <c r="NPZ107" s="380"/>
      <c r="NQC107" s="381"/>
      <c r="NQD107" s="380"/>
      <c r="NQG107" s="381"/>
      <c r="NQH107" s="380"/>
      <c r="NQK107" s="381"/>
      <c r="NQL107" s="380"/>
      <c r="NQO107" s="381"/>
      <c r="NQP107" s="380"/>
      <c r="NQS107" s="381"/>
      <c r="NQT107" s="380"/>
      <c r="NQW107" s="381"/>
      <c r="NQX107" s="380"/>
      <c r="NRA107" s="381"/>
      <c r="NRB107" s="380"/>
      <c r="NRE107" s="381"/>
      <c r="NRF107" s="380"/>
      <c r="NRI107" s="381"/>
      <c r="NRJ107" s="380"/>
      <c r="NRM107" s="381"/>
      <c r="NRN107" s="380"/>
      <c r="NRQ107" s="381"/>
      <c r="NRR107" s="380"/>
      <c r="NRU107" s="381"/>
      <c r="NRV107" s="380"/>
      <c r="NRY107" s="381"/>
      <c r="NRZ107" s="380"/>
      <c r="NSC107" s="381"/>
      <c r="NSD107" s="380"/>
      <c r="NSG107" s="381"/>
      <c r="NSH107" s="380"/>
      <c r="NSK107" s="381"/>
      <c r="NSL107" s="380"/>
      <c r="NSO107" s="381"/>
      <c r="NSP107" s="380"/>
      <c r="NSS107" s="381"/>
      <c r="NST107" s="380"/>
      <c r="NSW107" s="381"/>
      <c r="NSX107" s="380"/>
      <c r="NTA107" s="381"/>
      <c r="NTB107" s="380"/>
      <c r="NTE107" s="381"/>
      <c r="NTF107" s="380"/>
      <c r="NTI107" s="381"/>
      <c r="NTJ107" s="380"/>
      <c r="NTM107" s="381"/>
      <c r="NTN107" s="380"/>
      <c r="NTQ107" s="381"/>
      <c r="NTR107" s="380"/>
      <c r="NTU107" s="381"/>
      <c r="NTV107" s="380"/>
      <c r="NTY107" s="381"/>
      <c r="NTZ107" s="380"/>
      <c r="NUC107" s="381"/>
      <c r="NUD107" s="380"/>
      <c r="NUG107" s="381"/>
      <c r="NUH107" s="380"/>
      <c r="NUK107" s="381"/>
      <c r="NUL107" s="380"/>
      <c r="NUO107" s="381"/>
      <c r="NUP107" s="380"/>
      <c r="NUS107" s="381"/>
      <c r="NUT107" s="380"/>
      <c r="NUW107" s="381"/>
      <c r="NUX107" s="380"/>
      <c r="NVA107" s="381"/>
      <c r="NVB107" s="380"/>
      <c r="NVE107" s="381"/>
      <c r="NVF107" s="380"/>
      <c r="NVI107" s="381"/>
      <c r="NVJ107" s="380"/>
      <c r="NVM107" s="381"/>
      <c r="NVN107" s="380"/>
      <c r="NVQ107" s="381"/>
      <c r="NVR107" s="380"/>
      <c r="NVU107" s="381"/>
      <c r="NVV107" s="380"/>
      <c r="NVY107" s="381"/>
      <c r="NVZ107" s="380"/>
      <c r="NWC107" s="381"/>
      <c r="NWD107" s="380"/>
      <c r="NWG107" s="381"/>
      <c r="NWH107" s="380"/>
      <c r="NWK107" s="381"/>
      <c r="NWL107" s="380"/>
      <c r="NWO107" s="381"/>
      <c r="NWP107" s="380"/>
      <c r="NWS107" s="381"/>
      <c r="NWT107" s="380"/>
      <c r="NWW107" s="381"/>
      <c r="NWX107" s="380"/>
      <c r="NXA107" s="381"/>
      <c r="NXB107" s="380"/>
      <c r="NXE107" s="381"/>
      <c r="NXF107" s="380"/>
      <c r="NXI107" s="381"/>
      <c r="NXJ107" s="380"/>
      <c r="NXM107" s="381"/>
      <c r="NXN107" s="380"/>
      <c r="NXQ107" s="381"/>
      <c r="NXR107" s="380"/>
      <c r="NXU107" s="381"/>
      <c r="NXV107" s="380"/>
      <c r="NXY107" s="381"/>
      <c r="NXZ107" s="380"/>
      <c r="NYC107" s="381"/>
      <c r="NYD107" s="380"/>
      <c r="NYG107" s="381"/>
      <c r="NYH107" s="380"/>
      <c r="NYK107" s="381"/>
      <c r="NYL107" s="380"/>
      <c r="NYO107" s="381"/>
      <c r="NYP107" s="380"/>
      <c r="NYS107" s="381"/>
      <c r="NYT107" s="380"/>
      <c r="NYW107" s="381"/>
      <c r="NYX107" s="380"/>
      <c r="NZA107" s="381"/>
      <c r="NZB107" s="380"/>
      <c r="NZE107" s="381"/>
      <c r="NZF107" s="380"/>
      <c r="NZI107" s="381"/>
      <c r="NZJ107" s="380"/>
      <c r="NZM107" s="381"/>
      <c r="NZN107" s="380"/>
      <c r="NZQ107" s="381"/>
      <c r="NZR107" s="380"/>
      <c r="NZU107" s="381"/>
      <c r="NZV107" s="380"/>
      <c r="NZY107" s="381"/>
      <c r="NZZ107" s="380"/>
      <c r="OAC107" s="381"/>
      <c r="OAD107" s="380"/>
      <c r="OAG107" s="381"/>
      <c r="OAH107" s="380"/>
      <c r="OAK107" s="381"/>
      <c r="OAL107" s="380"/>
      <c r="OAO107" s="381"/>
      <c r="OAP107" s="380"/>
      <c r="OAS107" s="381"/>
      <c r="OAT107" s="380"/>
      <c r="OAW107" s="381"/>
      <c r="OAX107" s="380"/>
      <c r="OBA107" s="381"/>
      <c r="OBB107" s="380"/>
      <c r="OBE107" s="381"/>
      <c r="OBF107" s="380"/>
      <c r="OBI107" s="381"/>
      <c r="OBJ107" s="380"/>
      <c r="OBM107" s="381"/>
      <c r="OBN107" s="380"/>
      <c r="OBQ107" s="381"/>
      <c r="OBR107" s="380"/>
      <c r="OBU107" s="381"/>
      <c r="OBV107" s="380"/>
      <c r="OBY107" s="381"/>
      <c r="OBZ107" s="380"/>
      <c r="OCC107" s="381"/>
      <c r="OCD107" s="380"/>
      <c r="OCG107" s="381"/>
      <c r="OCH107" s="380"/>
      <c r="OCK107" s="381"/>
      <c r="OCL107" s="380"/>
      <c r="OCO107" s="381"/>
      <c r="OCP107" s="380"/>
      <c r="OCS107" s="381"/>
      <c r="OCT107" s="380"/>
      <c r="OCW107" s="381"/>
      <c r="OCX107" s="380"/>
      <c r="ODA107" s="381"/>
      <c r="ODB107" s="380"/>
      <c r="ODE107" s="381"/>
      <c r="ODF107" s="380"/>
      <c r="ODI107" s="381"/>
      <c r="ODJ107" s="380"/>
      <c r="ODM107" s="381"/>
      <c r="ODN107" s="380"/>
      <c r="ODQ107" s="381"/>
      <c r="ODR107" s="380"/>
      <c r="ODU107" s="381"/>
      <c r="ODV107" s="380"/>
      <c r="ODY107" s="381"/>
      <c r="ODZ107" s="380"/>
      <c r="OEC107" s="381"/>
      <c r="OED107" s="380"/>
      <c r="OEG107" s="381"/>
      <c r="OEH107" s="380"/>
      <c r="OEK107" s="381"/>
      <c r="OEL107" s="380"/>
      <c r="OEO107" s="381"/>
      <c r="OEP107" s="380"/>
      <c r="OES107" s="381"/>
      <c r="OET107" s="380"/>
      <c r="OEW107" s="381"/>
      <c r="OEX107" s="380"/>
      <c r="OFA107" s="381"/>
      <c r="OFB107" s="380"/>
      <c r="OFE107" s="381"/>
      <c r="OFF107" s="380"/>
      <c r="OFI107" s="381"/>
      <c r="OFJ107" s="380"/>
      <c r="OFM107" s="381"/>
      <c r="OFN107" s="380"/>
      <c r="OFQ107" s="381"/>
      <c r="OFR107" s="380"/>
      <c r="OFU107" s="381"/>
      <c r="OFV107" s="380"/>
      <c r="OFY107" s="381"/>
      <c r="OFZ107" s="380"/>
      <c r="OGC107" s="381"/>
      <c r="OGD107" s="380"/>
      <c r="OGG107" s="381"/>
      <c r="OGH107" s="380"/>
      <c r="OGK107" s="381"/>
      <c r="OGL107" s="380"/>
      <c r="OGO107" s="381"/>
      <c r="OGP107" s="380"/>
      <c r="OGS107" s="381"/>
      <c r="OGT107" s="380"/>
      <c r="OGW107" s="381"/>
      <c r="OGX107" s="380"/>
      <c r="OHA107" s="381"/>
      <c r="OHB107" s="380"/>
      <c r="OHE107" s="381"/>
      <c r="OHF107" s="380"/>
      <c r="OHI107" s="381"/>
      <c r="OHJ107" s="380"/>
      <c r="OHM107" s="381"/>
      <c r="OHN107" s="380"/>
      <c r="OHQ107" s="381"/>
      <c r="OHR107" s="380"/>
      <c r="OHU107" s="381"/>
      <c r="OHV107" s="380"/>
      <c r="OHY107" s="381"/>
      <c r="OHZ107" s="380"/>
      <c r="OIC107" s="381"/>
      <c r="OID107" s="380"/>
      <c r="OIG107" s="381"/>
      <c r="OIH107" s="380"/>
      <c r="OIK107" s="381"/>
      <c r="OIL107" s="380"/>
      <c r="OIO107" s="381"/>
      <c r="OIP107" s="380"/>
      <c r="OIS107" s="381"/>
      <c r="OIT107" s="380"/>
      <c r="OIW107" s="381"/>
      <c r="OIX107" s="380"/>
      <c r="OJA107" s="381"/>
      <c r="OJB107" s="380"/>
      <c r="OJE107" s="381"/>
      <c r="OJF107" s="380"/>
      <c r="OJI107" s="381"/>
      <c r="OJJ107" s="380"/>
      <c r="OJM107" s="381"/>
      <c r="OJN107" s="380"/>
      <c r="OJQ107" s="381"/>
      <c r="OJR107" s="380"/>
      <c r="OJU107" s="381"/>
      <c r="OJV107" s="380"/>
      <c r="OJY107" s="381"/>
      <c r="OJZ107" s="380"/>
      <c r="OKC107" s="381"/>
      <c r="OKD107" s="380"/>
      <c r="OKG107" s="381"/>
      <c r="OKH107" s="380"/>
      <c r="OKK107" s="381"/>
      <c r="OKL107" s="380"/>
      <c r="OKO107" s="381"/>
      <c r="OKP107" s="380"/>
      <c r="OKS107" s="381"/>
      <c r="OKT107" s="380"/>
      <c r="OKW107" s="381"/>
      <c r="OKX107" s="380"/>
      <c r="OLA107" s="381"/>
      <c r="OLB107" s="380"/>
      <c r="OLE107" s="381"/>
      <c r="OLF107" s="380"/>
      <c r="OLI107" s="381"/>
      <c r="OLJ107" s="380"/>
      <c r="OLM107" s="381"/>
      <c r="OLN107" s="380"/>
      <c r="OLQ107" s="381"/>
      <c r="OLR107" s="380"/>
      <c r="OLU107" s="381"/>
      <c r="OLV107" s="380"/>
      <c r="OLY107" s="381"/>
      <c r="OLZ107" s="380"/>
      <c r="OMC107" s="381"/>
      <c r="OMD107" s="380"/>
      <c r="OMG107" s="381"/>
      <c r="OMH107" s="380"/>
      <c r="OMK107" s="381"/>
      <c r="OML107" s="380"/>
      <c r="OMO107" s="381"/>
      <c r="OMP107" s="380"/>
      <c r="OMS107" s="381"/>
      <c r="OMT107" s="380"/>
      <c r="OMW107" s="381"/>
      <c r="OMX107" s="380"/>
      <c r="ONA107" s="381"/>
      <c r="ONB107" s="380"/>
      <c r="ONE107" s="381"/>
      <c r="ONF107" s="380"/>
      <c r="ONI107" s="381"/>
      <c r="ONJ107" s="380"/>
      <c r="ONM107" s="381"/>
      <c r="ONN107" s="380"/>
      <c r="ONQ107" s="381"/>
      <c r="ONR107" s="380"/>
      <c r="ONU107" s="381"/>
      <c r="ONV107" s="380"/>
      <c r="ONY107" s="381"/>
      <c r="ONZ107" s="380"/>
      <c r="OOC107" s="381"/>
      <c r="OOD107" s="380"/>
      <c r="OOG107" s="381"/>
      <c r="OOH107" s="380"/>
      <c r="OOK107" s="381"/>
      <c r="OOL107" s="380"/>
      <c r="OOO107" s="381"/>
      <c r="OOP107" s="380"/>
      <c r="OOS107" s="381"/>
      <c r="OOT107" s="380"/>
      <c r="OOW107" s="381"/>
      <c r="OOX107" s="380"/>
      <c r="OPA107" s="381"/>
      <c r="OPB107" s="380"/>
      <c r="OPE107" s="381"/>
      <c r="OPF107" s="380"/>
      <c r="OPI107" s="381"/>
      <c r="OPJ107" s="380"/>
      <c r="OPM107" s="381"/>
      <c r="OPN107" s="380"/>
      <c r="OPQ107" s="381"/>
      <c r="OPR107" s="380"/>
      <c r="OPU107" s="381"/>
      <c r="OPV107" s="380"/>
      <c r="OPY107" s="381"/>
      <c r="OPZ107" s="380"/>
      <c r="OQC107" s="381"/>
      <c r="OQD107" s="380"/>
      <c r="OQG107" s="381"/>
      <c r="OQH107" s="380"/>
      <c r="OQK107" s="381"/>
      <c r="OQL107" s="380"/>
      <c r="OQO107" s="381"/>
      <c r="OQP107" s="380"/>
      <c r="OQS107" s="381"/>
      <c r="OQT107" s="380"/>
      <c r="OQW107" s="381"/>
      <c r="OQX107" s="380"/>
      <c r="ORA107" s="381"/>
      <c r="ORB107" s="380"/>
      <c r="ORE107" s="381"/>
      <c r="ORF107" s="380"/>
      <c r="ORI107" s="381"/>
      <c r="ORJ107" s="380"/>
      <c r="ORM107" s="381"/>
      <c r="ORN107" s="380"/>
      <c r="ORQ107" s="381"/>
      <c r="ORR107" s="380"/>
      <c r="ORU107" s="381"/>
      <c r="ORV107" s="380"/>
      <c r="ORY107" s="381"/>
      <c r="ORZ107" s="380"/>
      <c r="OSC107" s="381"/>
      <c r="OSD107" s="380"/>
      <c r="OSG107" s="381"/>
      <c r="OSH107" s="380"/>
      <c r="OSK107" s="381"/>
      <c r="OSL107" s="380"/>
      <c r="OSO107" s="381"/>
      <c r="OSP107" s="380"/>
      <c r="OSS107" s="381"/>
      <c r="OST107" s="380"/>
      <c r="OSW107" s="381"/>
      <c r="OSX107" s="380"/>
      <c r="OTA107" s="381"/>
      <c r="OTB107" s="380"/>
      <c r="OTE107" s="381"/>
      <c r="OTF107" s="380"/>
      <c r="OTI107" s="381"/>
      <c r="OTJ107" s="380"/>
      <c r="OTM107" s="381"/>
      <c r="OTN107" s="380"/>
      <c r="OTQ107" s="381"/>
      <c r="OTR107" s="380"/>
      <c r="OTU107" s="381"/>
      <c r="OTV107" s="380"/>
      <c r="OTY107" s="381"/>
      <c r="OTZ107" s="380"/>
      <c r="OUC107" s="381"/>
      <c r="OUD107" s="380"/>
      <c r="OUG107" s="381"/>
      <c r="OUH107" s="380"/>
      <c r="OUK107" s="381"/>
      <c r="OUL107" s="380"/>
      <c r="OUO107" s="381"/>
      <c r="OUP107" s="380"/>
      <c r="OUS107" s="381"/>
      <c r="OUT107" s="380"/>
      <c r="OUW107" s="381"/>
      <c r="OUX107" s="380"/>
      <c r="OVA107" s="381"/>
      <c r="OVB107" s="380"/>
      <c r="OVE107" s="381"/>
      <c r="OVF107" s="380"/>
      <c r="OVI107" s="381"/>
      <c r="OVJ107" s="380"/>
      <c r="OVM107" s="381"/>
      <c r="OVN107" s="380"/>
      <c r="OVQ107" s="381"/>
      <c r="OVR107" s="380"/>
      <c r="OVU107" s="381"/>
      <c r="OVV107" s="380"/>
      <c r="OVY107" s="381"/>
      <c r="OVZ107" s="380"/>
      <c r="OWC107" s="381"/>
      <c r="OWD107" s="380"/>
      <c r="OWG107" s="381"/>
      <c r="OWH107" s="380"/>
      <c r="OWK107" s="381"/>
      <c r="OWL107" s="380"/>
      <c r="OWO107" s="381"/>
      <c r="OWP107" s="380"/>
      <c r="OWS107" s="381"/>
      <c r="OWT107" s="380"/>
      <c r="OWW107" s="381"/>
      <c r="OWX107" s="380"/>
      <c r="OXA107" s="381"/>
      <c r="OXB107" s="380"/>
      <c r="OXE107" s="381"/>
      <c r="OXF107" s="380"/>
      <c r="OXI107" s="381"/>
      <c r="OXJ107" s="380"/>
      <c r="OXM107" s="381"/>
      <c r="OXN107" s="380"/>
      <c r="OXQ107" s="381"/>
      <c r="OXR107" s="380"/>
      <c r="OXU107" s="381"/>
      <c r="OXV107" s="380"/>
      <c r="OXY107" s="381"/>
      <c r="OXZ107" s="380"/>
      <c r="OYC107" s="381"/>
      <c r="OYD107" s="380"/>
      <c r="OYG107" s="381"/>
      <c r="OYH107" s="380"/>
      <c r="OYK107" s="381"/>
      <c r="OYL107" s="380"/>
      <c r="OYO107" s="381"/>
      <c r="OYP107" s="380"/>
      <c r="OYS107" s="381"/>
      <c r="OYT107" s="380"/>
      <c r="OYW107" s="381"/>
      <c r="OYX107" s="380"/>
      <c r="OZA107" s="381"/>
      <c r="OZB107" s="380"/>
      <c r="OZE107" s="381"/>
      <c r="OZF107" s="380"/>
      <c r="OZI107" s="381"/>
      <c r="OZJ107" s="380"/>
      <c r="OZM107" s="381"/>
      <c r="OZN107" s="380"/>
      <c r="OZQ107" s="381"/>
      <c r="OZR107" s="380"/>
      <c r="OZU107" s="381"/>
      <c r="OZV107" s="380"/>
      <c r="OZY107" s="381"/>
      <c r="OZZ107" s="380"/>
      <c r="PAC107" s="381"/>
      <c r="PAD107" s="380"/>
      <c r="PAG107" s="381"/>
      <c r="PAH107" s="380"/>
      <c r="PAK107" s="381"/>
      <c r="PAL107" s="380"/>
      <c r="PAO107" s="381"/>
      <c r="PAP107" s="380"/>
      <c r="PAS107" s="381"/>
      <c r="PAT107" s="380"/>
      <c r="PAW107" s="381"/>
      <c r="PAX107" s="380"/>
      <c r="PBA107" s="381"/>
      <c r="PBB107" s="380"/>
      <c r="PBE107" s="381"/>
      <c r="PBF107" s="380"/>
      <c r="PBI107" s="381"/>
      <c r="PBJ107" s="380"/>
      <c r="PBM107" s="381"/>
      <c r="PBN107" s="380"/>
      <c r="PBQ107" s="381"/>
      <c r="PBR107" s="380"/>
      <c r="PBU107" s="381"/>
      <c r="PBV107" s="380"/>
      <c r="PBY107" s="381"/>
      <c r="PBZ107" s="380"/>
      <c r="PCC107" s="381"/>
      <c r="PCD107" s="380"/>
      <c r="PCG107" s="381"/>
      <c r="PCH107" s="380"/>
      <c r="PCK107" s="381"/>
      <c r="PCL107" s="380"/>
      <c r="PCO107" s="381"/>
      <c r="PCP107" s="380"/>
      <c r="PCS107" s="381"/>
      <c r="PCT107" s="380"/>
      <c r="PCW107" s="381"/>
      <c r="PCX107" s="380"/>
      <c r="PDA107" s="381"/>
      <c r="PDB107" s="380"/>
      <c r="PDE107" s="381"/>
      <c r="PDF107" s="380"/>
      <c r="PDI107" s="381"/>
      <c r="PDJ107" s="380"/>
      <c r="PDM107" s="381"/>
      <c r="PDN107" s="380"/>
      <c r="PDQ107" s="381"/>
      <c r="PDR107" s="380"/>
      <c r="PDU107" s="381"/>
      <c r="PDV107" s="380"/>
      <c r="PDY107" s="381"/>
      <c r="PDZ107" s="380"/>
      <c r="PEC107" s="381"/>
      <c r="PED107" s="380"/>
      <c r="PEG107" s="381"/>
      <c r="PEH107" s="380"/>
      <c r="PEK107" s="381"/>
      <c r="PEL107" s="380"/>
      <c r="PEO107" s="381"/>
      <c r="PEP107" s="380"/>
      <c r="PES107" s="381"/>
      <c r="PET107" s="380"/>
      <c r="PEW107" s="381"/>
      <c r="PEX107" s="380"/>
      <c r="PFA107" s="381"/>
      <c r="PFB107" s="380"/>
      <c r="PFE107" s="381"/>
      <c r="PFF107" s="380"/>
      <c r="PFI107" s="381"/>
      <c r="PFJ107" s="380"/>
      <c r="PFM107" s="381"/>
      <c r="PFN107" s="380"/>
      <c r="PFQ107" s="381"/>
      <c r="PFR107" s="380"/>
      <c r="PFU107" s="381"/>
      <c r="PFV107" s="380"/>
      <c r="PFY107" s="381"/>
      <c r="PFZ107" s="380"/>
      <c r="PGC107" s="381"/>
      <c r="PGD107" s="380"/>
      <c r="PGG107" s="381"/>
      <c r="PGH107" s="380"/>
      <c r="PGK107" s="381"/>
      <c r="PGL107" s="380"/>
      <c r="PGO107" s="381"/>
      <c r="PGP107" s="380"/>
      <c r="PGS107" s="381"/>
      <c r="PGT107" s="380"/>
      <c r="PGW107" s="381"/>
      <c r="PGX107" s="380"/>
      <c r="PHA107" s="381"/>
      <c r="PHB107" s="380"/>
      <c r="PHE107" s="381"/>
      <c r="PHF107" s="380"/>
      <c r="PHI107" s="381"/>
      <c r="PHJ107" s="380"/>
      <c r="PHM107" s="381"/>
      <c r="PHN107" s="380"/>
      <c r="PHQ107" s="381"/>
      <c r="PHR107" s="380"/>
      <c r="PHU107" s="381"/>
      <c r="PHV107" s="380"/>
      <c r="PHY107" s="381"/>
      <c r="PHZ107" s="380"/>
      <c r="PIC107" s="381"/>
      <c r="PID107" s="380"/>
      <c r="PIG107" s="381"/>
      <c r="PIH107" s="380"/>
      <c r="PIK107" s="381"/>
      <c r="PIL107" s="380"/>
      <c r="PIO107" s="381"/>
      <c r="PIP107" s="380"/>
      <c r="PIS107" s="381"/>
      <c r="PIT107" s="380"/>
      <c r="PIW107" s="381"/>
      <c r="PIX107" s="380"/>
      <c r="PJA107" s="381"/>
      <c r="PJB107" s="380"/>
      <c r="PJE107" s="381"/>
      <c r="PJF107" s="380"/>
      <c r="PJI107" s="381"/>
      <c r="PJJ107" s="380"/>
      <c r="PJM107" s="381"/>
      <c r="PJN107" s="380"/>
      <c r="PJQ107" s="381"/>
      <c r="PJR107" s="380"/>
      <c r="PJU107" s="381"/>
      <c r="PJV107" s="380"/>
      <c r="PJY107" s="381"/>
      <c r="PJZ107" s="380"/>
      <c r="PKC107" s="381"/>
      <c r="PKD107" s="380"/>
      <c r="PKG107" s="381"/>
      <c r="PKH107" s="380"/>
      <c r="PKK107" s="381"/>
      <c r="PKL107" s="380"/>
      <c r="PKO107" s="381"/>
      <c r="PKP107" s="380"/>
      <c r="PKS107" s="381"/>
      <c r="PKT107" s="380"/>
      <c r="PKW107" s="381"/>
      <c r="PKX107" s="380"/>
      <c r="PLA107" s="381"/>
      <c r="PLB107" s="380"/>
      <c r="PLE107" s="381"/>
      <c r="PLF107" s="380"/>
      <c r="PLI107" s="381"/>
      <c r="PLJ107" s="380"/>
      <c r="PLM107" s="381"/>
      <c r="PLN107" s="380"/>
      <c r="PLQ107" s="381"/>
      <c r="PLR107" s="380"/>
      <c r="PLU107" s="381"/>
      <c r="PLV107" s="380"/>
      <c r="PLY107" s="381"/>
      <c r="PLZ107" s="380"/>
      <c r="PMC107" s="381"/>
      <c r="PMD107" s="380"/>
      <c r="PMG107" s="381"/>
      <c r="PMH107" s="380"/>
      <c r="PMK107" s="381"/>
      <c r="PML107" s="380"/>
      <c r="PMO107" s="381"/>
      <c r="PMP107" s="380"/>
      <c r="PMS107" s="381"/>
      <c r="PMT107" s="380"/>
      <c r="PMW107" s="381"/>
      <c r="PMX107" s="380"/>
      <c r="PNA107" s="381"/>
      <c r="PNB107" s="380"/>
      <c r="PNE107" s="381"/>
      <c r="PNF107" s="380"/>
      <c r="PNI107" s="381"/>
      <c r="PNJ107" s="380"/>
      <c r="PNM107" s="381"/>
      <c r="PNN107" s="380"/>
      <c r="PNQ107" s="381"/>
      <c r="PNR107" s="380"/>
      <c r="PNU107" s="381"/>
      <c r="PNV107" s="380"/>
      <c r="PNY107" s="381"/>
      <c r="PNZ107" s="380"/>
      <c r="POC107" s="381"/>
      <c r="POD107" s="380"/>
      <c r="POG107" s="381"/>
      <c r="POH107" s="380"/>
      <c r="POK107" s="381"/>
      <c r="POL107" s="380"/>
      <c r="POO107" s="381"/>
      <c r="POP107" s="380"/>
      <c r="POS107" s="381"/>
      <c r="POT107" s="380"/>
      <c r="POW107" s="381"/>
      <c r="POX107" s="380"/>
      <c r="PPA107" s="381"/>
      <c r="PPB107" s="380"/>
      <c r="PPE107" s="381"/>
      <c r="PPF107" s="380"/>
      <c r="PPI107" s="381"/>
      <c r="PPJ107" s="380"/>
      <c r="PPM107" s="381"/>
      <c r="PPN107" s="380"/>
      <c r="PPQ107" s="381"/>
      <c r="PPR107" s="380"/>
      <c r="PPU107" s="381"/>
      <c r="PPV107" s="380"/>
      <c r="PPY107" s="381"/>
      <c r="PPZ107" s="380"/>
      <c r="PQC107" s="381"/>
      <c r="PQD107" s="380"/>
      <c r="PQG107" s="381"/>
      <c r="PQH107" s="380"/>
      <c r="PQK107" s="381"/>
      <c r="PQL107" s="380"/>
      <c r="PQO107" s="381"/>
      <c r="PQP107" s="380"/>
      <c r="PQS107" s="381"/>
      <c r="PQT107" s="380"/>
      <c r="PQW107" s="381"/>
      <c r="PQX107" s="380"/>
      <c r="PRA107" s="381"/>
      <c r="PRB107" s="380"/>
      <c r="PRE107" s="381"/>
      <c r="PRF107" s="380"/>
      <c r="PRI107" s="381"/>
      <c r="PRJ107" s="380"/>
      <c r="PRM107" s="381"/>
      <c r="PRN107" s="380"/>
      <c r="PRQ107" s="381"/>
      <c r="PRR107" s="380"/>
      <c r="PRU107" s="381"/>
      <c r="PRV107" s="380"/>
      <c r="PRY107" s="381"/>
      <c r="PRZ107" s="380"/>
      <c r="PSC107" s="381"/>
      <c r="PSD107" s="380"/>
      <c r="PSG107" s="381"/>
      <c r="PSH107" s="380"/>
      <c r="PSK107" s="381"/>
      <c r="PSL107" s="380"/>
      <c r="PSO107" s="381"/>
      <c r="PSP107" s="380"/>
      <c r="PSS107" s="381"/>
      <c r="PST107" s="380"/>
      <c r="PSW107" s="381"/>
      <c r="PSX107" s="380"/>
      <c r="PTA107" s="381"/>
      <c r="PTB107" s="380"/>
      <c r="PTE107" s="381"/>
      <c r="PTF107" s="380"/>
      <c r="PTI107" s="381"/>
      <c r="PTJ107" s="380"/>
      <c r="PTM107" s="381"/>
      <c r="PTN107" s="380"/>
      <c r="PTQ107" s="381"/>
      <c r="PTR107" s="380"/>
      <c r="PTU107" s="381"/>
      <c r="PTV107" s="380"/>
      <c r="PTY107" s="381"/>
      <c r="PTZ107" s="380"/>
      <c r="PUC107" s="381"/>
      <c r="PUD107" s="380"/>
      <c r="PUG107" s="381"/>
      <c r="PUH107" s="380"/>
      <c r="PUK107" s="381"/>
      <c r="PUL107" s="380"/>
      <c r="PUO107" s="381"/>
      <c r="PUP107" s="380"/>
      <c r="PUS107" s="381"/>
      <c r="PUT107" s="380"/>
      <c r="PUW107" s="381"/>
      <c r="PUX107" s="380"/>
      <c r="PVA107" s="381"/>
      <c r="PVB107" s="380"/>
      <c r="PVE107" s="381"/>
      <c r="PVF107" s="380"/>
      <c r="PVI107" s="381"/>
      <c r="PVJ107" s="380"/>
      <c r="PVM107" s="381"/>
      <c r="PVN107" s="380"/>
      <c r="PVQ107" s="381"/>
      <c r="PVR107" s="380"/>
      <c r="PVU107" s="381"/>
      <c r="PVV107" s="380"/>
      <c r="PVY107" s="381"/>
      <c r="PVZ107" s="380"/>
      <c r="PWC107" s="381"/>
      <c r="PWD107" s="380"/>
      <c r="PWG107" s="381"/>
      <c r="PWH107" s="380"/>
      <c r="PWK107" s="381"/>
      <c r="PWL107" s="380"/>
      <c r="PWO107" s="381"/>
      <c r="PWP107" s="380"/>
      <c r="PWS107" s="381"/>
      <c r="PWT107" s="380"/>
      <c r="PWW107" s="381"/>
      <c r="PWX107" s="380"/>
      <c r="PXA107" s="381"/>
      <c r="PXB107" s="380"/>
      <c r="PXE107" s="381"/>
      <c r="PXF107" s="380"/>
      <c r="PXI107" s="381"/>
      <c r="PXJ107" s="380"/>
      <c r="PXM107" s="381"/>
      <c r="PXN107" s="380"/>
      <c r="PXQ107" s="381"/>
      <c r="PXR107" s="380"/>
      <c r="PXU107" s="381"/>
      <c r="PXV107" s="380"/>
      <c r="PXY107" s="381"/>
      <c r="PXZ107" s="380"/>
      <c r="PYC107" s="381"/>
      <c r="PYD107" s="380"/>
      <c r="PYG107" s="381"/>
      <c r="PYH107" s="380"/>
      <c r="PYK107" s="381"/>
      <c r="PYL107" s="380"/>
      <c r="PYO107" s="381"/>
      <c r="PYP107" s="380"/>
      <c r="PYS107" s="381"/>
      <c r="PYT107" s="380"/>
      <c r="PYW107" s="381"/>
      <c r="PYX107" s="380"/>
      <c r="PZA107" s="381"/>
      <c r="PZB107" s="380"/>
      <c r="PZE107" s="381"/>
      <c r="PZF107" s="380"/>
      <c r="PZI107" s="381"/>
      <c r="PZJ107" s="380"/>
      <c r="PZM107" s="381"/>
      <c r="PZN107" s="380"/>
      <c r="PZQ107" s="381"/>
      <c r="PZR107" s="380"/>
      <c r="PZU107" s="381"/>
      <c r="PZV107" s="380"/>
      <c r="PZY107" s="381"/>
      <c r="PZZ107" s="380"/>
      <c r="QAC107" s="381"/>
      <c r="QAD107" s="380"/>
      <c r="QAG107" s="381"/>
      <c r="QAH107" s="380"/>
      <c r="QAK107" s="381"/>
      <c r="QAL107" s="380"/>
      <c r="QAO107" s="381"/>
      <c r="QAP107" s="380"/>
      <c r="QAS107" s="381"/>
      <c r="QAT107" s="380"/>
      <c r="QAW107" s="381"/>
      <c r="QAX107" s="380"/>
      <c r="QBA107" s="381"/>
      <c r="QBB107" s="380"/>
      <c r="QBE107" s="381"/>
      <c r="QBF107" s="380"/>
      <c r="QBI107" s="381"/>
      <c r="QBJ107" s="380"/>
      <c r="QBM107" s="381"/>
      <c r="QBN107" s="380"/>
      <c r="QBQ107" s="381"/>
      <c r="QBR107" s="380"/>
      <c r="QBU107" s="381"/>
      <c r="QBV107" s="380"/>
      <c r="QBY107" s="381"/>
      <c r="QBZ107" s="380"/>
      <c r="QCC107" s="381"/>
      <c r="QCD107" s="380"/>
      <c r="QCG107" s="381"/>
      <c r="QCH107" s="380"/>
      <c r="QCK107" s="381"/>
      <c r="QCL107" s="380"/>
      <c r="QCO107" s="381"/>
      <c r="QCP107" s="380"/>
      <c r="QCS107" s="381"/>
      <c r="QCT107" s="380"/>
      <c r="QCW107" s="381"/>
      <c r="QCX107" s="380"/>
      <c r="QDA107" s="381"/>
      <c r="QDB107" s="380"/>
      <c r="QDE107" s="381"/>
      <c r="QDF107" s="380"/>
      <c r="QDI107" s="381"/>
      <c r="QDJ107" s="380"/>
      <c r="QDM107" s="381"/>
      <c r="QDN107" s="380"/>
      <c r="QDQ107" s="381"/>
      <c r="QDR107" s="380"/>
      <c r="QDU107" s="381"/>
      <c r="QDV107" s="380"/>
      <c r="QDY107" s="381"/>
      <c r="QDZ107" s="380"/>
      <c r="QEC107" s="381"/>
      <c r="QED107" s="380"/>
      <c r="QEG107" s="381"/>
      <c r="QEH107" s="380"/>
      <c r="QEK107" s="381"/>
      <c r="QEL107" s="380"/>
      <c r="QEO107" s="381"/>
      <c r="QEP107" s="380"/>
      <c r="QES107" s="381"/>
      <c r="QET107" s="380"/>
      <c r="QEW107" s="381"/>
      <c r="QEX107" s="380"/>
      <c r="QFA107" s="381"/>
      <c r="QFB107" s="380"/>
      <c r="QFE107" s="381"/>
      <c r="QFF107" s="380"/>
      <c r="QFI107" s="381"/>
      <c r="QFJ107" s="380"/>
      <c r="QFM107" s="381"/>
      <c r="QFN107" s="380"/>
      <c r="QFQ107" s="381"/>
      <c r="QFR107" s="380"/>
      <c r="QFU107" s="381"/>
      <c r="QFV107" s="380"/>
      <c r="QFY107" s="381"/>
      <c r="QFZ107" s="380"/>
      <c r="QGC107" s="381"/>
      <c r="QGD107" s="380"/>
      <c r="QGG107" s="381"/>
      <c r="QGH107" s="380"/>
      <c r="QGK107" s="381"/>
      <c r="QGL107" s="380"/>
      <c r="QGO107" s="381"/>
      <c r="QGP107" s="380"/>
      <c r="QGS107" s="381"/>
      <c r="QGT107" s="380"/>
      <c r="QGW107" s="381"/>
      <c r="QGX107" s="380"/>
      <c r="QHA107" s="381"/>
      <c r="QHB107" s="380"/>
      <c r="QHE107" s="381"/>
      <c r="QHF107" s="380"/>
      <c r="QHI107" s="381"/>
      <c r="QHJ107" s="380"/>
      <c r="QHM107" s="381"/>
      <c r="QHN107" s="380"/>
      <c r="QHQ107" s="381"/>
      <c r="QHR107" s="380"/>
      <c r="QHU107" s="381"/>
      <c r="QHV107" s="380"/>
      <c r="QHY107" s="381"/>
      <c r="QHZ107" s="380"/>
      <c r="QIC107" s="381"/>
      <c r="QID107" s="380"/>
      <c r="QIG107" s="381"/>
      <c r="QIH107" s="380"/>
      <c r="QIK107" s="381"/>
      <c r="QIL107" s="380"/>
      <c r="QIO107" s="381"/>
      <c r="QIP107" s="380"/>
      <c r="QIS107" s="381"/>
      <c r="QIT107" s="380"/>
      <c r="QIW107" s="381"/>
      <c r="QIX107" s="380"/>
      <c r="QJA107" s="381"/>
      <c r="QJB107" s="380"/>
      <c r="QJE107" s="381"/>
      <c r="QJF107" s="380"/>
      <c r="QJI107" s="381"/>
      <c r="QJJ107" s="380"/>
      <c r="QJM107" s="381"/>
      <c r="QJN107" s="380"/>
      <c r="QJQ107" s="381"/>
      <c r="QJR107" s="380"/>
      <c r="QJU107" s="381"/>
      <c r="QJV107" s="380"/>
      <c r="QJY107" s="381"/>
      <c r="QJZ107" s="380"/>
      <c r="QKC107" s="381"/>
      <c r="QKD107" s="380"/>
      <c r="QKG107" s="381"/>
      <c r="QKH107" s="380"/>
      <c r="QKK107" s="381"/>
      <c r="QKL107" s="380"/>
      <c r="QKO107" s="381"/>
      <c r="QKP107" s="380"/>
      <c r="QKS107" s="381"/>
      <c r="QKT107" s="380"/>
      <c r="QKW107" s="381"/>
      <c r="QKX107" s="380"/>
      <c r="QLA107" s="381"/>
      <c r="QLB107" s="380"/>
      <c r="QLE107" s="381"/>
      <c r="QLF107" s="380"/>
      <c r="QLI107" s="381"/>
      <c r="QLJ107" s="380"/>
      <c r="QLM107" s="381"/>
      <c r="QLN107" s="380"/>
      <c r="QLQ107" s="381"/>
      <c r="QLR107" s="380"/>
      <c r="QLU107" s="381"/>
      <c r="QLV107" s="380"/>
      <c r="QLY107" s="381"/>
      <c r="QLZ107" s="380"/>
      <c r="QMC107" s="381"/>
      <c r="QMD107" s="380"/>
      <c r="QMG107" s="381"/>
      <c r="QMH107" s="380"/>
      <c r="QMK107" s="381"/>
      <c r="QML107" s="380"/>
      <c r="QMO107" s="381"/>
      <c r="QMP107" s="380"/>
      <c r="QMS107" s="381"/>
      <c r="QMT107" s="380"/>
      <c r="QMW107" s="381"/>
      <c r="QMX107" s="380"/>
      <c r="QNA107" s="381"/>
      <c r="QNB107" s="380"/>
      <c r="QNE107" s="381"/>
      <c r="QNF107" s="380"/>
      <c r="QNI107" s="381"/>
      <c r="QNJ107" s="380"/>
      <c r="QNM107" s="381"/>
      <c r="QNN107" s="380"/>
      <c r="QNQ107" s="381"/>
      <c r="QNR107" s="380"/>
      <c r="QNU107" s="381"/>
      <c r="QNV107" s="380"/>
      <c r="QNY107" s="381"/>
      <c r="QNZ107" s="380"/>
      <c r="QOC107" s="381"/>
      <c r="QOD107" s="380"/>
      <c r="QOG107" s="381"/>
      <c r="QOH107" s="380"/>
      <c r="QOK107" s="381"/>
      <c r="QOL107" s="380"/>
      <c r="QOO107" s="381"/>
      <c r="QOP107" s="380"/>
      <c r="QOS107" s="381"/>
      <c r="QOT107" s="380"/>
      <c r="QOW107" s="381"/>
      <c r="QOX107" s="380"/>
      <c r="QPA107" s="381"/>
      <c r="QPB107" s="380"/>
      <c r="QPE107" s="381"/>
      <c r="QPF107" s="380"/>
      <c r="QPI107" s="381"/>
      <c r="QPJ107" s="380"/>
      <c r="QPM107" s="381"/>
      <c r="QPN107" s="380"/>
      <c r="QPQ107" s="381"/>
      <c r="QPR107" s="380"/>
      <c r="QPU107" s="381"/>
      <c r="QPV107" s="380"/>
      <c r="QPY107" s="381"/>
      <c r="QPZ107" s="380"/>
      <c r="QQC107" s="381"/>
      <c r="QQD107" s="380"/>
      <c r="QQG107" s="381"/>
      <c r="QQH107" s="380"/>
      <c r="QQK107" s="381"/>
      <c r="QQL107" s="380"/>
      <c r="QQO107" s="381"/>
      <c r="QQP107" s="380"/>
      <c r="QQS107" s="381"/>
      <c r="QQT107" s="380"/>
      <c r="QQW107" s="381"/>
      <c r="QQX107" s="380"/>
      <c r="QRA107" s="381"/>
      <c r="QRB107" s="380"/>
      <c r="QRE107" s="381"/>
      <c r="QRF107" s="380"/>
      <c r="QRI107" s="381"/>
      <c r="QRJ107" s="380"/>
      <c r="QRM107" s="381"/>
      <c r="QRN107" s="380"/>
      <c r="QRQ107" s="381"/>
      <c r="QRR107" s="380"/>
      <c r="QRU107" s="381"/>
      <c r="QRV107" s="380"/>
      <c r="QRY107" s="381"/>
      <c r="QRZ107" s="380"/>
      <c r="QSC107" s="381"/>
      <c r="QSD107" s="380"/>
      <c r="QSG107" s="381"/>
      <c r="QSH107" s="380"/>
      <c r="QSK107" s="381"/>
      <c r="QSL107" s="380"/>
      <c r="QSO107" s="381"/>
      <c r="QSP107" s="380"/>
      <c r="QSS107" s="381"/>
      <c r="QST107" s="380"/>
      <c r="QSW107" s="381"/>
      <c r="QSX107" s="380"/>
      <c r="QTA107" s="381"/>
      <c r="QTB107" s="380"/>
      <c r="QTE107" s="381"/>
      <c r="QTF107" s="380"/>
      <c r="QTI107" s="381"/>
      <c r="QTJ107" s="380"/>
      <c r="QTM107" s="381"/>
      <c r="QTN107" s="380"/>
      <c r="QTQ107" s="381"/>
      <c r="QTR107" s="380"/>
      <c r="QTU107" s="381"/>
      <c r="QTV107" s="380"/>
      <c r="QTY107" s="381"/>
      <c r="QTZ107" s="380"/>
      <c r="QUC107" s="381"/>
      <c r="QUD107" s="380"/>
      <c r="QUG107" s="381"/>
      <c r="QUH107" s="380"/>
      <c r="QUK107" s="381"/>
      <c r="QUL107" s="380"/>
      <c r="QUO107" s="381"/>
      <c r="QUP107" s="380"/>
      <c r="QUS107" s="381"/>
      <c r="QUT107" s="380"/>
      <c r="QUW107" s="381"/>
      <c r="QUX107" s="380"/>
      <c r="QVA107" s="381"/>
      <c r="QVB107" s="380"/>
      <c r="QVE107" s="381"/>
      <c r="QVF107" s="380"/>
      <c r="QVI107" s="381"/>
      <c r="QVJ107" s="380"/>
      <c r="QVM107" s="381"/>
      <c r="QVN107" s="380"/>
      <c r="QVQ107" s="381"/>
      <c r="QVR107" s="380"/>
      <c r="QVU107" s="381"/>
      <c r="QVV107" s="380"/>
      <c r="QVY107" s="381"/>
      <c r="QVZ107" s="380"/>
      <c r="QWC107" s="381"/>
      <c r="QWD107" s="380"/>
      <c r="QWG107" s="381"/>
      <c r="QWH107" s="380"/>
      <c r="QWK107" s="381"/>
      <c r="QWL107" s="380"/>
      <c r="QWO107" s="381"/>
      <c r="QWP107" s="380"/>
      <c r="QWS107" s="381"/>
      <c r="QWT107" s="380"/>
      <c r="QWW107" s="381"/>
      <c r="QWX107" s="380"/>
      <c r="QXA107" s="381"/>
      <c r="QXB107" s="380"/>
      <c r="QXE107" s="381"/>
      <c r="QXF107" s="380"/>
      <c r="QXI107" s="381"/>
      <c r="QXJ107" s="380"/>
      <c r="QXM107" s="381"/>
      <c r="QXN107" s="380"/>
      <c r="QXQ107" s="381"/>
      <c r="QXR107" s="380"/>
      <c r="QXU107" s="381"/>
      <c r="QXV107" s="380"/>
      <c r="QXY107" s="381"/>
      <c r="QXZ107" s="380"/>
      <c r="QYC107" s="381"/>
      <c r="QYD107" s="380"/>
      <c r="QYG107" s="381"/>
      <c r="QYH107" s="380"/>
      <c r="QYK107" s="381"/>
      <c r="QYL107" s="380"/>
      <c r="QYO107" s="381"/>
      <c r="QYP107" s="380"/>
      <c r="QYS107" s="381"/>
      <c r="QYT107" s="380"/>
      <c r="QYW107" s="381"/>
      <c r="QYX107" s="380"/>
      <c r="QZA107" s="381"/>
      <c r="QZB107" s="380"/>
      <c r="QZE107" s="381"/>
      <c r="QZF107" s="380"/>
      <c r="QZI107" s="381"/>
      <c r="QZJ107" s="380"/>
      <c r="QZM107" s="381"/>
      <c r="QZN107" s="380"/>
      <c r="QZQ107" s="381"/>
      <c r="QZR107" s="380"/>
      <c r="QZU107" s="381"/>
      <c r="QZV107" s="380"/>
      <c r="QZY107" s="381"/>
      <c r="QZZ107" s="380"/>
      <c r="RAC107" s="381"/>
      <c r="RAD107" s="380"/>
      <c r="RAG107" s="381"/>
      <c r="RAH107" s="380"/>
      <c r="RAK107" s="381"/>
      <c r="RAL107" s="380"/>
      <c r="RAO107" s="381"/>
      <c r="RAP107" s="380"/>
      <c r="RAS107" s="381"/>
      <c r="RAT107" s="380"/>
      <c r="RAW107" s="381"/>
      <c r="RAX107" s="380"/>
      <c r="RBA107" s="381"/>
      <c r="RBB107" s="380"/>
      <c r="RBE107" s="381"/>
      <c r="RBF107" s="380"/>
      <c r="RBI107" s="381"/>
      <c r="RBJ107" s="380"/>
      <c r="RBM107" s="381"/>
      <c r="RBN107" s="380"/>
      <c r="RBQ107" s="381"/>
      <c r="RBR107" s="380"/>
      <c r="RBU107" s="381"/>
      <c r="RBV107" s="380"/>
      <c r="RBY107" s="381"/>
      <c r="RBZ107" s="380"/>
      <c r="RCC107" s="381"/>
      <c r="RCD107" s="380"/>
      <c r="RCG107" s="381"/>
      <c r="RCH107" s="380"/>
      <c r="RCK107" s="381"/>
      <c r="RCL107" s="380"/>
      <c r="RCO107" s="381"/>
      <c r="RCP107" s="380"/>
      <c r="RCS107" s="381"/>
      <c r="RCT107" s="380"/>
      <c r="RCW107" s="381"/>
      <c r="RCX107" s="380"/>
      <c r="RDA107" s="381"/>
      <c r="RDB107" s="380"/>
      <c r="RDE107" s="381"/>
      <c r="RDF107" s="380"/>
      <c r="RDI107" s="381"/>
      <c r="RDJ107" s="380"/>
      <c r="RDM107" s="381"/>
      <c r="RDN107" s="380"/>
      <c r="RDQ107" s="381"/>
      <c r="RDR107" s="380"/>
      <c r="RDU107" s="381"/>
      <c r="RDV107" s="380"/>
      <c r="RDY107" s="381"/>
      <c r="RDZ107" s="380"/>
      <c r="REC107" s="381"/>
      <c r="RED107" s="380"/>
      <c r="REG107" s="381"/>
      <c r="REH107" s="380"/>
      <c r="REK107" s="381"/>
      <c r="REL107" s="380"/>
      <c r="REO107" s="381"/>
      <c r="REP107" s="380"/>
      <c r="RES107" s="381"/>
      <c r="RET107" s="380"/>
      <c r="REW107" s="381"/>
      <c r="REX107" s="380"/>
      <c r="RFA107" s="381"/>
      <c r="RFB107" s="380"/>
      <c r="RFE107" s="381"/>
      <c r="RFF107" s="380"/>
      <c r="RFI107" s="381"/>
      <c r="RFJ107" s="380"/>
      <c r="RFM107" s="381"/>
      <c r="RFN107" s="380"/>
      <c r="RFQ107" s="381"/>
      <c r="RFR107" s="380"/>
      <c r="RFU107" s="381"/>
      <c r="RFV107" s="380"/>
      <c r="RFY107" s="381"/>
      <c r="RFZ107" s="380"/>
      <c r="RGC107" s="381"/>
      <c r="RGD107" s="380"/>
      <c r="RGG107" s="381"/>
      <c r="RGH107" s="380"/>
      <c r="RGK107" s="381"/>
      <c r="RGL107" s="380"/>
      <c r="RGO107" s="381"/>
      <c r="RGP107" s="380"/>
      <c r="RGS107" s="381"/>
      <c r="RGT107" s="380"/>
      <c r="RGW107" s="381"/>
      <c r="RGX107" s="380"/>
      <c r="RHA107" s="381"/>
      <c r="RHB107" s="380"/>
      <c r="RHE107" s="381"/>
      <c r="RHF107" s="380"/>
      <c r="RHI107" s="381"/>
      <c r="RHJ107" s="380"/>
      <c r="RHM107" s="381"/>
      <c r="RHN107" s="380"/>
      <c r="RHQ107" s="381"/>
      <c r="RHR107" s="380"/>
      <c r="RHU107" s="381"/>
      <c r="RHV107" s="380"/>
      <c r="RHY107" s="381"/>
      <c r="RHZ107" s="380"/>
      <c r="RIC107" s="381"/>
      <c r="RID107" s="380"/>
      <c r="RIG107" s="381"/>
      <c r="RIH107" s="380"/>
      <c r="RIK107" s="381"/>
      <c r="RIL107" s="380"/>
      <c r="RIO107" s="381"/>
      <c r="RIP107" s="380"/>
      <c r="RIS107" s="381"/>
      <c r="RIT107" s="380"/>
      <c r="RIW107" s="381"/>
      <c r="RIX107" s="380"/>
      <c r="RJA107" s="381"/>
      <c r="RJB107" s="380"/>
      <c r="RJE107" s="381"/>
      <c r="RJF107" s="380"/>
      <c r="RJI107" s="381"/>
      <c r="RJJ107" s="380"/>
      <c r="RJM107" s="381"/>
      <c r="RJN107" s="380"/>
      <c r="RJQ107" s="381"/>
      <c r="RJR107" s="380"/>
      <c r="RJU107" s="381"/>
      <c r="RJV107" s="380"/>
      <c r="RJY107" s="381"/>
      <c r="RJZ107" s="380"/>
      <c r="RKC107" s="381"/>
      <c r="RKD107" s="380"/>
      <c r="RKG107" s="381"/>
      <c r="RKH107" s="380"/>
      <c r="RKK107" s="381"/>
      <c r="RKL107" s="380"/>
      <c r="RKO107" s="381"/>
      <c r="RKP107" s="380"/>
      <c r="RKS107" s="381"/>
      <c r="RKT107" s="380"/>
      <c r="RKW107" s="381"/>
      <c r="RKX107" s="380"/>
      <c r="RLA107" s="381"/>
      <c r="RLB107" s="380"/>
      <c r="RLE107" s="381"/>
      <c r="RLF107" s="380"/>
      <c r="RLI107" s="381"/>
      <c r="RLJ107" s="380"/>
      <c r="RLM107" s="381"/>
      <c r="RLN107" s="380"/>
      <c r="RLQ107" s="381"/>
      <c r="RLR107" s="380"/>
      <c r="RLU107" s="381"/>
      <c r="RLV107" s="380"/>
      <c r="RLY107" s="381"/>
      <c r="RLZ107" s="380"/>
      <c r="RMC107" s="381"/>
      <c r="RMD107" s="380"/>
      <c r="RMG107" s="381"/>
      <c r="RMH107" s="380"/>
      <c r="RMK107" s="381"/>
      <c r="RML107" s="380"/>
      <c r="RMO107" s="381"/>
      <c r="RMP107" s="380"/>
      <c r="RMS107" s="381"/>
      <c r="RMT107" s="380"/>
      <c r="RMW107" s="381"/>
      <c r="RMX107" s="380"/>
      <c r="RNA107" s="381"/>
      <c r="RNB107" s="380"/>
      <c r="RNE107" s="381"/>
      <c r="RNF107" s="380"/>
      <c r="RNI107" s="381"/>
      <c r="RNJ107" s="380"/>
      <c r="RNM107" s="381"/>
      <c r="RNN107" s="380"/>
      <c r="RNQ107" s="381"/>
      <c r="RNR107" s="380"/>
      <c r="RNU107" s="381"/>
      <c r="RNV107" s="380"/>
      <c r="RNY107" s="381"/>
      <c r="RNZ107" s="380"/>
      <c r="ROC107" s="381"/>
      <c r="ROD107" s="380"/>
      <c r="ROG107" s="381"/>
      <c r="ROH107" s="380"/>
      <c r="ROK107" s="381"/>
      <c r="ROL107" s="380"/>
      <c r="ROO107" s="381"/>
      <c r="ROP107" s="380"/>
      <c r="ROS107" s="381"/>
      <c r="ROT107" s="380"/>
      <c r="ROW107" s="381"/>
      <c r="ROX107" s="380"/>
      <c r="RPA107" s="381"/>
      <c r="RPB107" s="380"/>
      <c r="RPE107" s="381"/>
      <c r="RPF107" s="380"/>
      <c r="RPI107" s="381"/>
      <c r="RPJ107" s="380"/>
      <c r="RPM107" s="381"/>
      <c r="RPN107" s="380"/>
      <c r="RPQ107" s="381"/>
      <c r="RPR107" s="380"/>
      <c r="RPU107" s="381"/>
      <c r="RPV107" s="380"/>
      <c r="RPY107" s="381"/>
      <c r="RPZ107" s="380"/>
      <c r="RQC107" s="381"/>
      <c r="RQD107" s="380"/>
      <c r="RQG107" s="381"/>
      <c r="RQH107" s="380"/>
      <c r="RQK107" s="381"/>
      <c r="RQL107" s="380"/>
      <c r="RQO107" s="381"/>
      <c r="RQP107" s="380"/>
      <c r="RQS107" s="381"/>
      <c r="RQT107" s="380"/>
      <c r="RQW107" s="381"/>
      <c r="RQX107" s="380"/>
      <c r="RRA107" s="381"/>
      <c r="RRB107" s="380"/>
      <c r="RRE107" s="381"/>
      <c r="RRF107" s="380"/>
      <c r="RRI107" s="381"/>
      <c r="RRJ107" s="380"/>
      <c r="RRM107" s="381"/>
      <c r="RRN107" s="380"/>
      <c r="RRQ107" s="381"/>
      <c r="RRR107" s="380"/>
      <c r="RRU107" s="381"/>
      <c r="RRV107" s="380"/>
      <c r="RRY107" s="381"/>
      <c r="RRZ107" s="380"/>
      <c r="RSC107" s="381"/>
      <c r="RSD107" s="380"/>
      <c r="RSG107" s="381"/>
      <c r="RSH107" s="380"/>
      <c r="RSK107" s="381"/>
      <c r="RSL107" s="380"/>
      <c r="RSO107" s="381"/>
      <c r="RSP107" s="380"/>
      <c r="RSS107" s="381"/>
      <c r="RST107" s="380"/>
      <c r="RSW107" s="381"/>
      <c r="RSX107" s="380"/>
      <c r="RTA107" s="381"/>
      <c r="RTB107" s="380"/>
      <c r="RTE107" s="381"/>
      <c r="RTF107" s="380"/>
      <c r="RTI107" s="381"/>
      <c r="RTJ107" s="380"/>
      <c r="RTM107" s="381"/>
      <c r="RTN107" s="380"/>
      <c r="RTQ107" s="381"/>
      <c r="RTR107" s="380"/>
      <c r="RTU107" s="381"/>
      <c r="RTV107" s="380"/>
      <c r="RTY107" s="381"/>
      <c r="RTZ107" s="380"/>
      <c r="RUC107" s="381"/>
      <c r="RUD107" s="380"/>
      <c r="RUG107" s="381"/>
      <c r="RUH107" s="380"/>
      <c r="RUK107" s="381"/>
      <c r="RUL107" s="380"/>
      <c r="RUO107" s="381"/>
      <c r="RUP107" s="380"/>
      <c r="RUS107" s="381"/>
      <c r="RUT107" s="380"/>
      <c r="RUW107" s="381"/>
      <c r="RUX107" s="380"/>
      <c r="RVA107" s="381"/>
      <c r="RVB107" s="380"/>
      <c r="RVE107" s="381"/>
      <c r="RVF107" s="380"/>
      <c r="RVI107" s="381"/>
      <c r="RVJ107" s="380"/>
      <c r="RVM107" s="381"/>
      <c r="RVN107" s="380"/>
      <c r="RVQ107" s="381"/>
      <c r="RVR107" s="380"/>
      <c r="RVU107" s="381"/>
      <c r="RVV107" s="380"/>
      <c r="RVY107" s="381"/>
      <c r="RVZ107" s="380"/>
      <c r="RWC107" s="381"/>
      <c r="RWD107" s="380"/>
      <c r="RWG107" s="381"/>
      <c r="RWH107" s="380"/>
      <c r="RWK107" s="381"/>
      <c r="RWL107" s="380"/>
      <c r="RWO107" s="381"/>
      <c r="RWP107" s="380"/>
      <c r="RWS107" s="381"/>
      <c r="RWT107" s="380"/>
      <c r="RWW107" s="381"/>
      <c r="RWX107" s="380"/>
      <c r="RXA107" s="381"/>
      <c r="RXB107" s="380"/>
      <c r="RXE107" s="381"/>
      <c r="RXF107" s="380"/>
      <c r="RXI107" s="381"/>
      <c r="RXJ107" s="380"/>
      <c r="RXM107" s="381"/>
      <c r="RXN107" s="380"/>
      <c r="RXQ107" s="381"/>
      <c r="RXR107" s="380"/>
      <c r="RXU107" s="381"/>
      <c r="RXV107" s="380"/>
      <c r="RXY107" s="381"/>
      <c r="RXZ107" s="380"/>
      <c r="RYC107" s="381"/>
      <c r="RYD107" s="380"/>
      <c r="RYG107" s="381"/>
      <c r="RYH107" s="380"/>
      <c r="RYK107" s="381"/>
      <c r="RYL107" s="380"/>
      <c r="RYO107" s="381"/>
      <c r="RYP107" s="380"/>
      <c r="RYS107" s="381"/>
      <c r="RYT107" s="380"/>
      <c r="RYW107" s="381"/>
      <c r="RYX107" s="380"/>
      <c r="RZA107" s="381"/>
      <c r="RZB107" s="380"/>
      <c r="RZE107" s="381"/>
      <c r="RZF107" s="380"/>
      <c r="RZI107" s="381"/>
      <c r="RZJ107" s="380"/>
      <c r="RZM107" s="381"/>
      <c r="RZN107" s="380"/>
      <c r="RZQ107" s="381"/>
      <c r="RZR107" s="380"/>
      <c r="RZU107" s="381"/>
      <c r="RZV107" s="380"/>
      <c r="RZY107" s="381"/>
      <c r="RZZ107" s="380"/>
      <c r="SAC107" s="381"/>
      <c r="SAD107" s="380"/>
      <c r="SAG107" s="381"/>
      <c r="SAH107" s="380"/>
      <c r="SAK107" s="381"/>
      <c r="SAL107" s="380"/>
      <c r="SAO107" s="381"/>
      <c r="SAP107" s="380"/>
      <c r="SAS107" s="381"/>
      <c r="SAT107" s="380"/>
      <c r="SAW107" s="381"/>
      <c r="SAX107" s="380"/>
      <c r="SBA107" s="381"/>
      <c r="SBB107" s="380"/>
      <c r="SBE107" s="381"/>
      <c r="SBF107" s="380"/>
      <c r="SBI107" s="381"/>
      <c r="SBJ107" s="380"/>
      <c r="SBM107" s="381"/>
      <c r="SBN107" s="380"/>
      <c r="SBQ107" s="381"/>
      <c r="SBR107" s="380"/>
      <c r="SBU107" s="381"/>
      <c r="SBV107" s="380"/>
      <c r="SBY107" s="381"/>
      <c r="SBZ107" s="380"/>
      <c r="SCC107" s="381"/>
      <c r="SCD107" s="380"/>
      <c r="SCG107" s="381"/>
      <c r="SCH107" s="380"/>
      <c r="SCK107" s="381"/>
      <c r="SCL107" s="380"/>
      <c r="SCO107" s="381"/>
      <c r="SCP107" s="380"/>
      <c r="SCS107" s="381"/>
      <c r="SCT107" s="380"/>
      <c r="SCW107" s="381"/>
      <c r="SCX107" s="380"/>
      <c r="SDA107" s="381"/>
      <c r="SDB107" s="380"/>
      <c r="SDE107" s="381"/>
      <c r="SDF107" s="380"/>
      <c r="SDI107" s="381"/>
      <c r="SDJ107" s="380"/>
      <c r="SDM107" s="381"/>
      <c r="SDN107" s="380"/>
      <c r="SDQ107" s="381"/>
      <c r="SDR107" s="380"/>
      <c r="SDU107" s="381"/>
      <c r="SDV107" s="380"/>
      <c r="SDY107" s="381"/>
      <c r="SDZ107" s="380"/>
      <c r="SEC107" s="381"/>
      <c r="SED107" s="380"/>
      <c r="SEG107" s="381"/>
      <c r="SEH107" s="380"/>
      <c r="SEK107" s="381"/>
      <c r="SEL107" s="380"/>
      <c r="SEO107" s="381"/>
      <c r="SEP107" s="380"/>
      <c r="SES107" s="381"/>
      <c r="SET107" s="380"/>
      <c r="SEW107" s="381"/>
      <c r="SEX107" s="380"/>
      <c r="SFA107" s="381"/>
      <c r="SFB107" s="380"/>
      <c r="SFE107" s="381"/>
      <c r="SFF107" s="380"/>
      <c r="SFI107" s="381"/>
      <c r="SFJ107" s="380"/>
      <c r="SFM107" s="381"/>
      <c r="SFN107" s="380"/>
      <c r="SFQ107" s="381"/>
      <c r="SFR107" s="380"/>
      <c r="SFU107" s="381"/>
      <c r="SFV107" s="380"/>
      <c r="SFY107" s="381"/>
      <c r="SFZ107" s="380"/>
      <c r="SGC107" s="381"/>
      <c r="SGD107" s="380"/>
      <c r="SGG107" s="381"/>
      <c r="SGH107" s="380"/>
      <c r="SGK107" s="381"/>
      <c r="SGL107" s="380"/>
      <c r="SGO107" s="381"/>
      <c r="SGP107" s="380"/>
      <c r="SGS107" s="381"/>
      <c r="SGT107" s="380"/>
      <c r="SGW107" s="381"/>
      <c r="SGX107" s="380"/>
      <c r="SHA107" s="381"/>
      <c r="SHB107" s="380"/>
      <c r="SHE107" s="381"/>
      <c r="SHF107" s="380"/>
      <c r="SHI107" s="381"/>
      <c r="SHJ107" s="380"/>
      <c r="SHM107" s="381"/>
      <c r="SHN107" s="380"/>
      <c r="SHQ107" s="381"/>
      <c r="SHR107" s="380"/>
      <c r="SHU107" s="381"/>
      <c r="SHV107" s="380"/>
      <c r="SHY107" s="381"/>
      <c r="SHZ107" s="380"/>
      <c r="SIC107" s="381"/>
      <c r="SID107" s="380"/>
      <c r="SIG107" s="381"/>
      <c r="SIH107" s="380"/>
      <c r="SIK107" s="381"/>
      <c r="SIL107" s="380"/>
      <c r="SIO107" s="381"/>
      <c r="SIP107" s="380"/>
      <c r="SIS107" s="381"/>
      <c r="SIT107" s="380"/>
      <c r="SIW107" s="381"/>
      <c r="SIX107" s="380"/>
      <c r="SJA107" s="381"/>
      <c r="SJB107" s="380"/>
      <c r="SJE107" s="381"/>
      <c r="SJF107" s="380"/>
      <c r="SJI107" s="381"/>
      <c r="SJJ107" s="380"/>
      <c r="SJM107" s="381"/>
      <c r="SJN107" s="380"/>
      <c r="SJQ107" s="381"/>
      <c r="SJR107" s="380"/>
      <c r="SJU107" s="381"/>
      <c r="SJV107" s="380"/>
      <c r="SJY107" s="381"/>
      <c r="SJZ107" s="380"/>
      <c r="SKC107" s="381"/>
      <c r="SKD107" s="380"/>
      <c r="SKG107" s="381"/>
      <c r="SKH107" s="380"/>
      <c r="SKK107" s="381"/>
      <c r="SKL107" s="380"/>
      <c r="SKO107" s="381"/>
      <c r="SKP107" s="380"/>
      <c r="SKS107" s="381"/>
      <c r="SKT107" s="380"/>
      <c r="SKW107" s="381"/>
      <c r="SKX107" s="380"/>
      <c r="SLA107" s="381"/>
      <c r="SLB107" s="380"/>
      <c r="SLE107" s="381"/>
      <c r="SLF107" s="380"/>
      <c r="SLI107" s="381"/>
      <c r="SLJ107" s="380"/>
      <c r="SLM107" s="381"/>
      <c r="SLN107" s="380"/>
      <c r="SLQ107" s="381"/>
      <c r="SLR107" s="380"/>
      <c r="SLU107" s="381"/>
      <c r="SLV107" s="380"/>
      <c r="SLY107" s="381"/>
      <c r="SLZ107" s="380"/>
      <c r="SMC107" s="381"/>
      <c r="SMD107" s="380"/>
      <c r="SMG107" s="381"/>
      <c r="SMH107" s="380"/>
      <c r="SMK107" s="381"/>
      <c r="SML107" s="380"/>
      <c r="SMO107" s="381"/>
      <c r="SMP107" s="380"/>
      <c r="SMS107" s="381"/>
      <c r="SMT107" s="380"/>
      <c r="SMW107" s="381"/>
      <c r="SMX107" s="380"/>
      <c r="SNA107" s="381"/>
      <c r="SNB107" s="380"/>
      <c r="SNE107" s="381"/>
      <c r="SNF107" s="380"/>
      <c r="SNI107" s="381"/>
      <c r="SNJ107" s="380"/>
      <c r="SNM107" s="381"/>
      <c r="SNN107" s="380"/>
      <c r="SNQ107" s="381"/>
      <c r="SNR107" s="380"/>
      <c r="SNU107" s="381"/>
      <c r="SNV107" s="380"/>
      <c r="SNY107" s="381"/>
      <c r="SNZ107" s="380"/>
      <c r="SOC107" s="381"/>
      <c r="SOD107" s="380"/>
      <c r="SOG107" s="381"/>
      <c r="SOH107" s="380"/>
      <c r="SOK107" s="381"/>
      <c r="SOL107" s="380"/>
      <c r="SOO107" s="381"/>
      <c r="SOP107" s="380"/>
      <c r="SOS107" s="381"/>
      <c r="SOT107" s="380"/>
      <c r="SOW107" s="381"/>
      <c r="SOX107" s="380"/>
      <c r="SPA107" s="381"/>
      <c r="SPB107" s="380"/>
      <c r="SPE107" s="381"/>
      <c r="SPF107" s="380"/>
      <c r="SPI107" s="381"/>
      <c r="SPJ107" s="380"/>
      <c r="SPM107" s="381"/>
      <c r="SPN107" s="380"/>
      <c r="SPQ107" s="381"/>
      <c r="SPR107" s="380"/>
      <c r="SPU107" s="381"/>
      <c r="SPV107" s="380"/>
      <c r="SPY107" s="381"/>
      <c r="SPZ107" s="380"/>
      <c r="SQC107" s="381"/>
      <c r="SQD107" s="380"/>
      <c r="SQG107" s="381"/>
      <c r="SQH107" s="380"/>
      <c r="SQK107" s="381"/>
      <c r="SQL107" s="380"/>
      <c r="SQO107" s="381"/>
      <c r="SQP107" s="380"/>
      <c r="SQS107" s="381"/>
      <c r="SQT107" s="380"/>
      <c r="SQW107" s="381"/>
      <c r="SQX107" s="380"/>
      <c r="SRA107" s="381"/>
      <c r="SRB107" s="380"/>
      <c r="SRE107" s="381"/>
      <c r="SRF107" s="380"/>
      <c r="SRI107" s="381"/>
      <c r="SRJ107" s="380"/>
      <c r="SRM107" s="381"/>
      <c r="SRN107" s="380"/>
      <c r="SRQ107" s="381"/>
      <c r="SRR107" s="380"/>
      <c r="SRU107" s="381"/>
      <c r="SRV107" s="380"/>
      <c r="SRY107" s="381"/>
      <c r="SRZ107" s="380"/>
      <c r="SSC107" s="381"/>
      <c r="SSD107" s="380"/>
      <c r="SSG107" s="381"/>
      <c r="SSH107" s="380"/>
      <c r="SSK107" s="381"/>
      <c r="SSL107" s="380"/>
      <c r="SSO107" s="381"/>
      <c r="SSP107" s="380"/>
      <c r="SSS107" s="381"/>
      <c r="SST107" s="380"/>
      <c r="SSW107" s="381"/>
      <c r="SSX107" s="380"/>
      <c r="STA107" s="381"/>
      <c r="STB107" s="380"/>
      <c r="STE107" s="381"/>
      <c r="STF107" s="380"/>
      <c r="STI107" s="381"/>
      <c r="STJ107" s="380"/>
      <c r="STM107" s="381"/>
      <c r="STN107" s="380"/>
      <c r="STQ107" s="381"/>
      <c r="STR107" s="380"/>
      <c r="STU107" s="381"/>
      <c r="STV107" s="380"/>
      <c r="STY107" s="381"/>
      <c r="STZ107" s="380"/>
      <c r="SUC107" s="381"/>
      <c r="SUD107" s="380"/>
      <c r="SUG107" s="381"/>
      <c r="SUH107" s="380"/>
      <c r="SUK107" s="381"/>
      <c r="SUL107" s="380"/>
      <c r="SUO107" s="381"/>
      <c r="SUP107" s="380"/>
      <c r="SUS107" s="381"/>
      <c r="SUT107" s="380"/>
      <c r="SUW107" s="381"/>
      <c r="SUX107" s="380"/>
      <c r="SVA107" s="381"/>
      <c r="SVB107" s="380"/>
      <c r="SVE107" s="381"/>
      <c r="SVF107" s="380"/>
      <c r="SVI107" s="381"/>
      <c r="SVJ107" s="380"/>
      <c r="SVM107" s="381"/>
      <c r="SVN107" s="380"/>
      <c r="SVQ107" s="381"/>
      <c r="SVR107" s="380"/>
      <c r="SVU107" s="381"/>
      <c r="SVV107" s="380"/>
      <c r="SVY107" s="381"/>
      <c r="SVZ107" s="380"/>
      <c r="SWC107" s="381"/>
      <c r="SWD107" s="380"/>
      <c r="SWG107" s="381"/>
      <c r="SWH107" s="380"/>
      <c r="SWK107" s="381"/>
      <c r="SWL107" s="380"/>
      <c r="SWO107" s="381"/>
      <c r="SWP107" s="380"/>
      <c r="SWS107" s="381"/>
      <c r="SWT107" s="380"/>
      <c r="SWW107" s="381"/>
      <c r="SWX107" s="380"/>
      <c r="SXA107" s="381"/>
      <c r="SXB107" s="380"/>
      <c r="SXE107" s="381"/>
      <c r="SXF107" s="380"/>
      <c r="SXI107" s="381"/>
      <c r="SXJ107" s="380"/>
      <c r="SXM107" s="381"/>
      <c r="SXN107" s="380"/>
      <c r="SXQ107" s="381"/>
      <c r="SXR107" s="380"/>
      <c r="SXU107" s="381"/>
      <c r="SXV107" s="380"/>
      <c r="SXY107" s="381"/>
      <c r="SXZ107" s="380"/>
      <c r="SYC107" s="381"/>
      <c r="SYD107" s="380"/>
      <c r="SYG107" s="381"/>
      <c r="SYH107" s="380"/>
      <c r="SYK107" s="381"/>
      <c r="SYL107" s="380"/>
      <c r="SYO107" s="381"/>
      <c r="SYP107" s="380"/>
      <c r="SYS107" s="381"/>
      <c r="SYT107" s="380"/>
      <c r="SYW107" s="381"/>
      <c r="SYX107" s="380"/>
      <c r="SZA107" s="381"/>
      <c r="SZB107" s="380"/>
      <c r="SZE107" s="381"/>
      <c r="SZF107" s="380"/>
      <c r="SZI107" s="381"/>
      <c r="SZJ107" s="380"/>
      <c r="SZM107" s="381"/>
      <c r="SZN107" s="380"/>
      <c r="SZQ107" s="381"/>
      <c r="SZR107" s="380"/>
      <c r="SZU107" s="381"/>
      <c r="SZV107" s="380"/>
      <c r="SZY107" s="381"/>
      <c r="SZZ107" s="380"/>
      <c r="TAC107" s="381"/>
      <c r="TAD107" s="380"/>
      <c r="TAG107" s="381"/>
      <c r="TAH107" s="380"/>
      <c r="TAK107" s="381"/>
      <c r="TAL107" s="380"/>
      <c r="TAO107" s="381"/>
      <c r="TAP107" s="380"/>
      <c r="TAS107" s="381"/>
      <c r="TAT107" s="380"/>
      <c r="TAW107" s="381"/>
      <c r="TAX107" s="380"/>
      <c r="TBA107" s="381"/>
      <c r="TBB107" s="380"/>
      <c r="TBE107" s="381"/>
      <c r="TBF107" s="380"/>
      <c r="TBI107" s="381"/>
      <c r="TBJ107" s="380"/>
      <c r="TBM107" s="381"/>
      <c r="TBN107" s="380"/>
      <c r="TBQ107" s="381"/>
      <c r="TBR107" s="380"/>
      <c r="TBU107" s="381"/>
      <c r="TBV107" s="380"/>
      <c r="TBY107" s="381"/>
      <c r="TBZ107" s="380"/>
      <c r="TCC107" s="381"/>
      <c r="TCD107" s="380"/>
      <c r="TCG107" s="381"/>
      <c r="TCH107" s="380"/>
      <c r="TCK107" s="381"/>
      <c r="TCL107" s="380"/>
      <c r="TCO107" s="381"/>
      <c r="TCP107" s="380"/>
      <c r="TCS107" s="381"/>
      <c r="TCT107" s="380"/>
      <c r="TCW107" s="381"/>
      <c r="TCX107" s="380"/>
      <c r="TDA107" s="381"/>
      <c r="TDB107" s="380"/>
      <c r="TDE107" s="381"/>
      <c r="TDF107" s="380"/>
      <c r="TDI107" s="381"/>
      <c r="TDJ107" s="380"/>
      <c r="TDM107" s="381"/>
      <c r="TDN107" s="380"/>
      <c r="TDQ107" s="381"/>
      <c r="TDR107" s="380"/>
      <c r="TDU107" s="381"/>
      <c r="TDV107" s="380"/>
      <c r="TDY107" s="381"/>
      <c r="TDZ107" s="380"/>
      <c r="TEC107" s="381"/>
      <c r="TED107" s="380"/>
      <c r="TEG107" s="381"/>
      <c r="TEH107" s="380"/>
      <c r="TEK107" s="381"/>
      <c r="TEL107" s="380"/>
      <c r="TEO107" s="381"/>
      <c r="TEP107" s="380"/>
      <c r="TES107" s="381"/>
      <c r="TET107" s="380"/>
      <c r="TEW107" s="381"/>
      <c r="TEX107" s="380"/>
      <c r="TFA107" s="381"/>
      <c r="TFB107" s="380"/>
      <c r="TFE107" s="381"/>
      <c r="TFF107" s="380"/>
      <c r="TFI107" s="381"/>
      <c r="TFJ107" s="380"/>
      <c r="TFM107" s="381"/>
      <c r="TFN107" s="380"/>
      <c r="TFQ107" s="381"/>
      <c r="TFR107" s="380"/>
      <c r="TFU107" s="381"/>
      <c r="TFV107" s="380"/>
      <c r="TFY107" s="381"/>
      <c r="TFZ107" s="380"/>
      <c r="TGC107" s="381"/>
      <c r="TGD107" s="380"/>
      <c r="TGG107" s="381"/>
      <c r="TGH107" s="380"/>
      <c r="TGK107" s="381"/>
      <c r="TGL107" s="380"/>
      <c r="TGO107" s="381"/>
      <c r="TGP107" s="380"/>
      <c r="TGS107" s="381"/>
      <c r="TGT107" s="380"/>
      <c r="TGW107" s="381"/>
      <c r="TGX107" s="380"/>
      <c r="THA107" s="381"/>
      <c r="THB107" s="380"/>
      <c r="THE107" s="381"/>
      <c r="THF107" s="380"/>
      <c r="THI107" s="381"/>
      <c r="THJ107" s="380"/>
      <c r="THM107" s="381"/>
      <c r="THN107" s="380"/>
      <c r="THQ107" s="381"/>
      <c r="THR107" s="380"/>
      <c r="THU107" s="381"/>
      <c r="THV107" s="380"/>
      <c r="THY107" s="381"/>
      <c r="THZ107" s="380"/>
      <c r="TIC107" s="381"/>
      <c r="TID107" s="380"/>
      <c r="TIG107" s="381"/>
      <c r="TIH107" s="380"/>
      <c r="TIK107" s="381"/>
      <c r="TIL107" s="380"/>
      <c r="TIO107" s="381"/>
      <c r="TIP107" s="380"/>
      <c r="TIS107" s="381"/>
      <c r="TIT107" s="380"/>
      <c r="TIW107" s="381"/>
      <c r="TIX107" s="380"/>
      <c r="TJA107" s="381"/>
      <c r="TJB107" s="380"/>
      <c r="TJE107" s="381"/>
      <c r="TJF107" s="380"/>
      <c r="TJI107" s="381"/>
      <c r="TJJ107" s="380"/>
      <c r="TJM107" s="381"/>
      <c r="TJN107" s="380"/>
      <c r="TJQ107" s="381"/>
      <c r="TJR107" s="380"/>
      <c r="TJU107" s="381"/>
      <c r="TJV107" s="380"/>
      <c r="TJY107" s="381"/>
      <c r="TJZ107" s="380"/>
      <c r="TKC107" s="381"/>
      <c r="TKD107" s="380"/>
      <c r="TKG107" s="381"/>
      <c r="TKH107" s="380"/>
      <c r="TKK107" s="381"/>
      <c r="TKL107" s="380"/>
      <c r="TKO107" s="381"/>
      <c r="TKP107" s="380"/>
      <c r="TKS107" s="381"/>
      <c r="TKT107" s="380"/>
      <c r="TKW107" s="381"/>
      <c r="TKX107" s="380"/>
      <c r="TLA107" s="381"/>
      <c r="TLB107" s="380"/>
      <c r="TLE107" s="381"/>
      <c r="TLF107" s="380"/>
      <c r="TLI107" s="381"/>
      <c r="TLJ107" s="380"/>
      <c r="TLM107" s="381"/>
      <c r="TLN107" s="380"/>
      <c r="TLQ107" s="381"/>
      <c r="TLR107" s="380"/>
      <c r="TLU107" s="381"/>
      <c r="TLV107" s="380"/>
      <c r="TLY107" s="381"/>
      <c r="TLZ107" s="380"/>
      <c r="TMC107" s="381"/>
      <c r="TMD107" s="380"/>
      <c r="TMG107" s="381"/>
      <c r="TMH107" s="380"/>
      <c r="TMK107" s="381"/>
      <c r="TML107" s="380"/>
      <c r="TMO107" s="381"/>
      <c r="TMP107" s="380"/>
      <c r="TMS107" s="381"/>
      <c r="TMT107" s="380"/>
      <c r="TMW107" s="381"/>
      <c r="TMX107" s="380"/>
      <c r="TNA107" s="381"/>
      <c r="TNB107" s="380"/>
      <c r="TNE107" s="381"/>
      <c r="TNF107" s="380"/>
      <c r="TNI107" s="381"/>
      <c r="TNJ107" s="380"/>
      <c r="TNM107" s="381"/>
      <c r="TNN107" s="380"/>
      <c r="TNQ107" s="381"/>
      <c r="TNR107" s="380"/>
      <c r="TNU107" s="381"/>
      <c r="TNV107" s="380"/>
      <c r="TNY107" s="381"/>
      <c r="TNZ107" s="380"/>
      <c r="TOC107" s="381"/>
      <c r="TOD107" s="380"/>
      <c r="TOG107" s="381"/>
      <c r="TOH107" s="380"/>
      <c r="TOK107" s="381"/>
      <c r="TOL107" s="380"/>
      <c r="TOO107" s="381"/>
      <c r="TOP107" s="380"/>
      <c r="TOS107" s="381"/>
      <c r="TOT107" s="380"/>
      <c r="TOW107" s="381"/>
      <c r="TOX107" s="380"/>
      <c r="TPA107" s="381"/>
      <c r="TPB107" s="380"/>
      <c r="TPE107" s="381"/>
      <c r="TPF107" s="380"/>
      <c r="TPI107" s="381"/>
      <c r="TPJ107" s="380"/>
      <c r="TPM107" s="381"/>
      <c r="TPN107" s="380"/>
      <c r="TPQ107" s="381"/>
      <c r="TPR107" s="380"/>
      <c r="TPU107" s="381"/>
      <c r="TPV107" s="380"/>
      <c r="TPY107" s="381"/>
      <c r="TPZ107" s="380"/>
      <c r="TQC107" s="381"/>
      <c r="TQD107" s="380"/>
      <c r="TQG107" s="381"/>
      <c r="TQH107" s="380"/>
      <c r="TQK107" s="381"/>
      <c r="TQL107" s="380"/>
      <c r="TQO107" s="381"/>
      <c r="TQP107" s="380"/>
      <c r="TQS107" s="381"/>
      <c r="TQT107" s="380"/>
      <c r="TQW107" s="381"/>
      <c r="TQX107" s="380"/>
      <c r="TRA107" s="381"/>
      <c r="TRB107" s="380"/>
      <c r="TRE107" s="381"/>
      <c r="TRF107" s="380"/>
      <c r="TRI107" s="381"/>
      <c r="TRJ107" s="380"/>
      <c r="TRM107" s="381"/>
      <c r="TRN107" s="380"/>
      <c r="TRQ107" s="381"/>
      <c r="TRR107" s="380"/>
      <c r="TRU107" s="381"/>
      <c r="TRV107" s="380"/>
      <c r="TRY107" s="381"/>
      <c r="TRZ107" s="380"/>
      <c r="TSC107" s="381"/>
      <c r="TSD107" s="380"/>
      <c r="TSG107" s="381"/>
      <c r="TSH107" s="380"/>
      <c r="TSK107" s="381"/>
      <c r="TSL107" s="380"/>
      <c r="TSO107" s="381"/>
      <c r="TSP107" s="380"/>
      <c r="TSS107" s="381"/>
      <c r="TST107" s="380"/>
      <c r="TSW107" s="381"/>
      <c r="TSX107" s="380"/>
      <c r="TTA107" s="381"/>
      <c r="TTB107" s="380"/>
      <c r="TTE107" s="381"/>
      <c r="TTF107" s="380"/>
      <c r="TTI107" s="381"/>
      <c r="TTJ107" s="380"/>
      <c r="TTM107" s="381"/>
      <c r="TTN107" s="380"/>
      <c r="TTQ107" s="381"/>
      <c r="TTR107" s="380"/>
      <c r="TTU107" s="381"/>
      <c r="TTV107" s="380"/>
      <c r="TTY107" s="381"/>
      <c r="TTZ107" s="380"/>
      <c r="TUC107" s="381"/>
      <c r="TUD107" s="380"/>
      <c r="TUG107" s="381"/>
      <c r="TUH107" s="380"/>
      <c r="TUK107" s="381"/>
      <c r="TUL107" s="380"/>
      <c r="TUO107" s="381"/>
      <c r="TUP107" s="380"/>
      <c r="TUS107" s="381"/>
      <c r="TUT107" s="380"/>
      <c r="TUW107" s="381"/>
      <c r="TUX107" s="380"/>
      <c r="TVA107" s="381"/>
      <c r="TVB107" s="380"/>
      <c r="TVE107" s="381"/>
      <c r="TVF107" s="380"/>
      <c r="TVI107" s="381"/>
      <c r="TVJ107" s="380"/>
      <c r="TVM107" s="381"/>
      <c r="TVN107" s="380"/>
      <c r="TVQ107" s="381"/>
      <c r="TVR107" s="380"/>
      <c r="TVU107" s="381"/>
      <c r="TVV107" s="380"/>
      <c r="TVY107" s="381"/>
      <c r="TVZ107" s="380"/>
      <c r="TWC107" s="381"/>
      <c r="TWD107" s="380"/>
      <c r="TWG107" s="381"/>
      <c r="TWH107" s="380"/>
      <c r="TWK107" s="381"/>
      <c r="TWL107" s="380"/>
      <c r="TWO107" s="381"/>
      <c r="TWP107" s="380"/>
      <c r="TWS107" s="381"/>
      <c r="TWT107" s="380"/>
      <c r="TWW107" s="381"/>
      <c r="TWX107" s="380"/>
      <c r="TXA107" s="381"/>
      <c r="TXB107" s="380"/>
      <c r="TXE107" s="381"/>
      <c r="TXF107" s="380"/>
      <c r="TXI107" s="381"/>
      <c r="TXJ107" s="380"/>
      <c r="TXM107" s="381"/>
      <c r="TXN107" s="380"/>
      <c r="TXQ107" s="381"/>
      <c r="TXR107" s="380"/>
      <c r="TXU107" s="381"/>
      <c r="TXV107" s="380"/>
      <c r="TXY107" s="381"/>
      <c r="TXZ107" s="380"/>
      <c r="TYC107" s="381"/>
      <c r="TYD107" s="380"/>
      <c r="TYG107" s="381"/>
      <c r="TYH107" s="380"/>
      <c r="TYK107" s="381"/>
      <c r="TYL107" s="380"/>
      <c r="TYO107" s="381"/>
      <c r="TYP107" s="380"/>
      <c r="TYS107" s="381"/>
      <c r="TYT107" s="380"/>
      <c r="TYW107" s="381"/>
      <c r="TYX107" s="380"/>
      <c r="TZA107" s="381"/>
      <c r="TZB107" s="380"/>
      <c r="TZE107" s="381"/>
      <c r="TZF107" s="380"/>
      <c r="TZI107" s="381"/>
      <c r="TZJ107" s="380"/>
      <c r="TZM107" s="381"/>
      <c r="TZN107" s="380"/>
      <c r="TZQ107" s="381"/>
      <c r="TZR107" s="380"/>
      <c r="TZU107" s="381"/>
      <c r="TZV107" s="380"/>
      <c r="TZY107" s="381"/>
      <c r="TZZ107" s="380"/>
      <c r="UAC107" s="381"/>
      <c r="UAD107" s="380"/>
      <c r="UAG107" s="381"/>
      <c r="UAH107" s="380"/>
      <c r="UAK107" s="381"/>
      <c r="UAL107" s="380"/>
      <c r="UAO107" s="381"/>
      <c r="UAP107" s="380"/>
      <c r="UAS107" s="381"/>
      <c r="UAT107" s="380"/>
      <c r="UAW107" s="381"/>
      <c r="UAX107" s="380"/>
      <c r="UBA107" s="381"/>
      <c r="UBB107" s="380"/>
      <c r="UBE107" s="381"/>
      <c r="UBF107" s="380"/>
      <c r="UBI107" s="381"/>
      <c r="UBJ107" s="380"/>
      <c r="UBM107" s="381"/>
      <c r="UBN107" s="380"/>
      <c r="UBQ107" s="381"/>
      <c r="UBR107" s="380"/>
      <c r="UBU107" s="381"/>
      <c r="UBV107" s="380"/>
      <c r="UBY107" s="381"/>
      <c r="UBZ107" s="380"/>
      <c r="UCC107" s="381"/>
      <c r="UCD107" s="380"/>
      <c r="UCG107" s="381"/>
      <c r="UCH107" s="380"/>
      <c r="UCK107" s="381"/>
      <c r="UCL107" s="380"/>
      <c r="UCO107" s="381"/>
      <c r="UCP107" s="380"/>
      <c r="UCS107" s="381"/>
      <c r="UCT107" s="380"/>
      <c r="UCW107" s="381"/>
      <c r="UCX107" s="380"/>
      <c r="UDA107" s="381"/>
      <c r="UDB107" s="380"/>
      <c r="UDE107" s="381"/>
      <c r="UDF107" s="380"/>
      <c r="UDI107" s="381"/>
      <c r="UDJ107" s="380"/>
      <c r="UDM107" s="381"/>
      <c r="UDN107" s="380"/>
      <c r="UDQ107" s="381"/>
      <c r="UDR107" s="380"/>
      <c r="UDU107" s="381"/>
      <c r="UDV107" s="380"/>
      <c r="UDY107" s="381"/>
      <c r="UDZ107" s="380"/>
      <c r="UEC107" s="381"/>
      <c r="UED107" s="380"/>
      <c r="UEG107" s="381"/>
      <c r="UEH107" s="380"/>
      <c r="UEK107" s="381"/>
      <c r="UEL107" s="380"/>
      <c r="UEO107" s="381"/>
      <c r="UEP107" s="380"/>
      <c r="UES107" s="381"/>
      <c r="UET107" s="380"/>
      <c r="UEW107" s="381"/>
      <c r="UEX107" s="380"/>
      <c r="UFA107" s="381"/>
      <c r="UFB107" s="380"/>
      <c r="UFE107" s="381"/>
      <c r="UFF107" s="380"/>
      <c r="UFI107" s="381"/>
      <c r="UFJ107" s="380"/>
      <c r="UFM107" s="381"/>
      <c r="UFN107" s="380"/>
      <c r="UFQ107" s="381"/>
      <c r="UFR107" s="380"/>
      <c r="UFU107" s="381"/>
      <c r="UFV107" s="380"/>
      <c r="UFY107" s="381"/>
      <c r="UFZ107" s="380"/>
      <c r="UGC107" s="381"/>
      <c r="UGD107" s="380"/>
      <c r="UGG107" s="381"/>
      <c r="UGH107" s="380"/>
      <c r="UGK107" s="381"/>
      <c r="UGL107" s="380"/>
      <c r="UGO107" s="381"/>
      <c r="UGP107" s="380"/>
      <c r="UGS107" s="381"/>
      <c r="UGT107" s="380"/>
      <c r="UGW107" s="381"/>
      <c r="UGX107" s="380"/>
      <c r="UHA107" s="381"/>
      <c r="UHB107" s="380"/>
      <c r="UHE107" s="381"/>
      <c r="UHF107" s="380"/>
      <c r="UHI107" s="381"/>
      <c r="UHJ107" s="380"/>
      <c r="UHM107" s="381"/>
      <c r="UHN107" s="380"/>
      <c r="UHQ107" s="381"/>
      <c r="UHR107" s="380"/>
      <c r="UHU107" s="381"/>
      <c r="UHV107" s="380"/>
      <c r="UHY107" s="381"/>
      <c r="UHZ107" s="380"/>
      <c r="UIC107" s="381"/>
      <c r="UID107" s="380"/>
      <c r="UIG107" s="381"/>
      <c r="UIH107" s="380"/>
      <c r="UIK107" s="381"/>
      <c r="UIL107" s="380"/>
      <c r="UIO107" s="381"/>
      <c r="UIP107" s="380"/>
      <c r="UIS107" s="381"/>
      <c r="UIT107" s="380"/>
      <c r="UIW107" s="381"/>
      <c r="UIX107" s="380"/>
      <c r="UJA107" s="381"/>
      <c r="UJB107" s="380"/>
      <c r="UJE107" s="381"/>
      <c r="UJF107" s="380"/>
      <c r="UJI107" s="381"/>
      <c r="UJJ107" s="380"/>
      <c r="UJM107" s="381"/>
      <c r="UJN107" s="380"/>
      <c r="UJQ107" s="381"/>
      <c r="UJR107" s="380"/>
      <c r="UJU107" s="381"/>
      <c r="UJV107" s="380"/>
      <c r="UJY107" s="381"/>
      <c r="UJZ107" s="380"/>
      <c r="UKC107" s="381"/>
      <c r="UKD107" s="380"/>
      <c r="UKG107" s="381"/>
      <c r="UKH107" s="380"/>
      <c r="UKK107" s="381"/>
      <c r="UKL107" s="380"/>
      <c r="UKO107" s="381"/>
      <c r="UKP107" s="380"/>
      <c r="UKS107" s="381"/>
      <c r="UKT107" s="380"/>
      <c r="UKW107" s="381"/>
      <c r="UKX107" s="380"/>
      <c r="ULA107" s="381"/>
      <c r="ULB107" s="380"/>
      <c r="ULE107" s="381"/>
      <c r="ULF107" s="380"/>
      <c r="ULI107" s="381"/>
      <c r="ULJ107" s="380"/>
      <c r="ULM107" s="381"/>
      <c r="ULN107" s="380"/>
      <c r="ULQ107" s="381"/>
      <c r="ULR107" s="380"/>
      <c r="ULU107" s="381"/>
      <c r="ULV107" s="380"/>
      <c r="ULY107" s="381"/>
      <c r="ULZ107" s="380"/>
      <c r="UMC107" s="381"/>
      <c r="UMD107" s="380"/>
      <c r="UMG107" s="381"/>
      <c r="UMH107" s="380"/>
      <c r="UMK107" s="381"/>
      <c r="UML107" s="380"/>
      <c r="UMO107" s="381"/>
      <c r="UMP107" s="380"/>
      <c r="UMS107" s="381"/>
      <c r="UMT107" s="380"/>
      <c r="UMW107" s="381"/>
      <c r="UMX107" s="380"/>
      <c r="UNA107" s="381"/>
      <c r="UNB107" s="380"/>
      <c r="UNE107" s="381"/>
      <c r="UNF107" s="380"/>
      <c r="UNI107" s="381"/>
      <c r="UNJ107" s="380"/>
      <c r="UNM107" s="381"/>
      <c r="UNN107" s="380"/>
      <c r="UNQ107" s="381"/>
      <c r="UNR107" s="380"/>
      <c r="UNU107" s="381"/>
      <c r="UNV107" s="380"/>
      <c r="UNY107" s="381"/>
      <c r="UNZ107" s="380"/>
      <c r="UOC107" s="381"/>
      <c r="UOD107" s="380"/>
      <c r="UOG107" s="381"/>
      <c r="UOH107" s="380"/>
      <c r="UOK107" s="381"/>
      <c r="UOL107" s="380"/>
      <c r="UOO107" s="381"/>
      <c r="UOP107" s="380"/>
      <c r="UOS107" s="381"/>
      <c r="UOT107" s="380"/>
      <c r="UOW107" s="381"/>
      <c r="UOX107" s="380"/>
      <c r="UPA107" s="381"/>
      <c r="UPB107" s="380"/>
      <c r="UPE107" s="381"/>
      <c r="UPF107" s="380"/>
      <c r="UPI107" s="381"/>
      <c r="UPJ107" s="380"/>
      <c r="UPM107" s="381"/>
      <c r="UPN107" s="380"/>
      <c r="UPQ107" s="381"/>
      <c r="UPR107" s="380"/>
      <c r="UPU107" s="381"/>
      <c r="UPV107" s="380"/>
      <c r="UPY107" s="381"/>
      <c r="UPZ107" s="380"/>
      <c r="UQC107" s="381"/>
      <c r="UQD107" s="380"/>
      <c r="UQG107" s="381"/>
      <c r="UQH107" s="380"/>
      <c r="UQK107" s="381"/>
      <c r="UQL107" s="380"/>
      <c r="UQO107" s="381"/>
      <c r="UQP107" s="380"/>
      <c r="UQS107" s="381"/>
      <c r="UQT107" s="380"/>
      <c r="UQW107" s="381"/>
      <c r="UQX107" s="380"/>
      <c r="URA107" s="381"/>
      <c r="URB107" s="380"/>
      <c r="URE107" s="381"/>
      <c r="URF107" s="380"/>
      <c r="URI107" s="381"/>
      <c r="URJ107" s="380"/>
      <c r="URM107" s="381"/>
      <c r="URN107" s="380"/>
      <c r="URQ107" s="381"/>
      <c r="URR107" s="380"/>
      <c r="URU107" s="381"/>
      <c r="URV107" s="380"/>
      <c r="URY107" s="381"/>
      <c r="URZ107" s="380"/>
      <c r="USC107" s="381"/>
      <c r="USD107" s="380"/>
      <c r="USG107" s="381"/>
      <c r="USH107" s="380"/>
      <c r="USK107" s="381"/>
      <c r="USL107" s="380"/>
      <c r="USO107" s="381"/>
      <c r="USP107" s="380"/>
      <c r="USS107" s="381"/>
      <c r="UST107" s="380"/>
      <c r="USW107" s="381"/>
      <c r="USX107" s="380"/>
      <c r="UTA107" s="381"/>
      <c r="UTB107" s="380"/>
      <c r="UTE107" s="381"/>
      <c r="UTF107" s="380"/>
      <c r="UTI107" s="381"/>
      <c r="UTJ107" s="380"/>
      <c r="UTM107" s="381"/>
      <c r="UTN107" s="380"/>
      <c r="UTQ107" s="381"/>
      <c r="UTR107" s="380"/>
      <c r="UTU107" s="381"/>
      <c r="UTV107" s="380"/>
      <c r="UTY107" s="381"/>
      <c r="UTZ107" s="380"/>
      <c r="UUC107" s="381"/>
      <c r="UUD107" s="380"/>
      <c r="UUG107" s="381"/>
      <c r="UUH107" s="380"/>
      <c r="UUK107" s="381"/>
      <c r="UUL107" s="380"/>
      <c r="UUO107" s="381"/>
      <c r="UUP107" s="380"/>
      <c r="UUS107" s="381"/>
      <c r="UUT107" s="380"/>
      <c r="UUW107" s="381"/>
      <c r="UUX107" s="380"/>
      <c r="UVA107" s="381"/>
      <c r="UVB107" s="380"/>
      <c r="UVE107" s="381"/>
      <c r="UVF107" s="380"/>
      <c r="UVI107" s="381"/>
      <c r="UVJ107" s="380"/>
      <c r="UVM107" s="381"/>
      <c r="UVN107" s="380"/>
      <c r="UVQ107" s="381"/>
      <c r="UVR107" s="380"/>
      <c r="UVU107" s="381"/>
      <c r="UVV107" s="380"/>
      <c r="UVY107" s="381"/>
      <c r="UVZ107" s="380"/>
      <c r="UWC107" s="381"/>
      <c r="UWD107" s="380"/>
      <c r="UWG107" s="381"/>
      <c r="UWH107" s="380"/>
      <c r="UWK107" s="381"/>
      <c r="UWL107" s="380"/>
      <c r="UWO107" s="381"/>
      <c r="UWP107" s="380"/>
      <c r="UWS107" s="381"/>
      <c r="UWT107" s="380"/>
      <c r="UWW107" s="381"/>
      <c r="UWX107" s="380"/>
      <c r="UXA107" s="381"/>
      <c r="UXB107" s="380"/>
      <c r="UXE107" s="381"/>
      <c r="UXF107" s="380"/>
      <c r="UXI107" s="381"/>
      <c r="UXJ107" s="380"/>
      <c r="UXM107" s="381"/>
      <c r="UXN107" s="380"/>
      <c r="UXQ107" s="381"/>
      <c r="UXR107" s="380"/>
      <c r="UXU107" s="381"/>
      <c r="UXV107" s="380"/>
      <c r="UXY107" s="381"/>
      <c r="UXZ107" s="380"/>
      <c r="UYC107" s="381"/>
      <c r="UYD107" s="380"/>
      <c r="UYG107" s="381"/>
      <c r="UYH107" s="380"/>
      <c r="UYK107" s="381"/>
      <c r="UYL107" s="380"/>
      <c r="UYO107" s="381"/>
      <c r="UYP107" s="380"/>
      <c r="UYS107" s="381"/>
      <c r="UYT107" s="380"/>
      <c r="UYW107" s="381"/>
      <c r="UYX107" s="380"/>
      <c r="UZA107" s="381"/>
      <c r="UZB107" s="380"/>
      <c r="UZE107" s="381"/>
      <c r="UZF107" s="380"/>
      <c r="UZI107" s="381"/>
      <c r="UZJ107" s="380"/>
      <c r="UZM107" s="381"/>
      <c r="UZN107" s="380"/>
      <c r="UZQ107" s="381"/>
      <c r="UZR107" s="380"/>
      <c r="UZU107" s="381"/>
      <c r="UZV107" s="380"/>
      <c r="UZY107" s="381"/>
      <c r="UZZ107" s="380"/>
      <c r="VAC107" s="381"/>
      <c r="VAD107" s="380"/>
      <c r="VAG107" s="381"/>
      <c r="VAH107" s="380"/>
      <c r="VAK107" s="381"/>
      <c r="VAL107" s="380"/>
      <c r="VAO107" s="381"/>
      <c r="VAP107" s="380"/>
      <c r="VAS107" s="381"/>
      <c r="VAT107" s="380"/>
      <c r="VAW107" s="381"/>
      <c r="VAX107" s="380"/>
      <c r="VBA107" s="381"/>
      <c r="VBB107" s="380"/>
      <c r="VBE107" s="381"/>
      <c r="VBF107" s="380"/>
      <c r="VBI107" s="381"/>
      <c r="VBJ107" s="380"/>
      <c r="VBM107" s="381"/>
      <c r="VBN107" s="380"/>
      <c r="VBQ107" s="381"/>
      <c r="VBR107" s="380"/>
      <c r="VBU107" s="381"/>
      <c r="VBV107" s="380"/>
      <c r="VBY107" s="381"/>
      <c r="VBZ107" s="380"/>
      <c r="VCC107" s="381"/>
      <c r="VCD107" s="380"/>
      <c r="VCG107" s="381"/>
      <c r="VCH107" s="380"/>
      <c r="VCK107" s="381"/>
      <c r="VCL107" s="380"/>
      <c r="VCO107" s="381"/>
      <c r="VCP107" s="380"/>
      <c r="VCS107" s="381"/>
      <c r="VCT107" s="380"/>
      <c r="VCW107" s="381"/>
      <c r="VCX107" s="380"/>
      <c r="VDA107" s="381"/>
      <c r="VDB107" s="380"/>
      <c r="VDE107" s="381"/>
      <c r="VDF107" s="380"/>
      <c r="VDI107" s="381"/>
      <c r="VDJ107" s="380"/>
      <c r="VDM107" s="381"/>
      <c r="VDN107" s="380"/>
      <c r="VDQ107" s="381"/>
      <c r="VDR107" s="380"/>
      <c r="VDU107" s="381"/>
      <c r="VDV107" s="380"/>
      <c r="VDY107" s="381"/>
      <c r="VDZ107" s="380"/>
      <c r="VEC107" s="381"/>
      <c r="VED107" s="380"/>
      <c r="VEG107" s="381"/>
      <c r="VEH107" s="380"/>
      <c r="VEK107" s="381"/>
      <c r="VEL107" s="380"/>
      <c r="VEO107" s="381"/>
      <c r="VEP107" s="380"/>
      <c r="VES107" s="381"/>
      <c r="VET107" s="380"/>
      <c r="VEW107" s="381"/>
      <c r="VEX107" s="380"/>
      <c r="VFA107" s="381"/>
      <c r="VFB107" s="380"/>
      <c r="VFE107" s="381"/>
      <c r="VFF107" s="380"/>
      <c r="VFI107" s="381"/>
      <c r="VFJ107" s="380"/>
      <c r="VFM107" s="381"/>
      <c r="VFN107" s="380"/>
      <c r="VFQ107" s="381"/>
      <c r="VFR107" s="380"/>
      <c r="VFU107" s="381"/>
      <c r="VFV107" s="380"/>
      <c r="VFY107" s="381"/>
      <c r="VFZ107" s="380"/>
      <c r="VGC107" s="381"/>
      <c r="VGD107" s="380"/>
      <c r="VGG107" s="381"/>
      <c r="VGH107" s="380"/>
      <c r="VGK107" s="381"/>
      <c r="VGL107" s="380"/>
      <c r="VGO107" s="381"/>
      <c r="VGP107" s="380"/>
      <c r="VGS107" s="381"/>
      <c r="VGT107" s="380"/>
      <c r="VGW107" s="381"/>
      <c r="VGX107" s="380"/>
      <c r="VHA107" s="381"/>
      <c r="VHB107" s="380"/>
      <c r="VHE107" s="381"/>
      <c r="VHF107" s="380"/>
      <c r="VHI107" s="381"/>
      <c r="VHJ107" s="380"/>
      <c r="VHM107" s="381"/>
      <c r="VHN107" s="380"/>
      <c r="VHQ107" s="381"/>
      <c r="VHR107" s="380"/>
      <c r="VHU107" s="381"/>
      <c r="VHV107" s="380"/>
      <c r="VHY107" s="381"/>
      <c r="VHZ107" s="380"/>
      <c r="VIC107" s="381"/>
      <c r="VID107" s="380"/>
      <c r="VIG107" s="381"/>
      <c r="VIH107" s="380"/>
      <c r="VIK107" s="381"/>
      <c r="VIL107" s="380"/>
      <c r="VIO107" s="381"/>
      <c r="VIP107" s="380"/>
      <c r="VIS107" s="381"/>
      <c r="VIT107" s="380"/>
      <c r="VIW107" s="381"/>
      <c r="VIX107" s="380"/>
      <c r="VJA107" s="381"/>
      <c r="VJB107" s="380"/>
      <c r="VJE107" s="381"/>
      <c r="VJF107" s="380"/>
      <c r="VJI107" s="381"/>
      <c r="VJJ107" s="380"/>
      <c r="VJM107" s="381"/>
      <c r="VJN107" s="380"/>
      <c r="VJQ107" s="381"/>
      <c r="VJR107" s="380"/>
      <c r="VJU107" s="381"/>
      <c r="VJV107" s="380"/>
      <c r="VJY107" s="381"/>
      <c r="VJZ107" s="380"/>
      <c r="VKC107" s="381"/>
      <c r="VKD107" s="380"/>
      <c r="VKG107" s="381"/>
      <c r="VKH107" s="380"/>
      <c r="VKK107" s="381"/>
      <c r="VKL107" s="380"/>
      <c r="VKO107" s="381"/>
      <c r="VKP107" s="380"/>
      <c r="VKS107" s="381"/>
      <c r="VKT107" s="380"/>
      <c r="VKW107" s="381"/>
      <c r="VKX107" s="380"/>
      <c r="VLA107" s="381"/>
      <c r="VLB107" s="380"/>
      <c r="VLE107" s="381"/>
      <c r="VLF107" s="380"/>
      <c r="VLI107" s="381"/>
      <c r="VLJ107" s="380"/>
      <c r="VLM107" s="381"/>
      <c r="VLN107" s="380"/>
      <c r="VLQ107" s="381"/>
      <c r="VLR107" s="380"/>
      <c r="VLU107" s="381"/>
      <c r="VLV107" s="380"/>
      <c r="VLY107" s="381"/>
      <c r="VLZ107" s="380"/>
      <c r="VMC107" s="381"/>
      <c r="VMD107" s="380"/>
      <c r="VMG107" s="381"/>
      <c r="VMH107" s="380"/>
      <c r="VMK107" s="381"/>
      <c r="VML107" s="380"/>
      <c r="VMO107" s="381"/>
      <c r="VMP107" s="380"/>
      <c r="VMS107" s="381"/>
      <c r="VMT107" s="380"/>
      <c r="VMW107" s="381"/>
      <c r="VMX107" s="380"/>
      <c r="VNA107" s="381"/>
      <c r="VNB107" s="380"/>
      <c r="VNE107" s="381"/>
      <c r="VNF107" s="380"/>
      <c r="VNI107" s="381"/>
      <c r="VNJ107" s="380"/>
      <c r="VNM107" s="381"/>
      <c r="VNN107" s="380"/>
      <c r="VNQ107" s="381"/>
      <c r="VNR107" s="380"/>
      <c r="VNU107" s="381"/>
      <c r="VNV107" s="380"/>
      <c r="VNY107" s="381"/>
      <c r="VNZ107" s="380"/>
      <c r="VOC107" s="381"/>
      <c r="VOD107" s="380"/>
      <c r="VOG107" s="381"/>
      <c r="VOH107" s="380"/>
      <c r="VOK107" s="381"/>
      <c r="VOL107" s="380"/>
      <c r="VOO107" s="381"/>
      <c r="VOP107" s="380"/>
      <c r="VOS107" s="381"/>
      <c r="VOT107" s="380"/>
      <c r="VOW107" s="381"/>
      <c r="VOX107" s="380"/>
      <c r="VPA107" s="381"/>
      <c r="VPB107" s="380"/>
      <c r="VPE107" s="381"/>
      <c r="VPF107" s="380"/>
      <c r="VPI107" s="381"/>
      <c r="VPJ107" s="380"/>
      <c r="VPM107" s="381"/>
      <c r="VPN107" s="380"/>
      <c r="VPQ107" s="381"/>
      <c r="VPR107" s="380"/>
      <c r="VPU107" s="381"/>
      <c r="VPV107" s="380"/>
      <c r="VPY107" s="381"/>
      <c r="VPZ107" s="380"/>
      <c r="VQC107" s="381"/>
      <c r="VQD107" s="380"/>
      <c r="VQG107" s="381"/>
      <c r="VQH107" s="380"/>
      <c r="VQK107" s="381"/>
      <c r="VQL107" s="380"/>
      <c r="VQO107" s="381"/>
      <c r="VQP107" s="380"/>
      <c r="VQS107" s="381"/>
      <c r="VQT107" s="380"/>
      <c r="VQW107" s="381"/>
      <c r="VQX107" s="380"/>
      <c r="VRA107" s="381"/>
      <c r="VRB107" s="380"/>
      <c r="VRE107" s="381"/>
      <c r="VRF107" s="380"/>
      <c r="VRI107" s="381"/>
      <c r="VRJ107" s="380"/>
      <c r="VRM107" s="381"/>
      <c r="VRN107" s="380"/>
      <c r="VRQ107" s="381"/>
      <c r="VRR107" s="380"/>
      <c r="VRU107" s="381"/>
      <c r="VRV107" s="380"/>
      <c r="VRY107" s="381"/>
      <c r="VRZ107" s="380"/>
      <c r="VSC107" s="381"/>
      <c r="VSD107" s="380"/>
      <c r="VSG107" s="381"/>
      <c r="VSH107" s="380"/>
      <c r="VSK107" s="381"/>
      <c r="VSL107" s="380"/>
      <c r="VSO107" s="381"/>
      <c r="VSP107" s="380"/>
      <c r="VSS107" s="381"/>
      <c r="VST107" s="380"/>
      <c r="VSW107" s="381"/>
      <c r="VSX107" s="380"/>
      <c r="VTA107" s="381"/>
      <c r="VTB107" s="380"/>
      <c r="VTE107" s="381"/>
      <c r="VTF107" s="380"/>
      <c r="VTI107" s="381"/>
      <c r="VTJ107" s="380"/>
      <c r="VTM107" s="381"/>
      <c r="VTN107" s="380"/>
      <c r="VTQ107" s="381"/>
      <c r="VTR107" s="380"/>
      <c r="VTU107" s="381"/>
      <c r="VTV107" s="380"/>
      <c r="VTY107" s="381"/>
      <c r="VTZ107" s="380"/>
      <c r="VUC107" s="381"/>
      <c r="VUD107" s="380"/>
      <c r="VUG107" s="381"/>
      <c r="VUH107" s="380"/>
      <c r="VUK107" s="381"/>
      <c r="VUL107" s="380"/>
      <c r="VUO107" s="381"/>
      <c r="VUP107" s="380"/>
      <c r="VUS107" s="381"/>
      <c r="VUT107" s="380"/>
      <c r="VUW107" s="381"/>
      <c r="VUX107" s="380"/>
      <c r="VVA107" s="381"/>
      <c r="VVB107" s="380"/>
      <c r="VVE107" s="381"/>
      <c r="VVF107" s="380"/>
      <c r="VVI107" s="381"/>
      <c r="VVJ107" s="380"/>
      <c r="VVM107" s="381"/>
      <c r="VVN107" s="380"/>
      <c r="VVQ107" s="381"/>
      <c r="VVR107" s="380"/>
      <c r="VVU107" s="381"/>
      <c r="VVV107" s="380"/>
      <c r="VVY107" s="381"/>
      <c r="VVZ107" s="380"/>
      <c r="VWC107" s="381"/>
      <c r="VWD107" s="380"/>
      <c r="VWG107" s="381"/>
      <c r="VWH107" s="380"/>
      <c r="VWK107" s="381"/>
      <c r="VWL107" s="380"/>
      <c r="VWO107" s="381"/>
      <c r="VWP107" s="380"/>
      <c r="VWS107" s="381"/>
      <c r="VWT107" s="380"/>
      <c r="VWW107" s="381"/>
      <c r="VWX107" s="380"/>
      <c r="VXA107" s="381"/>
      <c r="VXB107" s="380"/>
      <c r="VXE107" s="381"/>
      <c r="VXF107" s="380"/>
      <c r="VXI107" s="381"/>
      <c r="VXJ107" s="380"/>
      <c r="VXM107" s="381"/>
      <c r="VXN107" s="380"/>
      <c r="VXQ107" s="381"/>
      <c r="VXR107" s="380"/>
      <c r="VXU107" s="381"/>
      <c r="VXV107" s="380"/>
      <c r="VXY107" s="381"/>
      <c r="VXZ107" s="380"/>
      <c r="VYC107" s="381"/>
      <c r="VYD107" s="380"/>
      <c r="VYG107" s="381"/>
      <c r="VYH107" s="380"/>
      <c r="VYK107" s="381"/>
      <c r="VYL107" s="380"/>
      <c r="VYO107" s="381"/>
      <c r="VYP107" s="380"/>
      <c r="VYS107" s="381"/>
      <c r="VYT107" s="380"/>
      <c r="VYW107" s="381"/>
      <c r="VYX107" s="380"/>
      <c r="VZA107" s="381"/>
      <c r="VZB107" s="380"/>
      <c r="VZE107" s="381"/>
      <c r="VZF107" s="380"/>
      <c r="VZI107" s="381"/>
      <c r="VZJ107" s="380"/>
      <c r="VZM107" s="381"/>
      <c r="VZN107" s="380"/>
      <c r="VZQ107" s="381"/>
      <c r="VZR107" s="380"/>
      <c r="VZU107" s="381"/>
      <c r="VZV107" s="380"/>
      <c r="VZY107" s="381"/>
      <c r="VZZ107" s="380"/>
      <c r="WAC107" s="381"/>
      <c r="WAD107" s="380"/>
      <c r="WAG107" s="381"/>
      <c r="WAH107" s="380"/>
      <c r="WAK107" s="381"/>
      <c r="WAL107" s="380"/>
      <c r="WAO107" s="381"/>
      <c r="WAP107" s="380"/>
      <c r="WAS107" s="381"/>
      <c r="WAT107" s="380"/>
      <c r="WAW107" s="381"/>
      <c r="WAX107" s="380"/>
      <c r="WBA107" s="381"/>
      <c r="WBB107" s="380"/>
      <c r="WBE107" s="381"/>
      <c r="WBF107" s="380"/>
      <c r="WBI107" s="381"/>
      <c r="WBJ107" s="380"/>
      <c r="WBM107" s="381"/>
      <c r="WBN107" s="380"/>
      <c r="WBQ107" s="381"/>
      <c r="WBR107" s="380"/>
      <c r="WBU107" s="381"/>
      <c r="WBV107" s="380"/>
      <c r="WBY107" s="381"/>
      <c r="WBZ107" s="380"/>
      <c r="WCC107" s="381"/>
      <c r="WCD107" s="380"/>
      <c r="WCG107" s="381"/>
      <c r="WCH107" s="380"/>
      <c r="WCK107" s="381"/>
      <c r="WCL107" s="380"/>
      <c r="WCO107" s="381"/>
      <c r="WCP107" s="380"/>
      <c r="WCS107" s="381"/>
      <c r="WCT107" s="380"/>
      <c r="WCW107" s="381"/>
      <c r="WCX107" s="380"/>
      <c r="WDA107" s="381"/>
      <c r="WDB107" s="380"/>
      <c r="WDE107" s="381"/>
      <c r="WDF107" s="380"/>
      <c r="WDI107" s="381"/>
      <c r="WDJ107" s="380"/>
      <c r="WDM107" s="381"/>
      <c r="WDN107" s="380"/>
      <c r="WDQ107" s="381"/>
      <c r="WDR107" s="380"/>
      <c r="WDU107" s="381"/>
      <c r="WDV107" s="380"/>
      <c r="WDY107" s="381"/>
      <c r="WDZ107" s="380"/>
      <c r="WEC107" s="381"/>
      <c r="WED107" s="380"/>
      <c r="WEG107" s="381"/>
      <c r="WEH107" s="380"/>
      <c r="WEK107" s="381"/>
      <c r="WEL107" s="380"/>
      <c r="WEO107" s="381"/>
      <c r="WEP107" s="380"/>
      <c r="WES107" s="381"/>
      <c r="WET107" s="380"/>
      <c r="WEW107" s="381"/>
      <c r="WEX107" s="380"/>
      <c r="WFA107" s="381"/>
      <c r="WFB107" s="380"/>
      <c r="WFE107" s="381"/>
      <c r="WFF107" s="380"/>
      <c r="WFI107" s="381"/>
      <c r="WFJ107" s="380"/>
      <c r="WFM107" s="381"/>
      <c r="WFN107" s="380"/>
      <c r="WFQ107" s="381"/>
      <c r="WFR107" s="380"/>
      <c r="WFU107" s="381"/>
      <c r="WFV107" s="380"/>
      <c r="WFY107" s="381"/>
      <c r="WFZ107" s="380"/>
      <c r="WGC107" s="381"/>
      <c r="WGD107" s="380"/>
      <c r="WGG107" s="381"/>
      <c r="WGH107" s="380"/>
      <c r="WGK107" s="381"/>
      <c r="WGL107" s="380"/>
      <c r="WGO107" s="381"/>
      <c r="WGP107" s="380"/>
      <c r="WGS107" s="381"/>
      <c r="WGT107" s="380"/>
      <c r="WGW107" s="381"/>
      <c r="WGX107" s="380"/>
      <c r="WHA107" s="381"/>
      <c r="WHB107" s="380"/>
      <c r="WHE107" s="381"/>
      <c r="WHF107" s="380"/>
      <c r="WHI107" s="381"/>
      <c r="WHJ107" s="380"/>
      <c r="WHM107" s="381"/>
      <c r="WHN107" s="380"/>
      <c r="WHQ107" s="381"/>
      <c r="WHR107" s="380"/>
      <c r="WHU107" s="381"/>
      <c r="WHV107" s="380"/>
      <c r="WHY107" s="381"/>
      <c r="WHZ107" s="380"/>
      <c r="WIC107" s="381"/>
      <c r="WID107" s="380"/>
      <c r="WIG107" s="381"/>
      <c r="WIH107" s="380"/>
      <c r="WIK107" s="381"/>
      <c r="WIL107" s="380"/>
      <c r="WIO107" s="381"/>
      <c r="WIP107" s="380"/>
      <c r="WIS107" s="381"/>
      <c r="WIT107" s="380"/>
      <c r="WIW107" s="381"/>
      <c r="WIX107" s="380"/>
      <c r="WJA107" s="381"/>
      <c r="WJB107" s="380"/>
      <c r="WJE107" s="381"/>
      <c r="WJF107" s="380"/>
      <c r="WJI107" s="381"/>
      <c r="WJJ107" s="380"/>
      <c r="WJM107" s="381"/>
      <c r="WJN107" s="380"/>
      <c r="WJQ107" s="381"/>
      <c r="WJR107" s="380"/>
      <c r="WJU107" s="381"/>
      <c r="WJV107" s="380"/>
      <c r="WJY107" s="381"/>
      <c r="WJZ107" s="380"/>
      <c r="WKC107" s="381"/>
      <c r="WKD107" s="380"/>
      <c r="WKG107" s="381"/>
      <c r="WKH107" s="380"/>
      <c r="WKK107" s="381"/>
      <c r="WKL107" s="380"/>
      <c r="WKO107" s="381"/>
      <c r="WKP107" s="380"/>
      <c r="WKS107" s="381"/>
      <c r="WKT107" s="380"/>
      <c r="WKW107" s="381"/>
      <c r="WKX107" s="380"/>
      <c r="WLA107" s="381"/>
      <c r="WLB107" s="380"/>
      <c r="WLE107" s="381"/>
      <c r="WLF107" s="380"/>
      <c r="WLI107" s="381"/>
      <c r="WLJ107" s="380"/>
      <c r="WLM107" s="381"/>
      <c r="WLN107" s="380"/>
      <c r="WLQ107" s="381"/>
      <c r="WLR107" s="380"/>
      <c r="WLU107" s="381"/>
      <c r="WLV107" s="380"/>
      <c r="WLY107" s="381"/>
      <c r="WLZ107" s="380"/>
      <c r="WMC107" s="381"/>
      <c r="WMD107" s="380"/>
      <c r="WMG107" s="381"/>
      <c r="WMH107" s="380"/>
      <c r="WMK107" s="381"/>
      <c r="WML107" s="380"/>
      <c r="WMO107" s="381"/>
      <c r="WMP107" s="380"/>
      <c r="WMS107" s="381"/>
      <c r="WMT107" s="380"/>
      <c r="WMW107" s="381"/>
      <c r="WMX107" s="380"/>
      <c r="WNA107" s="381"/>
      <c r="WNB107" s="380"/>
      <c r="WNE107" s="381"/>
      <c r="WNF107" s="380"/>
      <c r="WNI107" s="381"/>
      <c r="WNJ107" s="380"/>
      <c r="WNM107" s="381"/>
      <c r="WNN107" s="380"/>
      <c r="WNQ107" s="381"/>
      <c r="WNR107" s="380"/>
      <c r="WNU107" s="381"/>
      <c r="WNV107" s="380"/>
      <c r="WNY107" s="381"/>
      <c r="WNZ107" s="380"/>
      <c r="WOC107" s="381"/>
      <c r="WOD107" s="380"/>
      <c r="WOG107" s="381"/>
      <c r="WOH107" s="380"/>
      <c r="WOK107" s="381"/>
      <c r="WOL107" s="380"/>
      <c r="WOO107" s="381"/>
      <c r="WOP107" s="380"/>
      <c r="WOS107" s="381"/>
      <c r="WOT107" s="380"/>
      <c r="WOW107" s="381"/>
      <c r="WOX107" s="380"/>
      <c r="WPA107" s="381"/>
      <c r="WPB107" s="380"/>
      <c r="WPE107" s="381"/>
      <c r="WPF107" s="380"/>
      <c r="WPI107" s="381"/>
      <c r="WPJ107" s="380"/>
      <c r="WPM107" s="381"/>
      <c r="WPN107" s="380"/>
      <c r="WPQ107" s="381"/>
      <c r="WPR107" s="380"/>
      <c r="WPU107" s="381"/>
      <c r="WPV107" s="380"/>
      <c r="WPY107" s="381"/>
      <c r="WPZ107" s="380"/>
      <c r="WQC107" s="381"/>
      <c r="WQD107" s="380"/>
      <c r="WQG107" s="381"/>
      <c r="WQH107" s="380"/>
      <c r="WQK107" s="381"/>
      <c r="WQL107" s="380"/>
      <c r="WQO107" s="381"/>
      <c r="WQP107" s="380"/>
      <c r="WQS107" s="381"/>
      <c r="WQT107" s="380"/>
      <c r="WQW107" s="381"/>
      <c r="WQX107" s="380"/>
      <c r="WRA107" s="381"/>
      <c r="WRB107" s="380"/>
      <c r="WRE107" s="381"/>
      <c r="WRF107" s="380"/>
      <c r="WRI107" s="381"/>
      <c r="WRJ107" s="380"/>
      <c r="WRM107" s="381"/>
      <c r="WRN107" s="380"/>
      <c r="WRQ107" s="381"/>
      <c r="WRR107" s="380"/>
      <c r="WRU107" s="381"/>
      <c r="WRV107" s="380"/>
      <c r="WRY107" s="381"/>
      <c r="WRZ107" s="380"/>
      <c r="WSC107" s="381"/>
      <c r="WSD107" s="380"/>
      <c r="WSG107" s="381"/>
      <c r="WSH107" s="380"/>
      <c r="WSK107" s="381"/>
      <c r="WSL107" s="380"/>
      <c r="WSO107" s="381"/>
      <c r="WSP107" s="380"/>
      <c r="WSS107" s="381"/>
      <c r="WST107" s="380"/>
      <c r="WSW107" s="381"/>
      <c r="WSX107" s="380"/>
      <c r="WTA107" s="381"/>
      <c r="WTB107" s="380"/>
      <c r="WTE107" s="381"/>
      <c r="WTF107" s="380"/>
      <c r="WTI107" s="381"/>
      <c r="WTJ107" s="380"/>
      <c r="WTM107" s="381"/>
      <c r="WTN107" s="380"/>
      <c r="WTQ107" s="381"/>
      <c r="WTR107" s="380"/>
      <c r="WTU107" s="381"/>
      <c r="WTV107" s="380"/>
      <c r="WTY107" s="381"/>
      <c r="WTZ107" s="380"/>
      <c r="WUC107" s="381"/>
      <c r="WUD107" s="380"/>
      <c r="WUG107" s="381"/>
      <c r="WUH107" s="380"/>
      <c r="WUK107" s="381"/>
      <c r="WUL107" s="380"/>
      <c r="WUO107" s="381"/>
      <c r="WUP107" s="380"/>
      <c r="WUS107" s="381"/>
      <c r="WUT107" s="380"/>
      <c r="WUW107" s="381"/>
      <c r="WUX107" s="380"/>
      <c r="WVA107" s="381"/>
      <c r="WVB107" s="380"/>
      <c r="WVE107" s="381"/>
      <c r="WVF107" s="380"/>
      <c r="WVI107" s="381"/>
      <c r="WVJ107" s="380"/>
      <c r="WVM107" s="381"/>
      <c r="WVN107" s="380"/>
      <c r="WVQ107" s="381"/>
      <c r="WVR107" s="380"/>
      <c r="WVU107" s="381"/>
      <c r="WVV107" s="380"/>
      <c r="WVY107" s="381"/>
      <c r="WVZ107" s="380"/>
      <c r="WWC107" s="381"/>
      <c r="WWD107" s="380"/>
      <c r="WWG107" s="381"/>
      <c r="WWH107" s="380"/>
      <c r="WWK107" s="381"/>
      <c r="WWL107" s="380"/>
      <c r="WWO107" s="381"/>
      <c r="WWP107" s="380"/>
      <c r="WWS107" s="381"/>
      <c r="WWT107" s="380"/>
      <c r="WWW107" s="381"/>
      <c r="WWX107" s="380"/>
      <c r="WXA107" s="381"/>
      <c r="WXB107" s="380"/>
      <c r="WXE107" s="381"/>
      <c r="WXF107" s="380"/>
      <c r="WXI107" s="381"/>
      <c r="WXJ107" s="380"/>
      <c r="WXM107" s="381"/>
      <c r="WXN107" s="380"/>
      <c r="WXQ107" s="381"/>
      <c r="WXR107" s="380"/>
      <c r="WXU107" s="381"/>
      <c r="WXV107" s="380"/>
      <c r="WXY107" s="381"/>
      <c r="WXZ107" s="380"/>
      <c r="WYC107" s="381"/>
      <c r="WYD107" s="380"/>
      <c r="WYG107" s="381"/>
      <c r="WYH107" s="380"/>
      <c r="WYK107" s="381"/>
      <c r="WYL107" s="380"/>
      <c r="WYO107" s="381"/>
      <c r="WYP107" s="380"/>
      <c r="WYS107" s="381"/>
      <c r="WYT107" s="380"/>
      <c r="WYW107" s="381"/>
      <c r="WYX107" s="380"/>
      <c r="WZA107" s="381"/>
      <c r="WZB107" s="380"/>
      <c r="WZE107" s="381"/>
      <c r="WZF107" s="380"/>
      <c r="WZI107" s="381"/>
      <c r="WZJ107" s="380"/>
      <c r="WZM107" s="381"/>
      <c r="WZN107" s="380"/>
      <c r="WZQ107" s="381"/>
      <c r="WZR107" s="380"/>
      <c r="WZU107" s="381"/>
      <c r="WZV107" s="380"/>
      <c r="WZY107" s="381"/>
      <c r="WZZ107" s="380"/>
      <c r="XAC107" s="381"/>
      <c r="XAD107" s="380"/>
      <c r="XAG107" s="381"/>
      <c r="XAH107" s="380"/>
      <c r="XAK107" s="381"/>
      <c r="XAL107" s="380"/>
      <c r="XAO107" s="381"/>
      <c r="XAP107" s="380"/>
      <c r="XAS107" s="381"/>
      <c r="XAT107" s="380"/>
      <c r="XAW107" s="381"/>
      <c r="XAX107" s="380"/>
      <c r="XBA107" s="381"/>
      <c r="XBB107" s="380"/>
      <c r="XBE107" s="381"/>
      <c r="XBF107" s="380"/>
      <c r="XBI107" s="381"/>
      <c r="XBJ107" s="380"/>
      <c r="XBM107" s="381"/>
      <c r="XBN107" s="380"/>
      <c r="XBQ107" s="381"/>
      <c r="XBR107" s="380"/>
      <c r="XBU107" s="381"/>
      <c r="XBV107" s="380"/>
      <c r="XBY107" s="381"/>
      <c r="XBZ107" s="380"/>
      <c r="XCC107" s="381"/>
      <c r="XCD107" s="380"/>
      <c r="XCG107" s="381"/>
      <c r="XCH107" s="380"/>
      <c r="XCK107" s="381"/>
      <c r="XCL107" s="380"/>
      <c r="XCO107" s="381"/>
      <c r="XCP107" s="380"/>
      <c r="XCS107" s="381"/>
      <c r="XCT107" s="380"/>
      <c r="XCW107" s="381"/>
      <c r="XCX107" s="380"/>
      <c r="XDA107" s="381"/>
      <c r="XDB107" s="380"/>
      <c r="XDE107" s="381"/>
      <c r="XDF107" s="380"/>
      <c r="XDI107" s="381"/>
      <c r="XDJ107" s="380"/>
      <c r="XDM107" s="381"/>
      <c r="XDN107" s="380"/>
      <c r="XDQ107" s="381"/>
      <c r="XDR107" s="380"/>
      <c r="XDU107" s="381"/>
      <c r="XDV107" s="380"/>
      <c r="XDY107" s="381"/>
      <c r="XDZ107" s="380"/>
      <c r="XEC107" s="381"/>
      <c r="XED107" s="380"/>
      <c r="XEG107" s="381"/>
      <c r="XEH107" s="380"/>
      <c r="XEK107" s="381"/>
      <c r="XEL107" s="380"/>
      <c r="XEO107" s="381"/>
      <c r="XEP107" s="380"/>
      <c r="XES107" s="381"/>
      <c r="XET107" s="380"/>
      <c r="XEW107" s="381"/>
      <c r="XEX107" s="380"/>
      <c r="XFA107" s="381"/>
      <c r="XFB107" s="380"/>
    </row>
    <row r="108" spans="1:1022 1025:2046 2049:3070 3073:4094 4097:5118 5121:6142 6145:7166 7169:8190 8193:9214 9217:10238 10241:11262 11265:12286 12289:13310 13313:14334 14337:15358 15361:16382" x14ac:dyDescent="0.15">
      <c r="H108" s="381"/>
      <c r="I108" s="380"/>
      <c r="M108" s="381"/>
      <c r="N108" s="380"/>
      <c r="Q108" s="381"/>
      <c r="R108" s="380"/>
      <c r="U108" s="381"/>
      <c r="V108" s="380"/>
      <c r="Y108" s="381"/>
      <c r="Z108" s="380"/>
      <c r="AC108" s="381"/>
      <c r="AD108" s="380"/>
      <c r="AG108" s="381"/>
      <c r="AH108" s="380"/>
      <c r="AK108" s="381"/>
      <c r="AL108" s="380"/>
      <c r="AO108" s="381"/>
      <c r="AP108" s="380"/>
      <c r="AS108" s="381"/>
      <c r="AT108" s="380"/>
      <c r="AW108" s="381"/>
      <c r="AX108" s="380"/>
      <c r="BA108" s="381"/>
      <c r="BB108" s="380"/>
      <c r="BE108" s="381"/>
      <c r="BF108" s="380"/>
      <c r="BI108" s="381"/>
      <c r="BJ108" s="380"/>
      <c r="BM108" s="381"/>
      <c r="BN108" s="380"/>
      <c r="BQ108" s="381"/>
      <c r="BR108" s="380"/>
      <c r="BU108" s="381"/>
      <c r="BV108" s="380"/>
      <c r="BY108" s="381"/>
      <c r="BZ108" s="380"/>
      <c r="CC108" s="381"/>
      <c r="CD108" s="380"/>
      <c r="CG108" s="381"/>
      <c r="CH108" s="380"/>
      <c r="CK108" s="381"/>
      <c r="CL108" s="380"/>
      <c r="CO108" s="381"/>
      <c r="CP108" s="380"/>
      <c r="CS108" s="381"/>
      <c r="CT108" s="380"/>
      <c r="CW108" s="381"/>
      <c r="CX108" s="380"/>
      <c r="DA108" s="381"/>
      <c r="DB108" s="380"/>
      <c r="DE108" s="381"/>
      <c r="DF108" s="380"/>
      <c r="DI108" s="381"/>
      <c r="DJ108" s="380"/>
      <c r="DM108" s="381"/>
      <c r="DN108" s="380"/>
      <c r="DQ108" s="381"/>
      <c r="DR108" s="380"/>
      <c r="DU108" s="381"/>
      <c r="DV108" s="380"/>
      <c r="DY108" s="381"/>
      <c r="DZ108" s="380"/>
      <c r="EC108" s="381"/>
      <c r="ED108" s="380"/>
      <c r="EG108" s="381"/>
      <c r="EH108" s="380"/>
      <c r="EK108" s="381"/>
      <c r="EL108" s="380"/>
      <c r="EO108" s="381"/>
      <c r="EP108" s="380"/>
      <c r="ES108" s="381"/>
      <c r="ET108" s="380"/>
      <c r="EW108" s="381"/>
      <c r="EX108" s="380"/>
      <c r="FA108" s="381"/>
      <c r="FB108" s="380"/>
      <c r="FE108" s="381"/>
      <c r="FF108" s="380"/>
      <c r="FI108" s="381"/>
      <c r="FJ108" s="380"/>
      <c r="FM108" s="381"/>
      <c r="FN108" s="380"/>
      <c r="FQ108" s="381"/>
      <c r="FR108" s="380"/>
      <c r="FU108" s="381"/>
      <c r="FV108" s="380"/>
      <c r="FY108" s="381"/>
      <c r="FZ108" s="380"/>
      <c r="GC108" s="381"/>
      <c r="GD108" s="380"/>
      <c r="GG108" s="381"/>
      <c r="GH108" s="380"/>
      <c r="GK108" s="381"/>
      <c r="GL108" s="380"/>
      <c r="GO108" s="381"/>
      <c r="GP108" s="380"/>
      <c r="GS108" s="381"/>
      <c r="GT108" s="380"/>
      <c r="GW108" s="381"/>
      <c r="GX108" s="380"/>
      <c r="HA108" s="381"/>
      <c r="HB108" s="380"/>
      <c r="HE108" s="381"/>
      <c r="HF108" s="380"/>
      <c r="HI108" s="381"/>
      <c r="HJ108" s="380"/>
      <c r="HM108" s="381"/>
      <c r="HN108" s="380"/>
      <c r="HQ108" s="381"/>
      <c r="HR108" s="380"/>
      <c r="HU108" s="381"/>
      <c r="HV108" s="380"/>
      <c r="HY108" s="381"/>
      <c r="HZ108" s="380"/>
      <c r="IC108" s="381"/>
      <c r="ID108" s="380"/>
      <c r="IG108" s="381"/>
      <c r="IH108" s="380"/>
      <c r="IK108" s="381"/>
      <c r="IL108" s="380"/>
      <c r="IO108" s="381"/>
      <c r="IP108" s="380"/>
      <c r="IS108" s="381"/>
      <c r="IT108" s="380"/>
      <c r="IW108" s="381"/>
      <c r="IX108" s="380"/>
      <c r="JA108" s="381"/>
      <c r="JB108" s="380"/>
      <c r="JE108" s="381"/>
      <c r="JF108" s="380"/>
      <c r="JI108" s="381"/>
      <c r="JJ108" s="380"/>
      <c r="JM108" s="381"/>
      <c r="JN108" s="380"/>
      <c r="JQ108" s="381"/>
      <c r="JR108" s="380"/>
      <c r="JU108" s="381"/>
      <c r="JV108" s="380"/>
      <c r="JY108" s="381"/>
      <c r="JZ108" s="380"/>
      <c r="KC108" s="381"/>
      <c r="KD108" s="380"/>
      <c r="KG108" s="381"/>
      <c r="KH108" s="380"/>
      <c r="KK108" s="381"/>
      <c r="KL108" s="380"/>
      <c r="KO108" s="381"/>
      <c r="KP108" s="380"/>
      <c r="KS108" s="381"/>
      <c r="KT108" s="380"/>
      <c r="KW108" s="381"/>
      <c r="KX108" s="380"/>
      <c r="LA108" s="381"/>
      <c r="LB108" s="380"/>
      <c r="LE108" s="381"/>
      <c r="LF108" s="380"/>
      <c r="LI108" s="381"/>
      <c r="LJ108" s="380"/>
      <c r="LM108" s="381"/>
      <c r="LN108" s="380"/>
      <c r="LQ108" s="381"/>
      <c r="LR108" s="380"/>
      <c r="LU108" s="381"/>
      <c r="LV108" s="380"/>
      <c r="LY108" s="381"/>
      <c r="LZ108" s="380"/>
      <c r="MC108" s="381"/>
      <c r="MD108" s="380"/>
      <c r="MG108" s="381"/>
      <c r="MH108" s="380"/>
      <c r="MK108" s="381"/>
      <c r="ML108" s="380"/>
      <c r="MO108" s="381"/>
      <c r="MP108" s="380"/>
      <c r="MS108" s="381"/>
      <c r="MT108" s="380"/>
      <c r="MW108" s="381"/>
      <c r="MX108" s="380"/>
      <c r="NA108" s="381"/>
      <c r="NB108" s="380"/>
      <c r="NE108" s="381"/>
      <c r="NF108" s="380"/>
      <c r="NI108" s="381"/>
      <c r="NJ108" s="380"/>
      <c r="NM108" s="381"/>
      <c r="NN108" s="380"/>
      <c r="NQ108" s="381"/>
      <c r="NR108" s="380"/>
      <c r="NU108" s="381"/>
      <c r="NV108" s="380"/>
      <c r="NY108" s="381"/>
      <c r="NZ108" s="380"/>
      <c r="OC108" s="381"/>
      <c r="OD108" s="380"/>
      <c r="OG108" s="381"/>
      <c r="OH108" s="380"/>
      <c r="OK108" s="381"/>
      <c r="OL108" s="380"/>
      <c r="OO108" s="381"/>
      <c r="OP108" s="380"/>
      <c r="OS108" s="381"/>
      <c r="OT108" s="380"/>
      <c r="OW108" s="381"/>
      <c r="OX108" s="380"/>
      <c r="PA108" s="381"/>
      <c r="PB108" s="380"/>
      <c r="PE108" s="381"/>
      <c r="PF108" s="380"/>
      <c r="PI108" s="381"/>
      <c r="PJ108" s="380"/>
      <c r="PM108" s="381"/>
      <c r="PN108" s="380"/>
      <c r="PQ108" s="381"/>
      <c r="PR108" s="380"/>
      <c r="PU108" s="381"/>
      <c r="PV108" s="380"/>
      <c r="PY108" s="381"/>
      <c r="PZ108" s="380"/>
      <c r="QC108" s="381"/>
      <c r="QD108" s="380"/>
      <c r="QG108" s="381"/>
      <c r="QH108" s="380"/>
      <c r="QK108" s="381"/>
      <c r="QL108" s="380"/>
      <c r="QO108" s="381"/>
      <c r="QP108" s="380"/>
      <c r="QS108" s="381"/>
      <c r="QT108" s="380"/>
      <c r="QW108" s="381"/>
      <c r="QX108" s="380"/>
      <c r="RA108" s="381"/>
      <c r="RB108" s="380"/>
      <c r="RE108" s="381"/>
      <c r="RF108" s="380"/>
      <c r="RI108" s="381"/>
      <c r="RJ108" s="380"/>
      <c r="RM108" s="381"/>
      <c r="RN108" s="380"/>
      <c r="RQ108" s="381"/>
      <c r="RR108" s="380"/>
      <c r="RU108" s="381"/>
      <c r="RV108" s="380"/>
      <c r="RY108" s="381"/>
      <c r="RZ108" s="380"/>
      <c r="SC108" s="381"/>
      <c r="SD108" s="380"/>
      <c r="SG108" s="381"/>
      <c r="SH108" s="380"/>
      <c r="SK108" s="381"/>
      <c r="SL108" s="380"/>
      <c r="SO108" s="381"/>
      <c r="SP108" s="380"/>
      <c r="SS108" s="381"/>
      <c r="ST108" s="380"/>
      <c r="SW108" s="381"/>
      <c r="SX108" s="380"/>
      <c r="TA108" s="381"/>
      <c r="TB108" s="380"/>
      <c r="TE108" s="381"/>
      <c r="TF108" s="380"/>
      <c r="TI108" s="381"/>
      <c r="TJ108" s="380"/>
      <c r="TM108" s="381"/>
      <c r="TN108" s="380"/>
      <c r="TQ108" s="381"/>
      <c r="TR108" s="380"/>
      <c r="TU108" s="381"/>
      <c r="TV108" s="380"/>
      <c r="TY108" s="381"/>
      <c r="TZ108" s="380"/>
      <c r="UC108" s="381"/>
      <c r="UD108" s="380"/>
      <c r="UG108" s="381"/>
      <c r="UH108" s="380"/>
      <c r="UK108" s="381"/>
      <c r="UL108" s="380"/>
      <c r="UO108" s="381"/>
      <c r="UP108" s="380"/>
      <c r="US108" s="381"/>
      <c r="UT108" s="380"/>
      <c r="UW108" s="381"/>
      <c r="UX108" s="380"/>
      <c r="VA108" s="381"/>
      <c r="VB108" s="380"/>
      <c r="VE108" s="381"/>
      <c r="VF108" s="380"/>
      <c r="VI108" s="381"/>
      <c r="VJ108" s="380"/>
      <c r="VM108" s="381"/>
      <c r="VN108" s="380"/>
      <c r="VQ108" s="381"/>
      <c r="VR108" s="380"/>
      <c r="VU108" s="381"/>
      <c r="VV108" s="380"/>
      <c r="VY108" s="381"/>
      <c r="VZ108" s="380"/>
      <c r="WC108" s="381"/>
      <c r="WD108" s="380"/>
      <c r="WG108" s="381"/>
      <c r="WH108" s="380"/>
      <c r="WK108" s="381"/>
      <c r="WL108" s="380"/>
      <c r="WO108" s="381"/>
      <c r="WP108" s="380"/>
      <c r="WS108" s="381"/>
      <c r="WT108" s="380"/>
      <c r="WW108" s="381"/>
      <c r="WX108" s="380"/>
      <c r="XA108" s="381"/>
      <c r="XB108" s="380"/>
      <c r="XE108" s="381"/>
      <c r="XF108" s="380"/>
      <c r="XI108" s="381"/>
      <c r="XJ108" s="380"/>
      <c r="XM108" s="381"/>
      <c r="XN108" s="380"/>
      <c r="XQ108" s="381"/>
      <c r="XR108" s="380"/>
      <c r="XU108" s="381"/>
      <c r="XV108" s="380"/>
      <c r="XY108" s="381"/>
      <c r="XZ108" s="380"/>
      <c r="YC108" s="381"/>
      <c r="YD108" s="380"/>
      <c r="YG108" s="381"/>
      <c r="YH108" s="380"/>
      <c r="YK108" s="381"/>
      <c r="YL108" s="380"/>
      <c r="YO108" s="381"/>
      <c r="YP108" s="380"/>
      <c r="YS108" s="381"/>
      <c r="YT108" s="380"/>
      <c r="YW108" s="381"/>
      <c r="YX108" s="380"/>
      <c r="ZA108" s="381"/>
      <c r="ZB108" s="380"/>
      <c r="ZE108" s="381"/>
      <c r="ZF108" s="380"/>
      <c r="ZI108" s="381"/>
      <c r="ZJ108" s="380"/>
      <c r="ZM108" s="381"/>
      <c r="ZN108" s="380"/>
      <c r="ZQ108" s="381"/>
      <c r="ZR108" s="380"/>
      <c r="ZU108" s="381"/>
      <c r="ZV108" s="380"/>
      <c r="ZY108" s="381"/>
      <c r="ZZ108" s="380"/>
      <c r="AAC108" s="381"/>
      <c r="AAD108" s="380"/>
      <c r="AAG108" s="381"/>
      <c r="AAH108" s="380"/>
      <c r="AAK108" s="381"/>
      <c r="AAL108" s="380"/>
      <c r="AAO108" s="381"/>
      <c r="AAP108" s="380"/>
      <c r="AAS108" s="381"/>
      <c r="AAT108" s="380"/>
      <c r="AAW108" s="381"/>
      <c r="AAX108" s="380"/>
      <c r="ABA108" s="381"/>
      <c r="ABB108" s="380"/>
      <c r="ABE108" s="381"/>
      <c r="ABF108" s="380"/>
      <c r="ABI108" s="381"/>
      <c r="ABJ108" s="380"/>
      <c r="ABM108" s="381"/>
      <c r="ABN108" s="380"/>
      <c r="ABQ108" s="381"/>
      <c r="ABR108" s="380"/>
      <c r="ABU108" s="381"/>
      <c r="ABV108" s="380"/>
      <c r="ABY108" s="381"/>
      <c r="ABZ108" s="380"/>
      <c r="ACC108" s="381"/>
      <c r="ACD108" s="380"/>
      <c r="ACG108" s="381"/>
      <c r="ACH108" s="380"/>
      <c r="ACK108" s="381"/>
      <c r="ACL108" s="380"/>
      <c r="ACO108" s="381"/>
      <c r="ACP108" s="380"/>
      <c r="ACS108" s="381"/>
      <c r="ACT108" s="380"/>
      <c r="ACW108" s="381"/>
      <c r="ACX108" s="380"/>
      <c r="ADA108" s="381"/>
      <c r="ADB108" s="380"/>
      <c r="ADE108" s="381"/>
      <c r="ADF108" s="380"/>
      <c r="ADI108" s="381"/>
      <c r="ADJ108" s="380"/>
      <c r="ADM108" s="381"/>
      <c r="ADN108" s="380"/>
      <c r="ADQ108" s="381"/>
      <c r="ADR108" s="380"/>
      <c r="ADU108" s="381"/>
      <c r="ADV108" s="380"/>
      <c r="ADY108" s="381"/>
      <c r="ADZ108" s="380"/>
      <c r="AEC108" s="381"/>
      <c r="AED108" s="380"/>
      <c r="AEG108" s="381"/>
      <c r="AEH108" s="380"/>
      <c r="AEK108" s="381"/>
      <c r="AEL108" s="380"/>
      <c r="AEO108" s="381"/>
      <c r="AEP108" s="380"/>
      <c r="AES108" s="381"/>
      <c r="AET108" s="380"/>
      <c r="AEW108" s="381"/>
      <c r="AEX108" s="380"/>
      <c r="AFA108" s="381"/>
      <c r="AFB108" s="380"/>
      <c r="AFE108" s="381"/>
      <c r="AFF108" s="380"/>
      <c r="AFI108" s="381"/>
      <c r="AFJ108" s="380"/>
      <c r="AFM108" s="381"/>
      <c r="AFN108" s="380"/>
      <c r="AFQ108" s="381"/>
      <c r="AFR108" s="380"/>
      <c r="AFU108" s="381"/>
      <c r="AFV108" s="380"/>
      <c r="AFY108" s="381"/>
      <c r="AFZ108" s="380"/>
      <c r="AGC108" s="381"/>
      <c r="AGD108" s="380"/>
      <c r="AGG108" s="381"/>
      <c r="AGH108" s="380"/>
      <c r="AGK108" s="381"/>
      <c r="AGL108" s="380"/>
      <c r="AGO108" s="381"/>
      <c r="AGP108" s="380"/>
      <c r="AGS108" s="381"/>
      <c r="AGT108" s="380"/>
      <c r="AGW108" s="381"/>
      <c r="AGX108" s="380"/>
      <c r="AHA108" s="381"/>
      <c r="AHB108" s="380"/>
      <c r="AHE108" s="381"/>
      <c r="AHF108" s="380"/>
      <c r="AHI108" s="381"/>
      <c r="AHJ108" s="380"/>
      <c r="AHM108" s="381"/>
      <c r="AHN108" s="380"/>
      <c r="AHQ108" s="381"/>
      <c r="AHR108" s="380"/>
      <c r="AHU108" s="381"/>
      <c r="AHV108" s="380"/>
      <c r="AHY108" s="381"/>
      <c r="AHZ108" s="380"/>
      <c r="AIC108" s="381"/>
      <c r="AID108" s="380"/>
      <c r="AIG108" s="381"/>
      <c r="AIH108" s="380"/>
      <c r="AIK108" s="381"/>
      <c r="AIL108" s="380"/>
      <c r="AIO108" s="381"/>
      <c r="AIP108" s="380"/>
      <c r="AIS108" s="381"/>
      <c r="AIT108" s="380"/>
      <c r="AIW108" s="381"/>
      <c r="AIX108" s="380"/>
      <c r="AJA108" s="381"/>
      <c r="AJB108" s="380"/>
      <c r="AJE108" s="381"/>
      <c r="AJF108" s="380"/>
      <c r="AJI108" s="381"/>
      <c r="AJJ108" s="380"/>
      <c r="AJM108" s="381"/>
      <c r="AJN108" s="380"/>
      <c r="AJQ108" s="381"/>
      <c r="AJR108" s="380"/>
      <c r="AJU108" s="381"/>
      <c r="AJV108" s="380"/>
      <c r="AJY108" s="381"/>
      <c r="AJZ108" s="380"/>
      <c r="AKC108" s="381"/>
      <c r="AKD108" s="380"/>
      <c r="AKG108" s="381"/>
      <c r="AKH108" s="380"/>
      <c r="AKK108" s="381"/>
      <c r="AKL108" s="380"/>
      <c r="AKO108" s="381"/>
      <c r="AKP108" s="380"/>
      <c r="AKS108" s="381"/>
      <c r="AKT108" s="380"/>
      <c r="AKW108" s="381"/>
      <c r="AKX108" s="380"/>
      <c r="ALA108" s="381"/>
      <c r="ALB108" s="380"/>
      <c r="ALE108" s="381"/>
      <c r="ALF108" s="380"/>
      <c r="ALI108" s="381"/>
      <c r="ALJ108" s="380"/>
      <c r="ALM108" s="381"/>
      <c r="ALN108" s="380"/>
      <c r="ALQ108" s="381"/>
      <c r="ALR108" s="380"/>
      <c r="ALU108" s="381"/>
      <c r="ALV108" s="380"/>
      <c r="ALY108" s="381"/>
      <c r="ALZ108" s="380"/>
      <c r="AMC108" s="381"/>
      <c r="AMD108" s="380"/>
      <c r="AMG108" s="381"/>
      <c r="AMH108" s="380"/>
      <c r="AMK108" s="381"/>
      <c r="AML108" s="380"/>
      <c r="AMO108" s="381"/>
      <c r="AMP108" s="380"/>
      <c r="AMS108" s="381"/>
      <c r="AMT108" s="380"/>
      <c r="AMW108" s="381"/>
      <c r="AMX108" s="380"/>
      <c r="ANA108" s="381"/>
      <c r="ANB108" s="380"/>
      <c r="ANE108" s="381"/>
      <c r="ANF108" s="380"/>
      <c r="ANI108" s="381"/>
      <c r="ANJ108" s="380"/>
      <c r="ANM108" s="381"/>
      <c r="ANN108" s="380"/>
      <c r="ANQ108" s="381"/>
      <c r="ANR108" s="380"/>
      <c r="ANU108" s="381"/>
      <c r="ANV108" s="380"/>
      <c r="ANY108" s="381"/>
      <c r="ANZ108" s="380"/>
      <c r="AOC108" s="381"/>
      <c r="AOD108" s="380"/>
      <c r="AOG108" s="381"/>
      <c r="AOH108" s="380"/>
      <c r="AOK108" s="381"/>
      <c r="AOL108" s="380"/>
      <c r="AOO108" s="381"/>
      <c r="AOP108" s="380"/>
      <c r="AOS108" s="381"/>
      <c r="AOT108" s="380"/>
      <c r="AOW108" s="381"/>
      <c r="AOX108" s="380"/>
      <c r="APA108" s="381"/>
      <c r="APB108" s="380"/>
      <c r="APE108" s="381"/>
      <c r="APF108" s="380"/>
      <c r="API108" s="381"/>
      <c r="APJ108" s="380"/>
      <c r="APM108" s="381"/>
      <c r="APN108" s="380"/>
      <c r="APQ108" s="381"/>
      <c r="APR108" s="380"/>
      <c r="APU108" s="381"/>
      <c r="APV108" s="380"/>
      <c r="APY108" s="381"/>
      <c r="APZ108" s="380"/>
      <c r="AQC108" s="381"/>
      <c r="AQD108" s="380"/>
      <c r="AQG108" s="381"/>
      <c r="AQH108" s="380"/>
      <c r="AQK108" s="381"/>
      <c r="AQL108" s="380"/>
      <c r="AQO108" s="381"/>
      <c r="AQP108" s="380"/>
      <c r="AQS108" s="381"/>
      <c r="AQT108" s="380"/>
      <c r="AQW108" s="381"/>
      <c r="AQX108" s="380"/>
      <c r="ARA108" s="381"/>
      <c r="ARB108" s="380"/>
      <c r="ARE108" s="381"/>
      <c r="ARF108" s="380"/>
      <c r="ARI108" s="381"/>
      <c r="ARJ108" s="380"/>
      <c r="ARM108" s="381"/>
      <c r="ARN108" s="380"/>
      <c r="ARQ108" s="381"/>
      <c r="ARR108" s="380"/>
      <c r="ARU108" s="381"/>
      <c r="ARV108" s="380"/>
      <c r="ARY108" s="381"/>
      <c r="ARZ108" s="380"/>
      <c r="ASC108" s="381"/>
      <c r="ASD108" s="380"/>
      <c r="ASG108" s="381"/>
      <c r="ASH108" s="380"/>
      <c r="ASK108" s="381"/>
      <c r="ASL108" s="380"/>
      <c r="ASO108" s="381"/>
      <c r="ASP108" s="380"/>
      <c r="ASS108" s="381"/>
      <c r="AST108" s="380"/>
      <c r="ASW108" s="381"/>
      <c r="ASX108" s="380"/>
      <c r="ATA108" s="381"/>
      <c r="ATB108" s="380"/>
      <c r="ATE108" s="381"/>
      <c r="ATF108" s="380"/>
      <c r="ATI108" s="381"/>
      <c r="ATJ108" s="380"/>
      <c r="ATM108" s="381"/>
      <c r="ATN108" s="380"/>
      <c r="ATQ108" s="381"/>
      <c r="ATR108" s="380"/>
      <c r="ATU108" s="381"/>
      <c r="ATV108" s="380"/>
      <c r="ATY108" s="381"/>
      <c r="ATZ108" s="380"/>
      <c r="AUC108" s="381"/>
      <c r="AUD108" s="380"/>
      <c r="AUG108" s="381"/>
      <c r="AUH108" s="380"/>
      <c r="AUK108" s="381"/>
      <c r="AUL108" s="380"/>
      <c r="AUO108" s="381"/>
      <c r="AUP108" s="380"/>
      <c r="AUS108" s="381"/>
      <c r="AUT108" s="380"/>
      <c r="AUW108" s="381"/>
      <c r="AUX108" s="380"/>
      <c r="AVA108" s="381"/>
      <c r="AVB108" s="380"/>
      <c r="AVE108" s="381"/>
      <c r="AVF108" s="380"/>
      <c r="AVI108" s="381"/>
      <c r="AVJ108" s="380"/>
      <c r="AVM108" s="381"/>
      <c r="AVN108" s="380"/>
      <c r="AVQ108" s="381"/>
      <c r="AVR108" s="380"/>
      <c r="AVU108" s="381"/>
      <c r="AVV108" s="380"/>
      <c r="AVY108" s="381"/>
      <c r="AVZ108" s="380"/>
      <c r="AWC108" s="381"/>
      <c r="AWD108" s="380"/>
      <c r="AWG108" s="381"/>
      <c r="AWH108" s="380"/>
      <c r="AWK108" s="381"/>
      <c r="AWL108" s="380"/>
      <c r="AWO108" s="381"/>
      <c r="AWP108" s="380"/>
      <c r="AWS108" s="381"/>
      <c r="AWT108" s="380"/>
      <c r="AWW108" s="381"/>
      <c r="AWX108" s="380"/>
      <c r="AXA108" s="381"/>
      <c r="AXB108" s="380"/>
      <c r="AXE108" s="381"/>
      <c r="AXF108" s="380"/>
      <c r="AXI108" s="381"/>
      <c r="AXJ108" s="380"/>
      <c r="AXM108" s="381"/>
      <c r="AXN108" s="380"/>
      <c r="AXQ108" s="381"/>
      <c r="AXR108" s="380"/>
      <c r="AXU108" s="381"/>
      <c r="AXV108" s="380"/>
      <c r="AXY108" s="381"/>
      <c r="AXZ108" s="380"/>
      <c r="AYC108" s="381"/>
      <c r="AYD108" s="380"/>
      <c r="AYG108" s="381"/>
      <c r="AYH108" s="380"/>
      <c r="AYK108" s="381"/>
      <c r="AYL108" s="380"/>
      <c r="AYO108" s="381"/>
      <c r="AYP108" s="380"/>
      <c r="AYS108" s="381"/>
      <c r="AYT108" s="380"/>
      <c r="AYW108" s="381"/>
      <c r="AYX108" s="380"/>
      <c r="AZA108" s="381"/>
      <c r="AZB108" s="380"/>
      <c r="AZE108" s="381"/>
      <c r="AZF108" s="380"/>
      <c r="AZI108" s="381"/>
      <c r="AZJ108" s="380"/>
      <c r="AZM108" s="381"/>
      <c r="AZN108" s="380"/>
      <c r="AZQ108" s="381"/>
      <c r="AZR108" s="380"/>
      <c r="AZU108" s="381"/>
      <c r="AZV108" s="380"/>
      <c r="AZY108" s="381"/>
      <c r="AZZ108" s="380"/>
      <c r="BAC108" s="381"/>
      <c r="BAD108" s="380"/>
      <c r="BAG108" s="381"/>
      <c r="BAH108" s="380"/>
      <c r="BAK108" s="381"/>
      <c r="BAL108" s="380"/>
      <c r="BAO108" s="381"/>
      <c r="BAP108" s="380"/>
      <c r="BAS108" s="381"/>
      <c r="BAT108" s="380"/>
      <c r="BAW108" s="381"/>
      <c r="BAX108" s="380"/>
      <c r="BBA108" s="381"/>
      <c r="BBB108" s="380"/>
      <c r="BBE108" s="381"/>
      <c r="BBF108" s="380"/>
      <c r="BBI108" s="381"/>
      <c r="BBJ108" s="380"/>
      <c r="BBM108" s="381"/>
      <c r="BBN108" s="380"/>
      <c r="BBQ108" s="381"/>
      <c r="BBR108" s="380"/>
      <c r="BBU108" s="381"/>
      <c r="BBV108" s="380"/>
      <c r="BBY108" s="381"/>
      <c r="BBZ108" s="380"/>
      <c r="BCC108" s="381"/>
      <c r="BCD108" s="380"/>
      <c r="BCG108" s="381"/>
      <c r="BCH108" s="380"/>
      <c r="BCK108" s="381"/>
      <c r="BCL108" s="380"/>
      <c r="BCO108" s="381"/>
      <c r="BCP108" s="380"/>
      <c r="BCS108" s="381"/>
      <c r="BCT108" s="380"/>
      <c r="BCW108" s="381"/>
      <c r="BCX108" s="380"/>
      <c r="BDA108" s="381"/>
      <c r="BDB108" s="380"/>
      <c r="BDE108" s="381"/>
      <c r="BDF108" s="380"/>
      <c r="BDI108" s="381"/>
      <c r="BDJ108" s="380"/>
      <c r="BDM108" s="381"/>
      <c r="BDN108" s="380"/>
      <c r="BDQ108" s="381"/>
      <c r="BDR108" s="380"/>
      <c r="BDU108" s="381"/>
      <c r="BDV108" s="380"/>
      <c r="BDY108" s="381"/>
      <c r="BDZ108" s="380"/>
      <c r="BEC108" s="381"/>
      <c r="BED108" s="380"/>
      <c r="BEG108" s="381"/>
      <c r="BEH108" s="380"/>
      <c r="BEK108" s="381"/>
      <c r="BEL108" s="380"/>
      <c r="BEO108" s="381"/>
      <c r="BEP108" s="380"/>
      <c r="BES108" s="381"/>
      <c r="BET108" s="380"/>
      <c r="BEW108" s="381"/>
      <c r="BEX108" s="380"/>
      <c r="BFA108" s="381"/>
      <c r="BFB108" s="380"/>
      <c r="BFE108" s="381"/>
      <c r="BFF108" s="380"/>
      <c r="BFI108" s="381"/>
      <c r="BFJ108" s="380"/>
      <c r="BFM108" s="381"/>
      <c r="BFN108" s="380"/>
      <c r="BFQ108" s="381"/>
      <c r="BFR108" s="380"/>
      <c r="BFU108" s="381"/>
      <c r="BFV108" s="380"/>
      <c r="BFY108" s="381"/>
      <c r="BFZ108" s="380"/>
      <c r="BGC108" s="381"/>
      <c r="BGD108" s="380"/>
      <c r="BGG108" s="381"/>
      <c r="BGH108" s="380"/>
      <c r="BGK108" s="381"/>
      <c r="BGL108" s="380"/>
      <c r="BGO108" s="381"/>
      <c r="BGP108" s="380"/>
      <c r="BGS108" s="381"/>
      <c r="BGT108" s="380"/>
      <c r="BGW108" s="381"/>
      <c r="BGX108" s="380"/>
      <c r="BHA108" s="381"/>
      <c r="BHB108" s="380"/>
      <c r="BHE108" s="381"/>
      <c r="BHF108" s="380"/>
      <c r="BHI108" s="381"/>
      <c r="BHJ108" s="380"/>
      <c r="BHM108" s="381"/>
      <c r="BHN108" s="380"/>
      <c r="BHQ108" s="381"/>
      <c r="BHR108" s="380"/>
      <c r="BHU108" s="381"/>
      <c r="BHV108" s="380"/>
      <c r="BHY108" s="381"/>
      <c r="BHZ108" s="380"/>
      <c r="BIC108" s="381"/>
      <c r="BID108" s="380"/>
      <c r="BIG108" s="381"/>
      <c r="BIH108" s="380"/>
      <c r="BIK108" s="381"/>
      <c r="BIL108" s="380"/>
      <c r="BIO108" s="381"/>
      <c r="BIP108" s="380"/>
      <c r="BIS108" s="381"/>
      <c r="BIT108" s="380"/>
      <c r="BIW108" s="381"/>
      <c r="BIX108" s="380"/>
      <c r="BJA108" s="381"/>
      <c r="BJB108" s="380"/>
      <c r="BJE108" s="381"/>
      <c r="BJF108" s="380"/>
      <c r="BJI108" s="381"/>
      <c r="BJJ108" s="380"/>
      <c r="BJM108" s="381"/>
      <c r="BJN108" s="380"/>
      <c r="BJQ108" s="381"/>
      <c r="BJR108" s="380"/>
      <c r="BJU108" s="381"/>
      <c r="BJV108" s="380"/>
      <c r="BJY108" s="381"/>
      <c r="BJZ108" s="380"/>
      <c r="BKC108" s="381"/>
      <c r="BKD108" s="380"/>
      <c r="BKG108" s="381"/>
      <c r="BKH108" s="380"/>
      <c r="BKK108" s="381"/>
      <c r="BKL108" s="380"/>
      <c r="BKO108" s="381"/>
      <c r="BKP108" s="380"/>
      <c r="BKS108" s="381"/>
      <c r="BKT108" s="380"/>
      <c r="BKW108" s="381"/>
      <c r="BKX108" s="380"/>
      <c r="BLA108" s="381"/>
      <c r="BLB108" s="380"/>
      <c r="BLE108" s="381"/>
      <c r="BLF108" s="380"/>
      <c r="BLI108" s="381"/>
      <c r="BLJ108" s="380"/>
      <c r="BLM108" s="381"/>
      <c r="BLN108" s="380"/>
      <c r="BLQ108" s="381"/>
      <c r="BLR108" s="380"/>
      <c r="BLU108" s="381"/>
      <c r="BLV108" s="380"/>
      <c r="BLY108" s="381"/>
      <c r="BLZ108" s="380"/>
      <c r="BMC108" s="381"/>
      <c r="BMD108" s="380"/>
      <c r="BMG108" s="381"/>
      <c r="BMH108" s="380"/>
      <c r="BMK108" s="381"/>
      <c r="BML108" s="380"/>
      <c r="BMO108" s="381"/>
      <c r="BMP108" s="380"/>
      <c r="BMS108" s="381"/>
      <c r="BMT108" s="380"/>
      <c r="BMW108" s="381"/>
      <c r="BMX108" s="380"/>
      <c r="BNA108" s="381"/>
      <c r="BNB108" s="380"/>
      <c r="BNE108" s="381"/>
      <c r="BNF108" s="380"/>
      <c r="BNI108" s="381"/>
      <c r="BNJ108" s="380"/>
      <c r="BNM108" s="381"/>
      <c r="BNN108" s="380"/>
      <c r="BNQ108" s="381"/>
      <c r="BNR108" s="380"/>
      <c r="BNU108" s="381"/>
      <c r="BNV108" s="380"/>
      <c r="BNY108" s="381"/>
      <c r="BNZ108" s="380"/>
      <c r="BOC108" s="381"/>
      <c r="BOD108" s="380"/>
      <c r="BOG108" s="381"/>
      <c r="BOH108" s="380"/>
      <c r="BOK108" s="381"/>
      <c r="BOL108" s="380"/>
      <c r="BOO108" s="381"/>
      <c r="BOP108" s="380"/>
      <c r="BOS108" s="381"/>
      <c r="BOT108" s="380"/>
      <c r="BOW108" s="381"/>
      <c r="BOX108" s="380"/>
      <c r="BPA108" s="381"/>
      <c r="BPB108" s="380"/>
      <c r="BPE108" s="381"/>
      <c r="BPF108" s="380"/>
      <c r="BPI108" s="381"/>
      <c r="BPJ108" s="380"/>
      <c r="BPM108" s="381"/>
      <c r="BPN108" s="380"/>
      <c r="BPQ108" s="381"/>
      <c r="BPR108" s="380"/>
      <c r="BPU108" s="381"/>
      <c r="BPV108" s="380"/>
      <c r="BPY108" s="381"/>
      <c r="BPZ108" s="380"/>
      <c r="BQC108" s="381"/>
      <c r="BQD108" s="380"/>
      <c r="BQG108" s="381"/>
      <c r="BQH108" s="380"/>
      <c r="BQK108" s="381"/>
      <c r="BQL108" s="380"/>
      <c r="BQO108" s="381"/>
      <c r="BQP108" s="380"/>
      <c r="BQS108" s="381"/>
      <c r="BQT108" s="380"/>
      <c r="BQW108" s="381"/>
      <c r="BQX108" s="380"/>
      <c r="BRA108" s="381"/>
      <c r="BRB108" s="380"/>
      <c r="BRE108" s="381"/>
      <c r="BRF108" s="380"/>
      <c r="BRI108" s="381"/>
      <c r="BRJ108" s="380"/>
      <c r="BRM108" s="381"/>
      <c r="BRN108" s="380"/>
      <c r="BRQ108" s="381"/>
      <c r="BRR108" s="380"/>
      <c r="BRU108" s="381"/>
      <c r="BRV108" s="380"/>
      <c r="BRY108" s="381"/>
      <c r="BRZ108" s="380"/>
      <c r="BSC108" s="381"/>
      <c r="BSD108" s="380"/>
      <c r="BSG108" s="381"/>
      <c r="BSH108" s="380"/>
      <c r="BSK108" s="381"/>
      <c r="BSL108" s="380"/>
      <c r="BSO108" s="381"/>
      <c r="BSP108" s="380"/>
      <c r="BSS108" s="381"/>
      <c r="BST108" s="380"/>
      <c r="BSW108" s="381"/>
      <c r="BSX108" s="380"/>
      <c r="BTA108" s="381"/>
      <c r="BTB108" s="380"/>
      <c r="BTE108" s="381"/>
      <c r="BTF108" s="380"/>
      <c r="BTI108" s="381"/>
      <c r="BTJ108" s="380"/>
      <c r="BTM108" s="381"/>
      <c r="BTN108" s="380"/>
      <c r="BTQ108" s="381"/>
      <c r="BTR108" s="380"/>
      <c r="BTU108" s="381"/>
      <c r="BTV108" s="380"/>
      <c r="BTY108" s="381"/>
      <c r="BTZ108" s="380"/>
      <c r="BUC108" s="381"/>
      <c r="BUD108" s="380"/>
      <c r="BUG108" s="381"/>
      <c r="BUH108" s="380"/>
      <c r="BUK108" s="381"/>
      <c r="BUL108" s="380"/>
      <c r="BUO108" s="381"/>
      <c r="BUP108" s="380"/>
      <c r="BUS108" s="381"/>
      <c r="BUT108" s="380"/>
      <c r="BUW108" s="381"/>
      <c r="BUX108" s="380"/>
      <c r="BVA108" s="381"/>
      <c r="BVB108" s="380"/>
      <c r="BVE108" s="381"/>
      <c r="BVF108" s="380"/>
      <c r="BVI108" s="381"/>
      <c r="BVJ108" s="380"/>
      <c r="BVM108" s="381"/>
      <c r="BVN108" s="380"/>
      <c r="BVQ108" s="381"/>
      <c r="BVR108" s="380"/>
      <c r="BVU108" s="381"/>
      <c r="BVV108" s="380"/>
      <c r="BVY108" s="381"/>
      <c r="BVZ108" s="380"/>
      <c r="BWC108" s="381"/>
      <c r="BWD108" s="380"/>
      <c r="BWG108" s="381"/>
      <c r="BWH108" s="380"/>
      <c r="BWK108" s="381"/>
      <c r="BWL108" s="380"/>
      <c r="BWO108" s="381"/>
      <c r="BWP108" s="380"/>
      <c r="BWS108" s="381"/>
      <c r="BWT108" s="380"/>
      <c r="BWW108" s="381"/>
      <c r="BWX108" s="380"/>
      <c r="BXA108" s="381"/>
      <c r="BXB108" s="380"/>
      <c r="BXE108" s="381"/>
      <c r="BXF108" s="380"/>
      <c r="BXI108" s="381"/>
      <c r="BXJ108" s="380"/>
      <c r="BXM108" s="381"/>
      <c r="BXN108" s="380"/>
      <c r="BXQ108" s="381"/>
      <c r="BXR108" s="380"/>
      <c r="BXU108" s="381"/>
      <c r="BXV108" s="380"/>
      <c r="BXY108" s="381"/>
      <c r="BXZ108" s="380"/>
      <c r="BYC108" s="381"/>
      <c r="BYD108" s="380"/>
      <c r="BYG108" s="381"/>
      <c r="BYH108" s="380"/>
      <c r="BYK108" s="381"/>
      <c r="BYL108" s="380"/>
      <c r="BYO108" s="381"/>
      <c r="BYP108" s="380"/>
      <c r="BYS108" s="381"/>
      <c r="BYT108" s="380"/>
      <c r="BYW108" s="381"/>
      <c r="BYX108" s="380"/>
      <c r="BZA108" s="381"/>
      <c r="BZB108" s="380"/>
      <c r="BZE108" s="381"/>
      <c r="BZF108" s="380"/>
      <c r="BZI108" s="381"/>
      <c r="BZJ108" s="380"/>
      <c r="BZM108" s="381"/>
      <c r="BZN108" s="380"/>
      <c r="BZQ108" s="381"/>
      <c r="BZR108" s="380"/>
      <c r="BZU108" s="381"/>
      <c r="BZV108" s="380"/>
      <c r="BZY108" s="381"/>
      <c r="BZZ108" s="380"/>
      <c r="CAC108" s="381"/>
      <c r="CAD108" s="380"/>
      <c r="CAG108" s="381"/>
      <c r="CAH108" s="380"/>
      <c r="CAK108" s="381"/>
      <c r="CAL108" s="380"/>
      <c r="CAO108" s="381"/>
      <c r="CAP108" s="380"/>
      <c r="CAS108" s="381"/>
      <c r="CAT108" s="380"/>
      <c r="CAW108" s="381"/>
      <c r="CAX108" s="380"/>
      <c r="CBA108" s="381"/>
      <c r="CBB108" s="380"/>
      <c r="CBE108" s="381"/>
      <c r="CBF108" s="380"/>
      <c r="CBI108" s="381"/>
      <c r="CBJ108" s="380"/>
      <c r="CBM108" s="381"/>
      <c r="CBN108" s="380"/>
      <c r="CBQ108" s="381"/>
      <c r="CBR108" s="380"/>
      <c r="CBU108" s="381"/>
      <c r="CBV108" s="380"/>
      <c r="CBY108" s="381"/>
      <c r="CBZ108" s="380"/>
      <c r="CCC108" s="381"/>
      <c r="CCD108" s="380"/>
      <c r="CCG108" s="381"/>
      <c r="CCH108" s="380"/>
      <c r="CCK108" s="381"/>
      <c r="CCL108" s="380"/>
      <c r="CCO108" s="381"/>
      <c r="CCP108" s="380"/>
      <c r="CCS108" s="381"/>
      <c r="CCT108" s="380"/>
      <c r="CCW108" s="381"/>
      <c r="CCX108" s="380"/>
      <c r="CDA108" s="381"/>
      <c r="CDB108" s="380"/>
      <c r="CDE108" s="381"/>
      <c r="CDF108" s="380"/>
      <c r="CDI108" s="381"/>
      <c r="CDJ108" s="380"/>
      <c r="CDM108" s="381"/>
      <c r="CDN108" s="380"/>
      <c r="CDQ108" s="381"/>
      <c r="CDR108" s="380"/>
      <c r="CDU108" s="381"/>
      <c r="CDV108" s="380"/>
      <c r="CDY108" s="381"/>
      <c r="CDZ108" s="380"/>
      <c r="CEC108" s="381"/>
      <c r="CED108" s="380"/>
      <c r="CEG108" s="381"/>
      <c r="CEH108" s="380"/>
      <c r="CEK108" s="381"/>
      <c r="CEL108" s="380"/>
      <c r="CEO108" s="381"/>
      <c r="CEP108" s="380"/>
      <c r="CES108" s="381"/>
      <c r="CET108" s="380"/>
      <c r="CEW108" s="381"/>
      <c r="CEX108" s="380"/>
      <c r="CFA108" s="381"/>
      <c r="CFB108" s="380"/>
      <c r="CFE108" s="381"/>
      <c r="CFF108" s="380"/>
      <c r="CFI108" s="381"/>
      <c r="CFJ108" s="380"/>
      <c r="CFM108" s="381"/>
      <c r="CFN108" s="380"/>
      <c r="CFQ108" s="381"/>
      <c r="CFR108" s="380"/>
      <c r="CFU108" s="381"/>
      <c r="CFV108" s="380"/>
      <c r="CFY108" s="381"/>
      <c r="CFZ108" s="380"/>
      <c r="CGC108" s="381"/>
      <c r="CGD108" s="380"/>
      <c r="CGG108" s="381"/>
      <c r="CGH108" s="380"/>
      <c r="CGK108" s="381"/>
      <c r="CGL108" s="380"/>
      <c r="CGO108" s="381"/>
      <c r="CGP108" s="380"/>
      <c r="CGS108" s="381"/>
      <c r="CGT108" s="380"/>
      <c r="CGW108" s="381"/>
      <c r="CGX108" s="380"/>
      <c r="CHA108" s="381"/>
      <c r="CHB108" s="380"/>
      <c r="CHE108" s="381"/>
      <c r="CHF108" s="380"/>
      <c r="CHI108" s="381"/>
      <c r="CHJ108" s="380"/>
      <c r="CHM108" s="381"/>
      <c r="CHN108" s="380"/>
      <c r="CHQ108" s="381"/>
      <c r="CHR108" s="380"/>
      <c r="CHU108" s="381"/>
      <c r="CHV108" s="380"/>
      <c r="CHY108" s="381"/>
      <c r="CHZ108" s="380"/>
      <c r="CIC108" s="381"/>
      <c r="CID108" s="380"/>
      <c r="CIG108" s="381"/>
      <c r="CIH108" s="380"/>
      <c r="CIK108" s="381"/>
      <c r="CIL108" s="380"/>
      <c r="CIO108" s="381"/>
      <c r="CIP108" s="380"/>
      <c r="CIS108" s="381"/>
      <c r="CIT108" s="380"/>
      <c r="CIW108" s="381"/>
      <c r="CIX108" s="380"/>
      <c r="CJA108" s="381"/>
      <c r="CJB108" s="380"/>
      <c r="CJE108" s="381"/>
      <c r="CJF108" s="380"/>
      <c r="CJI108" s="381"/>
      <c r="CJJ108" s="380"/>
      <c r="CJM108" s="381"/>
      <c r="CJN108" s="380"/>
      <c r="CJQ108" s="381"/>
      <c r="CJR108" s="380"/>
      <c r="CJU108" s="381"/>
      <c r="CJV108" s="380"/>
      <c r="CJY108" s="381"/>
      <c r="CJZ108" s="380"/>
      <c r="CKC108" s="381"/>
      <c r="CKD108" s="380"/>
      <c r="CKG108" s="381"/>
      <c r="CKH108" s="380"/>
      <c r="CKK108" s="381"/>
      <c r="CKL108" s="380"/>
      <c r="CKO108" s="381"/>
      <c r="CKP108" s="380"/>
      <c r="CKS108" s="381"/>
      <c r="CKT108" s="380"/>
      <c r="CKW108" s="381"/>
      <c r="CKX108" s="380"/>
      <c r="CLA108" s="381"/>
      <c r="CLB108" s="380"/>
      <c r="CLE108" s="381"/>
      <c r="CLF108" s="380"/>
      <c r="CLI108" s="381"/>
      <c r="CLJ108" s="380"/>
      <c r="CLM108" s="381"/>
      <c r="CLN108" s="380"/>
      <c r="CLQ108" s="381"/>
      <c r="CLR108" s="380"/>
      <c r="CLU108" s="381"/>
      <c r="CLV108" s="380"/>
      <c r="CLY108" s="381"/>
      <c r="CLZ108" s="380"/>
      <c r="CMC108" s="381"/>
      <c r="CMD108" s="380"/>
      <c r="CMG108" s="381"/>
      <c r="CMH108" s="380"/>
      <c r="CMK108" s="381"/>
      <c r="CML108" s="380"/>
      <c r="CMO108" s="381"/>
      <c r="CMP108" s="380"/>
      <c r="CMS108" s="381"/>
      <c r="CMT108" s="380"/>
      <c r="CMW108" s="381"/>
      <c r="CMX108" s="380"/>
      <c r="CNA108" s="381"/>
      <c r="CNB108" s="380"/>
      <c r="CNE108" s="381"/>
      <c r="CNF108" s="380"/>
      <c r="CNI108" s="381"/>
      <c r="CNJ108" s="380"/>
      <c r="CNM108" s="381"/>
      <c r="CNN108" s="380"/>
      <c r="CNQ108" s="381"/>
      <c r="CNR108" s="380"/>
      <c r="CNU108" s="381"/>
      <c r="CNV108" s="380"/>
      <c r="CNY108" s="381"/>
      <c r="CNZ108" s="380"/>
      <c r="COC108" s="381"/>
      <c r="COD108" s="380"/>
      <c r="COG108" s="381"/>
      <c r="COH108" s="380"/>
      <c r="COK108" s="381"/>
      <c r="COL108" s="380"/>
      <c r="COO108" s="381"/>
      <c r="COP108" s="380"/>
      <c r="COS108" s="381"/>
      <c r="COT108" s="380"/>
      <c r="COW108" s="381"/>
      <c r="COX108" s="380"/>
      <c r="CPA108" s="381"/>
      <c r="CPB108" s="380"/>
      <c r="CPE108" s="381"/>
      <c r="CPF108" s="380"/>
      <c r="CPI108" s="381"/>
      <c r="CPJ108" s="380"/>
      <c r="CPM108" s="381"/>
      <c r="CPN108" s="380"/>
      <c r="CPQ108" s="381"/>
      <c r="CPR108" s="380"/>
      <c r="CPU108" s="381"/>
      <c r="CPV108" s="380"/>
      <c r="CPY108" s="381"/>
      <c r="CPZ108" s="380"/>
      <c r="CQC108" s="381"/>
      <c r="CQD108" s="380"/>
      <c r="CQG108" s="381"/>
      <c r="CQH108" s="380"/>
      <c r="CQK108" s="381"/>
      <c r="CQL108" s="380"/>
      <c r="CQO108" s="381"/>
      <c r="CQP108" s="380"/>
      <c r="CQS108" s="381"/>
      <c r="CQT108" s="380"/>
      <c r="CQW108" s="381"/>
      <c r="CQX108" s="380"/>
      <c r="CRA108" s="381"/>
      <c r="CRB108" s="380"/>
      <c r="CRE108" s="381"/>
      <c r="CRF108" s="380"/>
      <c r="CRI108" s="381"/>
      <c r="CRJ108" s="380"/>
      <c r="CRM108" s="381"/>
      <c r="CRN108" s="380"/>
      <c r="CRQ108" s="381"/>
      <c r="CRR108" s="380"/>
      <c r="CRU108" s="381"/>
      <c r="CRV108" s="380"/>
      <c r="CRY108" s="381"/>
      <c r="CRZ108" s="380"/>
      <c r="CSC108" s="381"/>
      <c r="CSD108" s="380"/>
      <c r="CSG108" s="381"/>
      <c r="CSH108" s="380"/>
      <c r="CSK108" s="381"/>
      <c r="CSL108" s="380"/>
      <c r="CSO108" s="381"/>
      <c r="CSP108" s="380"/>
      <c r="CSS108" s="381"/>
      <c r="CST108" s="380"/>
      <c r="CSW108" s="381"/>
      <c r="CSX108" s="380"/>
      <c r="CTA108" s="381"/>
      <c r="CTB108" s="380"/>
      <c r="CTE108" s="381"/>
      <c r="CTF108" s="380"/>
      <c r="CTI108" s="381"/>
      <c r="CTJ108" s="380"/>
      <c r="CTM108" s="381"/>
      <c r="CTN108" s="380"/>
      <c r="CTQ108" s="381"/>
      <c r="CTR108" s="380"/>
      <c r="CTU108" s="381"/>
      <c r="CTV108" s="380"/>
      <c r="CTY108" s="381"/>
      <c r="CTZ108" s="380"/>
      <c r="CUC108" s="381"/>
      <c r="CUD108" s="380"/>
      <c r="CUG108" s="381"/>
      <c r="CUH108" s="380"/>
      <c r="CUK108" s="381"/>
      <c r="CUL108" s="380"/>
      <c r="CUO108" s="381"/>
      <c r="CUP108" s="380"/>
      <c r="CUS108" s="381"/>
      <c r="CUT108" s="380"/>
      <c r="CUW108" s="381"/>
      <c r="CUX108" s="380"/>
      <c r="CVA108" s="381"/>
      <c r="CVB108" s="380"/>
      <c r="CVE108" s="381"/>
      <c r="CVF108" s="380"/>
      <c r="CVI108" s="381"/>
      <c r="CVJ108" s="380"/>
      <c r="CVM108" s="381"/>
      <c r="CVN108" s="380"/>
      <c r="CVQ108" s="381"/>
      <c r="CVR108" s="380"/>
      <c r="CVU108" s="381"/>
      <c r="CVV108" s="380"/>
      <c r="CVY108" s="381"/>
      <c r="CVZ108" s="380"/>
      <c r="CWC108" s="381"/>
      <c r="CWD108" s="380"/>
      <c r="CWG108" s="381"/>
      <c r="CWH108" s="380"/>
      <c r="CWK108" s="381"/>
      <c r="CWL108" s="380"/>
      <c r="CWO108" s="381"/>
      <c r="CWP108" s="380"/>
      <c r="CWS108" s="381"/>
      <c r="CWT108" s="380"/>
      <c r="CWW108" s="381"/>
      <c r="CWX108" s="380"/>
      <c r="CXA108" s="381"/>
      <c r="CXB108" s="380"/>
      <c r="CXE108" s="381"/>
      <c r="CXF108" s="380"/>
      <c r="CXI108" s="381"/>
      <c r="CXJ108" s="380"/>
      <c r="CXM108" s="381"/>
      <c r="CXN108" s="380"/>
      <c r="CXQ108" s="381"/>
      <c r="CXR108" s="380"/>
      <c r="CXU108" s="381"/>
      <c r="CXV108" s="380"/>
      <c r="CXY108" s="381"/>
      <c r="CXZ108" s="380"/>
      <c r="CYC108" s="381"/>
      <c r="CYD108" s="380"/>
      <c r="CYG108" s="381"/>
      <c r="CYH108" s="380"/>
      <c r="CYK108" s="381"/>
      <c r="CYL108" s="380"/>
      <c r="CYO108" s="381"/>
      <c r="CYP108" s="380"/>
      <c r="CYS108" s="381"/>
      <c r="CYT108" s="380"/>
      <c r="CYW108" s="381"/>
      <c r="CYX108" s="380"/>
      <c r="CZA108" s="381"/>
      <c r="CZB108" s="380"/>
      <c r="CZE108" s="381"/>
      <c r="CZF108" s="380"/>
      <c r="CZI108" s="381"/>
      <c r="CZJ108" s="380"/>
      <c r="CZM108" s="381"/>
      <c r="CZN108" s="380"/>
      <c r="CZQ108" s="381"/>
      <c r="CZR108" s="380"/>
      <c r="CZU108" s="381"/>
      <c r="CZV108" s="380"/>
      <c r="CZY108" s="381"/>
      <c r="CZZ108" s="380"/>
      <c r="DAC108" s="381"/>
      <c r="DAD108" s="380"/>
      <c r="DAG108" s="381"/>
      <c r="DAH108" s="380"/>
      <c r="DAK108" s="381"/>
      <c r="DAL108" s="380"/>
      <c r="DAO108" s="381"/>
      <c r="DAP108" s="380"/>
      <c r="DAS108" s="381"/>
      <c r="DAT108" s="380"/>
      <c r="DAW108" s="381"/>
      <c r="DAX108" s="380"/>
      <c r="DBA108" s="381"/>
      <c r="DBB108" s="380"/>
      <c r="DBE108" s="381"/>
      <c r="DBF108" s="380"/>
      <c r="DBI108" s="381"/>
      <c r="DBJ108" s="380"/>
      <c r="DBM108" s="381"/>
      <c r="DBN108" s="380"/>
      <c r="DBQ108" s="381"/>
      <c r="DBR108" s="380"/>
      <c r="DBU108" s="381"/>
      <c r="DBV108" s="380"/>
      <c r="DBY108" s="381"/>
      <c r="DBZ108" s="380"/>
      <c r="DCC108" s="381"/>
      <c r="DCD108" s="380"/>
      <c r="DCG108" s="381"/>
      <c r="DCH108" s="380"/>
      <c r="DCK108" s="381"/>
      <c r="DCL108" s="380"/>
      <c r="DCO108" s="381"/>
      <c r="DCP108" s="380"/>
      <c r="DCS108" s="381"/>
      <c r="DCT108" s="380"/>
      <c r="DCW108" s="381"/>
      <c r="DCX108" s="380"/>
      <c r="DDA108" s="381"/>
      <c r="DDB108" s="380"/>
      <c r="DDE108" s="381"/>
      <c r="DDF108" s="380"/>
      <c r="DDI108" s="381"/>
      <c r="DDJ108" s="380"/>
      <c r="DDM108" s="381"/>
      <c r="DDN108" s="380"/>
      <c r="DDQ108" s="381"/>
      <c r="DDR108" s="380"/>
      <c r="DDU108" s="381"/>
      <c r="DDV108" s="380"/>
      <c r="DDY108" s="381"/>
      <c r="DDZ108" s="380"/>
      <c r="DEC108" s="381"/>
      <c r="DED108" s="380"/>
      <c r="DEG108" s="381"/>
      <c r="DEH108" s="380"/>
      <c r="DEK108" s="381"/>
      <c r="DEL108" s="380"/>
      <c r="DEO108" s="381"/>
      <c r="DEP108" s="380"/>
      <c r="DES108" s="381"/>
      <c r="DET108" s="380"/>
      <c r="DEW108" s="381"/>
      <c r="DEX108" s="380"/>
      <c r="DFA108" s="381"/>
      <c r="DFB108" s="380"/>
      <c r="DFE108" s="381"/>
      <c r="DFF108" s="380"/>
      <c r="DFI108" s="381"/>
      <c r="DFJ108" s="380"/>
      <c r="DFM108" s="381"/>
      <c r="DFN108" s="380"/>
      <c r="DFQ108" s="381"/>
      <c r="DFR108" s="380"/>
      <c r="DFU108" s="381"/>
      <c r="DFV108" s="380"/>
      <c r="DFY108" s="381"/>
      <c r="DFZ108" s="380"/>
      <c r="DGC108" s="381"/>
      <c r="DGD108" s="380"/>
      <c r="DGG108" s="381"/>
      <c r="DGH108" s="380"/>
      <c r="DGK108" s="381"/>
      <c r="DGL108" s="380"/>
      <c r="DGO108" s="381"/>
      <c r="DGP108" s="380"/>
      <c r="DGS108" s="381"/>
      <c r="DGT108" s="380"/>
      <c r="DGW108" s="381"/>
      <c r="DGX108" s="380"/>
      <c r="DHA108" s="381"/>
      <c r="DHB108" s="380"/>
      <c r="DHE108" s="381"/>
      <c r="DHF108" s="380"/>
      <c r="DHI108" s="381"/>
      <c r="DHJ108" s="380"/>
      <c r="DHM108" s="381"/>
      <c r="DHN108" s="380"/>
      <c r="DHQ108" s="381"/>
      <c r="DHR108" s="380"/>
      <c r="DHU108" s="381"/>
      <c r="DHV108" s="380"/>
      <c r="DHY108" s="381"/>
      <c r="DHZ108" s="380"/>
      <c r="DIC108" s="381"/>
      <c r="DID108" s="380"/>
      <c r="DIG108" s="381"/>
      <c r="DIH108" s="380"/>
      <c r="DIK108" s="381"/>
      <c r="DIL108" s="380"/>
      <c r="DIO108" s="381"/>
      <c r="DIP108" s="380"/>
      <c r="DIS108" s="381"/>
      <c r="DIT108" s="380"/>
      <c r="DIW108" s="381"/>
      <c r="DIX108" s="380"/>
      <c r="DJA108" s="381"/>
      <c r="DJB108" s="380"/>
      <c r="DJE108" s="381"/>
      <c r="DJF108" s="380"/>
      <c r="DJI108" s="381"/>
      <c r="DJJ108" s="380"/>
      <c r="DJM108" s="381"/>
      <c r="DJN108" s="380"/>
      <c r="DJQ108" s="381"/>
      <c r="DJR108" s="380"/>
      <c r="DJU108" s="381"/>
      <c r="DJV108" s="380"/>
      <c r="DJY108" s="381"/>
      <c r="DJZ108" s="380"/>
      <c r="DKC108" s="381"/>
      <c r="DKD108" s="380"/>
      <c r="DKG108" s="381"/>
      <c r="DKH108" s="380"/>
      <c r="DKK108" s="381"/>
      <c r="DKL108" s="380"/>
      <c r="DKO108" s="381"/>
      <c r="DKP108" s="380"/>
      <c r="DKS108" s="381"/>
      <c r="DKT108" s="380"/>
      <c r="DKW108" s="381"/>
      <c r="DKX108" s="380"/>
      <c r="DLA108" s="381"/>
      <c r="DLB108" s="380"/>
      <c r="DLE108" s="381"/>
      <c r="DLF108" s="380"/>
      <c r="DLI108" s="381"/>
      <c r="DLJ108" s="380"/>
      <c r="DLM108" s="381"/>
      <c r="DLN108" s="380"/>
      <c r="DLQ108" s="381"/>
      <c r="DLR108" s="380"/>
      <c r="DLU108" s="381"/>
      <c r="DLV108" s="380"/>
      <c r="DLY108" s="381"/>
      <c r="DLZ108" s="380"/>
      <c r="DMC108" s="381"/>
      <c r="DMD108" s="380"/>
      <c r="DMG108" s="381"/>
      <c r="DMH108" s="380"/>
      <c r="DMK108" s="381"/>
      <c r="DML108" s="380"/>
      <c r="DMO108" s="381"/>
      <c r="DMP108" s="380"/>
      <c r="DMS108" s="381"/>
      <c r="DMT108" s="380"/>
      <c r="DMW108" s="381"/>
      <c r="DMX108" s="380"/>
      <c r="DNA108" s="381"/>
      <c r="DNB108" s="380"/>
      <c r="DNE108" s="381"/>
      <c r="DNF108" s="380"/>
      <c r="DNI108" s="381"/>
      <c r="DNJ108" s="380"/>
      <c r="DNM108" s="381"/>
      <c r="DNN108" s="380"/>
      <c r="DNQ108" s="381"/>
      <c r="DNR108" s="380"/>
      <c r="DNU108" s="381"/>
      <c r="DNV108" s="380"/>
      <c r="DNY108" s="381"/>
      <c r="DNZ108" s="380"/>
      <c r="DOC108" s="381"/>
      <c r="DOD108" s="380"/>
      <c r="DOG108" s="381"/>
      <c r="DOH108" s="380"/>
      <c r="DOK108" s="381"/>
      <c r="DOL108" s="380"/>
      <c r="DOO108" s="381"/>
      <c r="DOP108" s="380"/>
      <c r="DOS108" s="381"/>
      <c r="DOT108" s="380"/>
      <c r="DOW108" s="381"/>
      <c r="DOX108" s="380"/>
      <c r="DPA108" s="381"/>
      <c r="DPB108" s="380"/>
      <c r="DPE108" s="381"/>
      <c r="DPF108" s="380"/>
      <c r="DPI108" s="381"/>
      <c r="DPJ108" s="380"/>
      <c r="DPM108" s="381"/>
      <c r="DPN108" s="380"/>
      <c r="DPQ108" s="381"/>
      <c r="DPR108" s="380"/>
      <c r="DPU108" s="381"/>
      <c r="DPV108" s="380"/>
      <c r="DPY108" s="381"/>
      <c r="DPZ108" s="380"/>
      <c r="DQC108" s="381"/>
      <c r="DQD108" s="380"/>
      <c r="DQG108" s="381"/>
      <c r="DQH108" s="380"/>
      <c r="DQK108" s="381"/>
      <c r="DQL108" s="380"/>
      <c r="DQO108" s="381"/>
      <c r="DQP108" s="380"/>
      <c r="DQS108" s="381"/>
      <c r="DQT108" s="380"/>
      <c r="DQW108" s="381"/>
      <c r="DQX108" s="380"/>
      <c r="DRA108" s="381"/>
      <c r="DRB108" s="380"/>
      <c r="DRE108" s="381"/>
      <c r="DRF108" s="380"/>
      <c r="DRI108" s="381"/>
      <c r="DRJ108" s="380"/>
      <c r="DRM108" s="381"/>
      <c r="DRN108" s="380"/>
      <c r="DRQ108" s="381"/>
      <c r="DRR108" s="380"/>
      <c r="DRU108" s="381"/>
      <c r="DRV108" s="380"/>
      <c r="DRY108" s="381"/>
      <c r="DRZ108" s="380"/>
      <c r="DSC108" s="381"/>
      <c r="DSD108" s="380"/>
      <c r="DSG108" s="381"/>
      <c r="DSH108" s="380"/>
      <c r="DSK108" s="381"/>
      <c r="DSL108" s="380"/>
      <c r="DSO108" s="381"/>
      <c r="DSP108" s="380"/>
      <c r="DSS108" s="381"/>
      <c r="DST108" s="380"/>
      <c r="DSW108" s="381"/>
      <c r="DSX108" s="380"/>
      <c r="DTA108" s="381"/>
      <c r="DTB108" s="380"/>
      <c r="DTE108" s="381"/>
      <c r="DTF108" s="380"/>
      <c r="DTI108" s="381"/>
      <c r="DTJ108" s="380"/>
      <c r="DTM108" s="381"/>
      <c r="DTN108" s="380"/>
      <c r="DTQ108" s="381"/>
      <c r="DTR108" s="380"/>
      <c r="DTU108" s="381"/>
      <c r="DTV108" s="380"/>
      <c r="DTY108" s="381"/>
      <c r="DTZ108" s="380"/>
      <c r="DUC108" s="381"/>
      <c r="DUD108" s="380"/>
      <c r="DUG108" s="381"/>
      <c r="DUH108" s="380"/>
      <c r="DUK108" s="381"/>
      <c r="DUL108" s="380"/>
      <c r="DUO108" s="381"/>
      <c r="DUP108" s="380"/>
      <c r="DUS108" s="381"/>
      <c r="DUT108" s="380"/>
      <c r="DUW108" s="381"/>
      <c r="DUX108" s="380"/>
      <c r="DVA108" s="381"/>
      <c r="DVB108" s="380"/>
      <c r="DVE108" s="381"/>
      <c r="DVF108" s="380"/>
      <c r="DVI108" s="381"/>
      <c r="DVJ108" s="380"/>
      <c r="DVM108" s="381"/>
      <c r="DVN108" s="380"/>
      <c r="DVQ108" s="381"/>
      <c r="DVR108" s="380"/>
      <c r="DVU108" s="381"/>
      <c r="DVV108" s="380"/>
      <c r="DVY108" s="381"/>
      <c r="DVZ108" s="380"/>
      <c r="DWC108" s="381"/>
      <c r="DWD108" s="380"/>
      <c r="DWG108" s="381"/>
      <c r="DWH108" s="380"/>
      <c r="DWK108" s="381"/>
      <c r="DWL108" s="380"/>
      <c r="DWO108" s="381"/>
      <c r="DWP108" s="380"/>
      <c r="DWS108" s="381"/>
      <c r="DWT108" s="380"/>
      <c r="DWW108" s="381"/>
      <c r="DWX108" s="380"/>
      <c r="DXA108" s="381"/>
      <c r="DXB108" s="380"/>
      <c r="DXE108" s="381"/>
      <c r="DXF108" s="380"/>
      <c r="DXI108" s="381"/>
      <c r="DXJ108" s="380"/>
      <c r="DXM108" s="381"/>
      <c r="DXN108" s="380"/>
      <c r="DXQ108" s="381"/>
      <c r="DXR108" s="380"/>
      <c r="DXU108" s="381"/>
      <c r="DXV108" s="380"/>
      <c r="DXY108" s="381"/>
      <c r="DXZ108" s="380"/>
      <c r="DYC108" s="381"/>
      <c r="DYD108" s="380"/>
      <c r="DYG108" s="381"/>
      <c r="DYH108" s="380"/>
      <c r="DYK108" s="381"/>
      <c r="DYL108" s="380"/>
      <c r="DYO108" s="381"/>
      <c r="DYP108" s="380"/>
      <c r="DYS108" s="381"/>
      <c r="DYT108" s="380"/>
      <c r="DYW108" s="381"/>
      <c r="DYX108" s="380"/>
      <c r="DZA108" s="381"/>
      <c r="DZB108" s="380"/>
      <c r="DZE108" s="381"/>
      <c r="DZF108" s="380"/>
      <c r="DZI108" s="381"/>
      <c r="DZJ108" s="380"/>
      <c r="DZM108" s="381"/>
      <c r="DZN108" s="380"/>
      <c r="DZQ108" s="381"/>
      <c r="DZR108" s="380"/>
      <c r="DZU108" s="381"/>
      <c r="DZV108" s="380"/>
      <c r="DZY108" s="381"/>
      <c r="DZZ108" s="380"/>
      <c r="EAC108" s="381"/>
      <c r="EAD108" s="380"/>
      <c r="EAG108" s="381"/>
      <c r="EAH108" s="380"/>
      <c r="EAK108" s="381"/>
      <c r="EAL108" s="380"/>
      <c r="EAO108" s="381"/>
      <c r="EAP108" s="380"/>
      <c r="EAS108" s="381"/>
      <c r="EAT108" s="380"/>
      <c r="EAW108" s="381"/>
      <c r="EAX108" s="380"/>
      <c r="EBA108" s="381"/>
      <c r="EBB108" s="380"/>
      <c r="EBE108" s="381"/>
      <c r="EBF108" s="380"/>
      <c r="EBI108" s="381"/>
      <c r="EBJ108" s="380"/>
      <c r="EBM108" s="381"/>
      <c r="EBN108" s="380"/>
      <c r="EBQ108" s="381"/>
      <c r="EBR108" s="380"/>
      <c r="EBU108" s="381"/>
      <c r="EBV108" s="380"/>
      <c r="EBY108" s="381"/>
      <c r="EBZ108" s="380"/>
      <c r="ECC108" s="381"/>
      <c r="ECD108" s="380"/>
      <c r="ECG108" s="381"/>
      <c r="ECH108" s="380"/>
      <c r="ECK108" s="381"/>
      <c r="ECL108" s="380"/>
      <c r="ECO108" s="381"/>
      <c r="ECP108" s="380"/>
      <c r="ECS108" s="381"/>
      <c r="ECT108" s="380"/>
      <c r="ECW108" s="381"/>
      <c r="ECX108" s="380"/>
      <c r="EDA108" s="381"/>
      <c r="EDB108" s="380"/>
      <c r="EDE108" s="381"/>
      <c r="EDF108" s="380"/>
      <c r="EDI108" s="381"/>
      <c r="EDJ108" s="380"/>
      <c r="EDM108" s="381"/>
      <c r="EDN108" s="380"/>
      <c r="EDQ108" s="381"/>
      <c r="EDR108" s="380"/>
      <c r="EDU108" s="381"/>
      <c r="EDV108" s="380"/>
      <c r="EDY108" s="381"/>
      <c r="EDZ108" s="380"/>
      <c r="EEC108" s="381"/>
      <c r="EED108" s="380"/>
      <c r="EEG108" s="381"/>
      <c r="EEH108" s="380"/>
      <c r="EEK108" s="381"/>
      <c r="EEL108" s="380"/>
      <c r="EEO108" s="381"/>
      <c r="EEP108" s="380"/>
      <c r="EES108" s="381"/>
      <c r="EET108" s="380"/>
      <c r="EEW108" s="381"/>
      <c r="EEX108" s="380"/>
      <c r="EFA108" s="381"/>
      <c r="EFB108" s="380"/>
      <c r="EFE108" s="381"/>
      <c r="EFF108" s="380"/>
      <c r="EFI108" s="381"/>
      <c r="EFJ108" s="380"/>
      <c r="EFM108" s="381"/>
      <c r="EFN108" s="380"/>
      <c r="EFQ108" s="381"/>
      <c r="EFR108" s="380"/>
      <c r="EFU108" s="381"/>
      <c r="EFV108" s="380"/>
      <c r="EFY108" s="381"/>
      <c r="EFZ108" s="380"/>
      <c r="EGC108" s="381"/>
      <c r="EGD108" s="380"/>
      <c r="EGG108" s="381"/>
      <c r="EGH108" s="380"/>
      <c r="EGK108" s="381"/>
      <c r="EGL108" s="380"/>
      <c r="EGO108" s="381"/>
      <c r="EGP108" s="380"/>
      <c r="EGS108" s="381"/>
      <c r="EGT108" s="380"/>
      <c r="EGW108" s="381"/>
      <c r="EGX108" s="380"/>
      <c r="EHA108" s="381"/>
      <c r="EHB108" s="380"/>
      <c r="EHE108" s="381"/>
      <c r="EHF108" s="380"/>
      <c r="EHI108" s="381"/>
      <c r="EHJ108" s="380"/>
      <c r="EHM108" s="381"/>
      <c r="EHN108" s="380"/>
      <c r="EHQ108" s="381"/>
      <c r="EHR108" s="380"/>
      <c r="EHU108" s="381"/>
      <c r="EHV108" s="380"/>
      <c r="EHY108" s="381"/>
      <c r="EHZ108" s="380"/>
      <c r="EIC108" s="381"/>
      <c r="EID108" s="380"/>
      <c r="EIG108" s="381"/>
      <c r="EIH108" s="380"/>
      <c r="EIK108" s="381"/>
      <c r="EIL108" s="380"/>
      <c r="EIO108" s="381"/>
      <c r="EIP108" s="380"/>
      <c r="EIS108" s="381"/>
      <c r="EIT108" s="380"/>
      <c r="EIW108" s="381"/>
      <c r="EIX108" s="380"/>
      <c r="EJA108" s="381"/>
      <c r="EJB108" s="380"/>
      <c r="EJE108" s="381"/>
      <c r="EJF108" s="380"/>
      <c r="EJI108" s="381"/>
      <c r="EJJ108" s="380"/>
      <c r="EJM108" s="381"/>
      <c r="EJN108" s="380"/>
      <c r="EJQ108" s="381"/>
      <c r="EJR108" s="380"/>
      <c r="EJU108" s="381"/>
      <c r="EJV108" s="380"/>
      <c r="EJY108" s="381"/>
      <c r="EJZ108" s="380"/>
      <c r="EKC108" s="381"/>
      <c r="EKD108" s="380"/>
      <c r="EKG108" s="381"/>
      <c r="EKH108" s="380"/>
      <c r="EKK108" s="381"/>
      <c r="EKL108" s="380"/>
      <c r="EKO108" s="381"/>
      <c r="EKP108" s="380"/>
      <c r="EKS108" s="381"/>
      <c r="EKT108" s="380"/>
      <c r="EKW108" s="381"/>
      <c r="EKX108" s="380"/>
      <c r="ELA108" s="381"/>
      <c r="ELB108" s="380"/>
      <c r="ELE108" s="381"/>
      <c r="ELF108" s="380"/>
      <c r="ELI108" s="381"/>
      <c r="ELJ108" s="380"/>
      <c r="ELM108" s="381"/>
      <c r="ELN108" s="380"/>
      <c r="ELQ108" s="381"/>
      <c r="ELR108" s="380"/>
      <c r="ELU108" s="381"/>
      <c r="ELV108" s="380"/>
      <c r="ELY108" s="381"/>
      <c r="ELZ108" s="380"/>
      <c r="EMC108" s="381"/>
      <c r="EMD108" s="380"/>
      <c r="EMG108" s="381"/>
      <c r="EMH108" s="380"/>
      <c r="EMK108" s="381"/>
      <c r="EML108" s="380"/>
      <c r="EMO108" s="381"/>
      <c r="EMP108" s="380"/>
      <c r="EMS108" s="381"/>
      <c r="EMT108" s="380"/>
      <c r="EMW108" s="381"/>
      <c r="EMX108" s="380"/>
      <c r="ENA108" s="381"/>
      <c r="ENB108" s="380"/>
      <c r="ENE108" s="381"/>
      <c r="ENF108" s="380"/>
      <c r="ENI108" s="381"/>
      <c r="ENJ108" s="380"/>
      <c r="ENM108" s="381"/>
      <c r="ENN108" s="380"/>
      <c r="ENQ108" s="381"/>
      <c r="ENR108" s="380"/>
      <c r="ENU108" s="381"/>
      <c r="ENV108" s="380"/>
      <c r="ENY108" s="381"/>
      <c r="ENZ108" s="380"/>
      <c r="EOC108" s="381"/>
      <c r="EOD108" s="380"/>
      <c r="EOG108" s="381"/>
      <c r="EOH108" s="380"/>
      <c r="EOK108" s="381"/>
      <c r="EOL108" s="380"/>
      <c r="EOO108" s="381"/>
      <c r="EOP108" s="380"/>
      <c r="EOS108" s="381"/>
      <c r="EOT108" s="380"/>
      <c r="EOW108" s="381"/>
      <c r="EOX108" s="380"/>
      <c r="EPA108" s="381"/>
      <c r="EPB108" s="380"/>
      <c r="EPE108" s="381"/>
      <c r="EPF108" s="380"/>
      <c r="EPI108" s="381"/>
      <c r="EPJ108" s="380"/>
      <c r="EPM108" s="381"/>
      <c r="EPN108" s="380"/>
      <c r="EPQ108" s="381"/>
      <c r="EPR108" s="380"/>
      <c r="EPU108" s="381"/>
      <c r="EPV108" s="380"/>
      <c r="EPY108" s="381"/>
      <c r="EPZ108" s="380"/>
      <c r="EQC108" s="381"/>
      <c r="EQD108" s="380"/>
      <c r="EQG108" s="381"/>
      <c r="EQH108" s="380"/>
      <c r="EQK108" s="381"/>
      <c r="EQL108" s="380"/>
      <c r="EQO108" s="381"/>
      <c r="EQP108" s="380"/>
      <c r="EQS108" s="381"/>
      <c r="EQT108" s="380"/>
      <c r="EQW108" s="381"/>
      <c r="EQX108" s="380"/>
      <c r="ERA108" s="381"/>
      <c r="ERB108" s="380"/>
      <c r="ERE108" s="381"/>
      <c r="ERF108" s="380"/>
      <c r="ERI108" s="381"/>
      <c r="ERJ108" s="380"/>
      <c r="ERM108" s="381"/>
      <c r="ERN108" s="380"/>
      <c r="ERQ108" s="381"/>
      <c r="ERR108" s="380"/>
      <c r="ERU108" s="381"/>
      <c r="ERV108" s="380"/>
      <c r="ERY108" s="381"/>
      <c r="ERZ108" s="380"/>
      <c r="ESC108" s="381"/>
      <c r="ESD108" s="380"/>
      <c r="ESG108" s="381"/>
      <c r="ESH108" s="380"/>
      <c r="ESK108" s="381"/>
      <c r="ESL108" s="380"/>
      <c r="ESO108" s="381"/>
      <c r="ESP108" s="380"/>
      <c r="ESS108" s="381"/>
      <c r="EST108" s="380"/>
      <c r="ESW108" s="381"/>
      <c r="ESX108" s="380"/>
      <c r="ETA108" s="381"/>
      <c r="ETB108" s="380"/>
      <c r="ETE108" s="381"/>
      <c r="ETF108" s="380"/>
      <c r="ETI108" s="381"/>
      <c r="ETJ108" s="380"/>
      <c r="ETM108" s="381"/>
      <c r="ETN108" s="380"/>
      <c r="ETQ108" s="381"/>
      <c r="ETR108" s="380"/>
      <c r="ETU108" s="381"/>
      <c r="ETV108" s="380"/>
      <c r="ETY108" s="381"/>
      <c r="ETZ108" s="380"/>
      <c r="EUC108" s="381"/>
      <c r="EUD108" s="380"/>
      <c r="EUG108" s="381"/>
      <c r="EUH108" s="380"/>
      <c r="EUK108" s="381"/>
      <c r="EUL108" s="380"/>
      <c r="EUO108" s="381"/>
      <c r="EUP108" s="380"/>
      <c r="EUS108" s="381"/>
      <c r="EUT108" s="380"/>
      <c r="EUW108" s="381"/>
      <c r="EUX108" s="380"/>
      <c r="EVA108" s="381"/>
      <c r="EVB108" s="380"/>
      <c r="EVE108" s="381"/>
      <c r="EVF108" s="380"/>
      <c r="EVI108" s="381"/>
      <c r="EVJ108" s="380"/>
      <c r="EVM108" s="381"/>
      <c r="EVN108" s="380"/>
      <c r="EVQ108" s="381"/>
      <c r="EVR108" s="380"/>
      <c r="EVU108" s="381"/>
      <c r="EVV108" s="380"/>
      <c r="EVY108" s="381"/>
      <c r="EVZ108" s="380"/>
      <c r="EWC108" s="381"/>
      <c r="EWD108" s="380"/>
      <c r="EWG108" s="381"/>
      <c r="EWH108" s="380"/>
      <c r="EWK108" s="381"/>
      <c r="EWL108" s="380"/>
      <c r="EWO108" s="381"/>
      <c r="EWP108" s="380"/>
      <c r="EWS108" s="381"/>
      <c r="EWT108" s="380"/>
      <c r="EWW108" s="381"/>
      <c r="EWX108" s="380"/>
      <c r="EXA108" s="381"/>
      <c r="EXB108" s="380"/>
      <c r="EXE108" s="381"/>
      <c r="EXF108" s="380"/>
      <c r="EXI108" s="381"/>
      <c r="EXJ108" s="380"/>
      <c r="EXM108" s="381"/>
      <c r="EXN108" s="380"/>
      <c r="EXQ108" s="381"/>
      <c r="EXR108" s="380"/>
      <c r="EXU108" s="381"/>
      <c r="EXV108" s="380"/>
      <c r="EXY108" s="381"/>
      <c r="EXZ108" s="380"/>
      <c r="EYC108" s="381"/>
      <c r="EYD108" s="380"/>
      <c r="EYG108" s="381"/>
      <c r="EYH108" s="380"/>
      <c r="EYK108" s="381"/>
      <c r="EYL108" s="380"/>
      <c r="EYO108" s="381"/>
      <c r="EYP108" s="380"/>
      <c r="EYS108" s="381"/>
      <c r="EYT108" s="380"/>
      <c r="EYW108" s="381"/>
      <c r="EYX108" s="380"/>
      <c r="EZA108" s="381"/>
      <c r="EZB108" s="380"/>
      <c r="EZE108" s="381"/>
      <c r="EZF108" s="380"/>
      <c r="EZI108" s="381"/>
      <c r="EZJ108" s="380"/>
      <c r="EZM108" s="381"/>
      <c r="EZN108" s="380"/>
      <c r="EZQ108" s="381"/>
      <c r="EZR108" s="380"/>
      <c r="EZU108" s="381"/>
      <c r="EZV108" s="380"/>
      <c r="EZY108" s="381"/>
      <c r="EZZ108" s="380"/>
      <c r="FAC108" s="381"/>
      <c r="FAD108" s="380"/>
      <c r="FAG108" s="381"/>
      <c r="FAH108" s="380"/>
      <c r="FAK108" s="381"/>
      <c r="FAL108" s="380"/>
      <c r="FAO108" s="381"/>
      <c r="FAP108" s="380"/>
      <c r="FAS108" s="381"/>
      <c r="FAT108" s="380"/>
      <c r="FAW108" s="381"/>
      <c r="FAX108" s="380"/>
      <c r="FBA108" s="381"/>
      <c r="FBB108" s="380"/>
      <c r="FBE108" s="381"/>
      <c r="FBF108" s="380"/>
      <c r="FBI108" s="381"/>
      <c r="FBJ108" s="380"/>
      <c r="FBM108" s="381"/>
      <c r="FBN108" s="380"/>
      <c r="FBQ108" s="381"/>
      <c r="FBR108" s="380"/>
      <c r="FBU108" s="381"/>
      <c r="FBV108" s="380"/>
      <c r="FBY108" s="381"/>
      <c r="FBZ108" s="380"/>
      <c r="FCC108" s="381"/>
      <c r="FCD108" s="380"/>
      <c r="FCG108" s="381"/>
      <c r="FCH108" s="380"/>
      <c r="FCK108" s="381"/>
      <c r="FCL108" s="380"/>
      <c r="FCO108" s="381"/>
      <c r="FCP108" s="380"/>
      <c r="FCS108" s="381"/>
      <c r="FCT108" s="380"/>
      <c r="FCW108" s="381"/>
      <c r="FCX108" s="380"/>
      <c r="FDA108" s="381"/>
      <c r="FDB108" s="380"/>
      <c r="FDE108" s="381"/>
      <c r="FDF108" s="380"/>
      <c r="FDI108" s="381"/>
      <c r="FDJ108" s="380"/>
      <c r="FDM108" s="381"/>
      <c r="FDN108" s="380"/>
      <c r="FDQ108" s="381"/>
      <c r="FDR108" s="380"/>
      <c r="FDU108" s="381"/>
      <c r="FDV108" s="380"/>
      <c r="FDY108" s="381"/>
      <c r="FDZ108" s="380"/>
      <c r="FEC108" s="381"/>
      <c r="FED108" s="380"/>
      <c r="FEG108" s="381"/>
      <c r="FEH108" s="380"/>
      <c r="FEK108" s="381"/>
      <c r="FEL108" s="380"/>
      <c r="FEO108" s="381"/>
      <c r="FEP108" s="380"/>
      <c r="FES108" s="381"/>
      <c r="FET108" s="380"/>
      <c r="FEW108" s="381"/>
      <c r="FEX108" s="380"/>
      <c r="FFA108" s="381"/>
      <c r="FFB108" s="380"/>
      <c r="FFE108" s="381"/>
      <c r="FFF108" s="380"/>
      <c r="FFI108" s="381"/>
      <c r="FFJ108" s="380"/>
      <c r="FFM108" s="381"/>
      <c r="FFN108" s="380"/>
      <c r="FFQ108" s="381"/>
      <c r="FFR108" s="380"/>
      <c r="FFU108" s="381"/>
      <c r="FFV108" s="380"/>
      <c r="FFY108" s="381"/>
      <c r="FFZ108" s="380"/>
      <c r="FGC108" s="381"/>
      <c r="FGD108" s="380"/>
      <c r="FGG108" s="381"/>
      <c r="FGH108" s="380"/>
      <c r="FGK108" s="381"/>
      <c r="FGL108" s="380"/>
      <c r="FGO108" s="381"/>
      <c r="FGP108" s="380"/>
      <c r="FGS108" s="381"/>
      <c r="FGT108" s="380"/>
      <c r="FGW108" s="381"/>
      <c r="FGX108" s="380"/>
      <c r="FHA108" s="381"/>
      <c r="FHB108" s="380"/>
      <c r="FHE108" s="381"/>
      <c r="FHF108" s="380"/>
      <c r="FHI108" s="381"/>
      <c r="FHJ108" s="380"/>
      <c r="FHM108" s="381"/>
      <c r="FHN108" s="380"/>
      <c r="FHQ108" s="381"/>
      <c r="FHR108" s="380"/>
      <c r="FHU108" s="381"/>
      <c r="FHV108" s="380"/>
      <c r="FHY108" s="381"/>
      <c r="FHZ108" s="380"/>
      <c r="FIC108" s="381"/>
      <c r="FID108" s="380"/>
      <c r="FIG108" s="381"/>
      <c r="FIH108" s="380"/>
      <c r="FIK108" s="381"/>
      <c r="FIL108" s="380"/>
      <c r="FIO108" s="381"/>
      <c r="FIP108" s="380"/>
      <c r="FIS108" s="381"/>
      <c r="FIT108" s="380"/>
      <c r="FIW108" s="381"/>
      <c r="FIX108" s="380"/>
      <c r="FJA108" s="381"/>
      <c r="FJB108" s="380"/>
      <c r="FJE108" s="381"/>
      <c r="FJF108" s="380"/>
      <c r="FJI108" s="381"/>
      <c r="FJJ108" s="380"/>
      <c r="FJM108" s="381"/>
      <c r="FJN108" s="380"/>
      <c r="FJQ108" s="381"/>
      <c r="FJR108" s="380"/>
      <c r="FJU108" s="381"/>
      <c r="FJV108" s="380"/>
      <c r="FJY108" s="381"/>
      <c r="FJZ108" s="380"/>
      <c r="FKC108" s="381"/>
      <c r="FKD108" s="380"/>
      <c r="FKG108" s="381"/>
      <c r="FKH108" s="380"/>
      <c r="FKK108" s="381"/>
      <c r="FKL108" s="380"/>
      <c r="FKO108" s="381"/>
      <c r="FKP108" s="380"/>
      <c r="FKS108" s="381"/>
      <c r="FKT108" s="380"/>
      <c r="FKW108" s="381"/>
      <c r="FKX108" s="380"/>
      <c r="FLA108" s="381"/>
      <c r="FLB108" s="380"/>
      <c r="FLE108" s="381"/>
      <c r="FLF108" s="380"/>
      <c r="FLI108" s="381"/>
      <c r="FLJ108" s="380"/>
      <c r="FLM108" s="381"/>
      <c r="FLN108" s="380"/>
      <c r="FLQ108" s="381"/>
      <c r="FLR108" s="380"/>
      <c r="FLU108" s="381"/>
      <c r="FLV108" s="380"/>
      <c r="FLY108" s="381"/>
      <c r="FLZ108" s="380"/>
      <c r="FMC108" s="381"/>
      <c r="FMD108" s="380"/>
      <c r="FMG108" s="381"/>
      <c r="FMH108" s="380"/>
      <c r="FMK108" s="381"/>
      <c r="FML108" s="380"/>
      <c r="FMO108" s="381"/>
      <c r="FMP108" s="380"/>
      <c r="FMS108" s="381"/>
      <c r="FMT108" s="380"/>
      <c r="FMW108" s="381"/>
      <c r="FMX108" s="380"/>
      <c r="FNA108" s="381"/>
      <c r="FNB108" s="380"/>
      <c r="FNE108" s="381"/>
      <c r="FNF108" s="380"/>
      <c r="FNI108" s="381"/>
      <c r="FNJ108" s="380"/>
      <c r="FNM108" s="381"/>
      <c r="FNN108" s="380"/>
      <c r="FNQ108" s="381"/>
      <c r="FNR108" s="380"/>
      <c r="FNU108" s="381"/>
      <c r="FNV108" s="380"/>
      <c r="FNY108" s="381"/>
      <c r="FNZ108" s="380"/>
      <c r="FOC108" s="381"/>
      <c r="FOD108" s="380"/>
      <c r="FOG108" s="381"/>
      <c r="FOH108" s="380"/>
      <c r="FOK108" s="381"/>
      <c r="FOL108" s="380"/>
      <c r="FOO108" s="381"/>
      <c r="FOP108" s="380"/>
      <c r="FOS108" s="381"/>
      <c r="FOT108" s="380"/>
      <c r="FOW108" s="381"/>
      <c r="FOX108" s="380"/>
      <c r="FPA108" s="381"/>
      <c r="FPB108" s="380"/>
      <c r="FPE108" s="381"/>
      <c r="FPF108" s="380"/>
      <c r="FPI108" s="381"/>
      <c r="FPJ108" s="380"/>
      <c r="FPM108" s="381"/>
      <c r="FPN108" s="380"/>
      <c r="FPQ108" s="381"/>
      <c r="FPR108" s="380"/>
      <c r="FPU108" s="381"/>
      <c r="FPV108" s="380"/>
      <c r="FPY108" s="381"/>
      <c r="FPZ108" s="380"/>
      <c r="FQC108" s="381"/>
      <c r="FQD108" s="380"/>
      <c r="FQG108" s="381"/>
      <c r="FQH108" s="380"/>
      <c r="FQK108" s="381"/>
      <c r="FQL108" s="380"/>
      <c r="FQO108" s="381"/>
      <c r="FQP108" s="380"/>
      <c r="FQS108" s="381"/>
      <c r="FQT108" s="380"/>
      <c r="FQW108" s="381"/>
      <c r="FQX108" s="380"/>
      <c r="FRA108" s="381"/>
      <c r="FRB108" s="380"/>
      <c r="FRE108" s="381"/>
      <c r="FRF108" s="380"/>
      <c r="FRI108" s="381"/>
      <c r="FRJ108" s="380"/>
      <c r="FRM108" s="381"/>
      <c r="FRN108" s="380"/>
      <c r="FRQ108" s="381"/>
      <c r="FRR108" s="380"/>
      <c r="FRU108" s="381"/>
      <c r="FRV108" s="380"/>
      <c r="FRY108" s="381"/>
      <c r="FRZ108" s="380"/>
      <c r="FSC108" s="381"/>
      <c r="FSD108" s="380"/>
      <c r="FSG108" s="381"/>
      <c r="FSH108" s="380"/>
      <c r="FSK108" s="381"/>
      <c r="FSL108" s="380"/>
      <c r="FSO108" s="381"/>
      <c r="FSP108" s="380"/>
      <c r="FSS108" s="381"/>
      <c r="FST108" s="380"/>
      <c r="FSW108" s="381"/>
      <c r="FSX108" s="380"/>
      <c r="FTA108" s="381"/>
      <c r="FTB108" s="380"/>
      <c r="FTE108" s="381"/>
      <c r="FTF108" s="380"/>
      <c r="FTI108" s="381"/>
      <c r="FTJ108" s="380"/>
      <c r="FTM108" s="381"/>
      <c r="FTN108" s="380"/>
      <c r="FTQ108" s="381"/>
      <c r="FTR108" s="380"/>
      <c r="FTU108" s="381"/>
      <c r="FTV108" s="380"/>
      <c r="FTY108" s="381"/>
      <c r="FTZ108" s="380"/>
      <c r="FUC108" s="381"/>
      <c r="FUD108" s="380"/>
      <c r="FUG108" s="381"/>
      <c r="FUH108" s="380"/>
      <c r="FUK108" s="381"/>
      <c r="FUL108" s="380"/>
      <c r="FUO108" s="381"/>
      <c r="FUP108" s="380"/>
      <c r="FUS108" s="381"/>
      <c r="FUT108" s="380"/>
      <c r="FUW108" s="381"/>
      <c r="FUX108" s="380"/>
      <c r="FVA108" s="381"/>
      <c r="FVB108" s="380"/>
      <c r="FVE108" s="381"/>
      <c r="FVF108" s="380"/>
      <c r="FVI108" s="381"/>
      <c r="FVJ108" s="380"/>
      <c r="FVM108" s="381"/>
      <c r="FVN108" s="380"/>
      <c r="FVQ108" s="381"/>
      <c r="FVR108" s="380"/>
      <c r="FVU108" s="381"/>
      <c r="FVV108" s="380"/>
      <c r="FVY108" s="381"/>
      <c r="FVZ108" s="380"/>
      <c r="FWC108" s="381"/>
      <c r="FWD108" s="380"/>
      <c r="FWG108" s="381"/>
      <c r="FWH108" s="380"/>
      <c r="FWK108" s="381"/>
      <c r="FWL108" s="380"/>
      <c r="FWO108" s="381"/>
      <c r="FWP108" s="380"/>
      <c r="FWS108" s="381"/>
      <c r="FWT108" s="380"/>
      <c r="FWW108" s="381"/>
      <c r="FWX108" s="380"/>
      <c r="FXA108" s="381"/>
      <c r="FXB108" s="380"/>
      <c r="FXE108" s="381"/>
      <c r="FXF108" s="380"/>
      <c r="FXI108" s="381"/>
      <c r="FXJ108" s="380"/>
      <c r="FXM108" s="381"/>
      <c r="FXN108" s="380"/>
      <c r="FXQ108" s="381"/>
      <c r="FXR108" s="380"/>
      <c r="FXU108" s="381"/>
      <c r="FXV108" s="380"/>
      <c r="FXY108" s="381"/>
      <c r="FXZ108" s="380"/>
      <c r="FYC108" s="381"/>
      <c r="FYD108" s="380"/>
      <c r="FYG108" s="381"/>
      <c r="FYH108" s="380"/>
      <c r="FYK108" s="381"/>
      <c r="FYL108" s="380"/>
      <c r="FYO108" s="381"/>
      <c r="FYP108" s="380"/>
      <c r="FYS108" s="381"/>
      <c r="FYT108" s="380"/>
      <c r="FYW108" s="381"/>
      <c r="FYX108" s="380"/>
      <c r="FZA108" s="381"/>
      <c r="FZB108" s="380"/>
      <c r="FZE108" s="381"/>
      <c r="FZF108" s="380"/>
      <c r="FZI108" s="381"/>
      <c r="FZJ108" s="380"/>
      <c r="FZM108" s="381"/>
      <c r="FZN108" s="380"/>
      <c r="FZQ108" s="381"/>
      <c r="FZR108" s="380"/>
      <c r="FZU108" s="381"/>
      <c r="FZV108" s="380"/>
      <c r="FZY108" s="381"/>
      <c r="FZZ108" s="380"/>
      <c r="GAC108" s="381"/>
      <c r="GAD108" s="380"/>
      <c r="GAG108" s="381"/>
      <c r="GAH108" s="380"/>
      <c r="GAK108" s="381"/>
      <c r="GAL108" s="380"/>
      <c r="GAO108" s="381"/>
      <c r="GAP108" s="380"/>
      <c r="GAS108" s="381"/>
      <c r="GAT108" s="380"/>
      <c r="GAW108" s="381"/>
      <c r="GAX108" s="380"/>
      <c r="GBA108" s="381"/>
      <c r="GBB108" s="380"/>
      <c r="GBE108" s="381"/>
      <c r="GBF108" s="380"/>
      <c r="GBI108" s="381"/>
      <c r="GBJ108" s="380"/>
      <c r="GBM108" s="381"/>
      <c r="GBN108" s="380"/>
      <c r="GBQ108" s="381"/>
      <c r="GBR108" s="380"/>
      <c r="GBU108" s="381"/>
      <c r="GBV108" s="380"/>
      <c r="GBY108" s="381"/>
      <c r="GBZ108" s="380"/>
      <c r="GCC108" s="381"/>
      <c r="GCD108" s="380"/>
      <c r="GCG108" s="381"/>
      <c r="GCH108" s="380"/>
      <c r="GCK108" s="381"/>
      <c r="GCL108" s="380"/>
      <c r="GCO108" s="381"/>
      <c r="GCP108" s="380"/>
      <c r="GCS108" s="381"/>
      <c r="GCT108" s="380"/>
      <c r="GCW108" s="381"/>
      <c r="GCX108" s="380"/>
      <c r="GDA108" s="381"/>
      <c r="GDB108" s="380"/>
      <c r="GDE108" s="381"/>
      <c r="GDF108" s="380"/>
      <c r="GDI108" s="381"/>
      <c r="GDJ108" s="380"/>
      <c r="GDM108" s="381"/>
      <c r="GDN108" s="380"/>
      <c r="GDQ108" s="381"/>
      <c r="GDR108" s="380"/>
      <c r="GDU108" s="381"/>
      <c r="GDV108" s="380"/>
      <c r="GDY108" s="381"/>
      <c r="GDZ108" s="380"/>
      <c r="GEC108" s="381"/>
      <c r="GED108" s="380"/>
      <c r="GEG108" s="381"/>
      <c r="GEH108" s="380"/>
      <c r="GEK108" s="381"/>
      <c r="GEL108" s="380"/>
      <c r="GEO108" s="381"/>
      <c r="GEP108" s="380"/>
      <c r="GES108" s="381"/>
      <c r="GET108" s="380"/>
      <c r="GEW108" s="381"/>
      <c r="GEX108" s="380"/>
      <c r="GFA108" s="381"/>
      <c r="GFB108" s="380"/>
      <c r="GFE108" s="381"/>
      <c r="GFF108" s="380"/>
      <c r="GFI108" s="381"/>
      <c r="GFJ108" s="380"/>
      <c r="GFM108" s="381"/>
      <c r="GFN108" s="380"/>
      <c r="GFQ108" s="381"/>
      <c r="GFR108" s="380"/>
      <c r="GFU108" s="381"/>
      <c r="GFV108" s="380"/>
      <c r="GFY108" s="381"/>
      <c r="GFZ108" s="380"/>
      <c r="GGC108" s="381"/>
      <c r="GGD108" s="380"/>
      <c r="GGG108" s="381"/>
      <c r="GGH108" s="380"/>
      <c r="GGK108" s="381"/>
      <c r="GGL108" s="380"/>
      <c r="GGO108" s="381"/>
      <c r="GGP108" s="380"/>
      <c r="GGS108" s="381"/>
      <c r="GGT108" s="380"/>
      <c r="GGW108" s="381"/>
      <c r="GGX108" s="380"/>
      <c r="GHA108" s="381"/>
      <c r="GHB108" s="380"/>
      <c r="GHE108" s="381"/>
      <c r="GHF108" s="380"/>
      <c r="GHI108" s="381"/>
      <c r="GHJ108" s="380"/>
      <c r="GHM108" s="381"/>
      <c r="GHN108" s="380"/>
      <c r="GHQ108" s="381"/>
      <c r="GHR108" s="380"/>
      <c r="GHU108" s="381"/>
      <c r="GHV108" s="380"/>
      <c r="GHY108" s="381"/>
      <c r="GHZ108" s="380"/>
      <c r="GIC108" s="381"/>
      <c r="GID108" s="380"/>
      <c r="GIG108" s="381"/>
      <c r="GIH108" s="380"/>
      <c r="GIK108" s="381"/>
      <c r="GIL108" s="380"/>
      <c r="GIO108" s="381"/>
      <c r="GIP108" s="380"/>
      <c r="GIS108" s="381"/>
      <c r="GIT108" s="380"/>
      <c r="GIW108" s="381"/>
      <c r="GIX108" s="380"/>
      <c r="GJA108" s="381"/>
      <c r="GJB108" s="380"/>
      <c r="GJE108" s="381"/>
      <c r="GJF108" s="380"/>
      <c r="GJI108" s="381"/>
      <c r="GJJ108" s="380"/>
      <c r="GJM108" s="381"/>
      <c r="GJN108" s="380"/>
      <c r="GJQ108" s="381"/>
      <c r="GJR108" s="380"/>
      <c r="GJU108" s="381"/>
      <c r="GJV108" s="380"/>
      <c r="GJY108" s="381"/>
      <c r="GJZ108" s="380"/>
      <c r="GKC108" s="381"/>
      <c r="GKD108" s="380"/>
      <c r="GKG108" s="381"/>
      <c r="GKH108" s="380"/>
      <c r="GKK108" s="381"/>
      <c r="GKL108" s="380"/>
      <c r="GKO108" s="381"/>
      <c r="GKP108" s="380"/>
      <c r="GKS108" s="381"/>
      <c r="GKT108" s="380"/>
      <c r="GKW108" s="381"/>
      <c r="GKX108" s="380"/>
      <c r="GLA108" s="381"/>
      <c r="GLB108" s="380"/>
      <c r="GLE108" s="381"/>
      <c r="GLF108" s="380"/>
      <c r="GLI108" s="381"/>
      <c r="GLJ108" s="380"/>
      <c r="GLM108" s="381"/>
      <c r="GLN108" s="380"/>
      <c r="GLQ108" s="381"/>
      <c r="GLR108" s="380"/>
      <c r="GLU108" s="381"/>
      <c r="GLV108" s="380"/>
      <c r="GLY108" s="381"/>
      <c r="GLZ108" s="380"/>
      <c r="GMC108" s="381"/>
      <c r="GMD108" s="380"/>
      <c r="GMG108" s="381"/>
      <c r="GMH108" s="380"/>
      <c r="GMK108" s="381"/>
      <c r="GML108" s="380"/>
      <c r="GMO108" s="381"/>
      <c r="GMP108" s="380"/>
      <c r="GMS108" s="381"/>
      <c r="GMT108" s="380"/>
      <c r="GMW108" s="381"/>
      <c r="GMX108" s="380"/>
      <c r="GNA108" s="381"/>
      <c r="GNB108" s="380"/>
      <c r="GNE108" s="381"/>
      <c r="GNF108" s="380"/>
      <c r="GNI108" s="381"/>
      <c r="GNJ108" s="380"/>
      <c r="GNM108" s="381"/>
      <c r="GNN108" s="380"/>
      <c r="GNQ108" s="381"/>
      <c r="GNR108" s="380"/>
      <c r="GNU108" s="381"/>
      <c r="GNV108" s="380"/>
      <c r="GNY108" s="381"/>
      <c r="GNZ108" s="380"/>
      <c r="GOC108" s="381"/>
      <c r="GOD108" s="380"/>
      <c r="GOG108" s="381"/>
      <c r="GOH108" s="380"/>
      <c r="GOK108" s="381"/>
      <c r="GOL108" s="380"/>
      <c r="GOO108" s="381"/>
      <c r="GOP108" s="380"/>
      <c r="GOS108" s="381"/>
      <c r="GOT108" s="380"/>
      <c r="GOW108" s="381"/>
      <c r="GOX108" s="380"/>
      <c r="GPA108" s="381"/>
      <c r="GPB108" s="380"/>
      <c r="GPE108" s="381"/>
      <c r="GPF108" s="380"/>
      <c r="GPI108" s="381"/>
      <c r="GPJ108" s="380"/>
      <c r="GPM108" s="381"/>
      <c r="GPN108" s="380"/>
      <c r="GPQ108" s="381"/>
      <c r="GPR108" s="380"/>
      <c r="GPU108" s="381"/>
      <c r="GPV108" s="380"/>
      <c r="GPY108" s="381"/>
      <c r="GPZ108" s="380"/>
      <c r="GQC108" s="381"/>
      <c r="GQD108" s="380"/>
      <c r="GQG108" s="381"/>
      <c r="GQH108" s="380"/>
      <c r="GQK108" s="381"/>
      <c r="GQL108" s="380"/>
      <c r="GQO108" s="381"/>
      <c r="GQP108" s="380"/>
      <c r="GQS108" s="381"/>
      <c r="GQT108" s="380"/>
      <c r="GQW108" s="381"/>
      <c r="GQX108" s="380"/>
      <c r="GRA108" s="381"/>
      <c r="GRB108" s="380"/>
      <c r="GRE108" s="381"/>
      <c r="GRF108" s="380"/>
      <c r="GRI108" s="381"/>
      <c r="GRJ108" s="380"/>
      <c r="GRM108" s="381"/>
      <c r="GRN108" s="380"/>
      <c r="GRQ108" s="381"/>
      <c r="GRR108" s="380"/>
      <c r="GRU108" s="381"/>
      <c r="GRV108" s="380"/>
      <c r="GRY108" s="381"/>
      <c r="GRZ108" s="380"/>
      <c r="GSC108" s="381"/>
      <c r="GSD108" s="380"/>
      <c r="GSG108" s="381"/>
      <c r="GSH108" s="380"/>
      <c r="GSK108" s="381"/>
      <c r="GSL108" s="380"/>
      <c r="GSO108" s="381"/>
      <c r="GSP108" s="380"/>
      <c r="GSS108" s="381"/>
      <c r="GST108" s="380"/>
      <c r="GSW108" s="381"/>
      <c r="GSX108" s="380"/>
      <c r="GTA108" s="381"/>
      <c r="GTB108" s="380"/>
      <c r="GTE108" s="381"/>
      <c r="GTF108" s="380"/>
      <c r="GTI108" s="381"/>
      <c r="GTJ108" s="380"/>
      <c r="GTM108" s="381"/>
      <c r="GTN108" s="380"/>
      <c r="GTQ108" s="381"/>
      <c r="GTR108" s="380"/>
      <c r="GTU108" s="381"/>
      <c r="GTV108" s="380"/>
      <c r="GTY108" s="381"/>
      <c r="GTZ108" s="380"/>
      <c r="GUC108" s="381"/>
      <c r="GUD108" s="380"/>
      <c r="GUG108" s="381"/>
      <c r="GUH108" s="380"/>
      <c r="GUK108" s="381"/>
      <c r="GUL108" s="380"/>
      <c r="GUO108" s="381"/>
      <c r="GUP108" s="380"/>
      <c r="GUS108" s="381"/>
      <c r="GUT108" s="380"/>
      <c r="GUW108" s="381"/>
      <c r="GUX108" s="380"/>
      <c r="GVA108" s="381"/>
      <c r="GVB108" s="380"/>
      <c r="GVE108" s="381"/>
      <c r="GVF108" s="380"/>
      <c r="GVI108" s="381"/>
      <c r="GVJ108" s="380"/>
      <c r="GVM108" s="381"/>
      <c r="GVN108" s="380"/>
      <c r="GVQ108" s="381"/>
      <c r="GVR108" s="380"/>
      <c r="GVU108" s="381"/>
      <c r="GVV108" s="380"/>
      <c r="GVY108" s="381"/>
      <c r="GVZ108" s="380"/>
      <c r="GWC108" s="381"/>
      <c r="GWD108" s="380"/>
      <c r="GWG108" s="381"/>
      <c r="GWH108" s="380"/>
      <c r="GWK108" s="381"/>
      <c r="GWL108" s="380"/>
      <c r="GWO108" s="381"/>
      <c r="GWP108" s="380"/>
      <c r="GWS108" s="381"/>
      <c r="GWT108" s="380"/>
      <c r="GWW108" s="381"/>
      <c r="GWX108" s="380"/>
      <c r="GXA108" s="381"/>
      <c r="GXB108" s="380"/>
      <c r="GXE108" s="381"/>
      <c r="GXF108" s="380"/>
      <c r="GXI108" s="381"/>
      <c r="GXJ108" s="380"/>
      <c r="GXM108" s="381"/>
      <c r="GXN108" s="380"/>
      <c r="GXQ108" s="381"/>
      <c r="GXR108" s="380"/>
      <c r="GXU108" s="381"/>
      <c r="GXV108" s="380"/>
      <c r="GXY108" s="381"/>
      <c r="GXZ108" s="380"/>
      <c r="GYC108" s="381"/>
      <c r="GYD108" s="380"/>
      <c r="GYG108" s="381"/>
      <c r="GYH108" s="380"/>
      <c r="GYK108" s="381"/>
      <c r="GYL108" s="380"/>
      <c r="GYO108" s="381"/>
      <c r="GYP108" s="380"/>
      <c r="GYS108" s="381"/>
      <c r="GYT108" s="380"/>
      <c r="GYW108" s="381"/>
      <c r="GYX108" s="380"/>
      <c r="GZA108" s="381"/>
      <c r="GZB108" s="380"/>
      <c r="GZE108" s="381"/>
      <c r="GZF108" s="380"/>
      <c r="GZI108" s="381"/>
      <c r="GZJ108" s="380"/>
      <c r="GZM108" s="381"/>
      <c r="GZN108" s="380"/>
      <c r="GZQ108" s="381"/>
      <c r="GZR108" s="380"/>
      <c r="GZU108" s="381"/>
      <c r="GZV108" s="380"/>
      <c r="GZY108" s="381"/>
      <c r="GZZ108" s="380"/>
      <c r="HAC108" s="381"/>
      <c r="HAD108" s="380"/>
      <c r="HAG108" s="381"/>
      <c r="HAH108" s="380"/>
      <c r="HAK108" s="381"/>
      <c r="HAL108" s="380"/>
      <c r="HAO108" s="381"/>
      <c r="HAP108" s="380"/>
      <c r="HAS108" s="381"/>
      <c r="HAT108" s="380"/>
      <c r="HAW108" s="381"/>
      <c r="HAX108" s="380"/>
      <c r="HBA108" s="381"/>
      <c r="HBB108" s="380"/>
      <c r="HBE108" s="381"/>
      <c r="HBF108" s="380"/>
      <c r="HBI108" s="381"/>
      <c r="HBJ108" s="380"/>
      <c r="HBM108" s="381"/>
      <c r="HBN108" s="380"/>
      <c r="HBQ108" s="381"/>
      <c r="HBR108" s="380"/>
      <c r="HBU108" s="381"/>
      <c r="HBV108" s="380"/>
      <c r="HBY108" s="381"/>
      <c r="HBZ108" s="380"/>
      <c r="HCC108" s="381"/>
      <c r="HCD108" s="380"/>
      <c r="HCG108" s="381"/>
      <c r="HCH108" s="380"/>
      <c r="HCK108" s="381"/>
      <c r="HCL108" s="380"/>
      <c r="HCO108" s="381"/>
      <c r="HCP108" s="380"/>
      <c r="HCS108" s="381"/>
      <c r="HCT108" s="380"/>
      <c r="HCW108" s="381"/>
      <c r="HCX108" s="380"/>
      <c r="HDA108" s="381"/>
      <c r="HDB108" s="380"/>
      <c r="HDE108" s="381"/>
      <c r="HDF108" s="380"/>
      <c r="HDI108" s="381"/>
      <c r="HDJ108" s="380"/>
      <c r="HDM108" s="381"/>
      <c r="HDN108" s="380"/>
      <c r="HDQ108" s="381"/>
      <c r="HDR108" s="380"/>
      <c r="HDU108" s="381"/>
      <c r="HDV108" s="380"/>
      <c r="HDY108" s="381"/>
      <c r="HDZ108" s="380"/>
      <c r="HEC108" s="381"/>
      <c r="HED108" s="380"/>
      <c r="HEG108" s="381"/>
      <c r="HEH108" s="380"/>
      <c r="HEK108" s="381"/>
      <c r="HEL108" s="380"/>
      <c r="HEO108" s="381"/>
      <c r="HEP108" s="380"/>
      <c r="HES108" s="381"/>
      <c r="HET108" s="380"/>
      <c r="HEW108" s="381"/>
      <c r="HEX108" s="380"/>
      <c r="HFA108" s="381"/>
      <c r="HFB108" s="380"/>
      <c r="HFE108" s="381"/>
      <c r="HFF108" s="380"/>
      <c r="HFI108" s="381"/>
      <c r="HFJ108" s="380"/>
      <c r="HFM108" s="381"/>
      <c r="HFN108" s="380"/>
      <c r="HFQ108" s="381"/>
      <c r="HFR108" s="380"/>
      <c r="HFU108" s="381"/>
      <c r="HFV108" s="380"/>
      <c r="HFY108" s="381"/>
      <c r="HFZ108" s="380"/>
      <c r="HGC108" s="381"/>
      <c r="HGD108" s="380"/>
      <c r="HGG108" s="381"/>
      <c r="HGH108" s="380"/>
      <c r="HGK108" s="381"/>
      <c r="HGL108" s="380"/>
      <c r="HGO108" s="381"/>
      <c r="HGP108" s="380"/>
      <c r="HGS108" s="381"/>
      <c r="HGT108" s="380"/>
      <c r="HGW108" s="381"/>
      <c r="HGX108" s="380"/>
      <c r="HHA108" s="381"/>
      <c r="HHB108" s="380"/>
      <c r="HHE108" s="381"/>
      <c r="HHF108" s="380"/>
      <c r="HHI108" s="381"/>
      <c r="HHJ108" s="380"/>
      <c r="HHM108" s="381"/>
      <c r="HHN108" s="380"/>
      <c r="HHQ108" s="381"/>
      <c r="HHR108" s="380"/>
      <c r="HHU108" s="381"/>
      <c r="HHV108" s="380"/>
      <c r="HHY108" s="381"/>
      <c r="HHZ108" s="380"/>
      <c r="HIC108" s="381"/>
      <c r="HID108" s="380"/>
      <c r="HIG108" s="381"/>
      <c r="HIH108" s="380"/>
      <c r="HIK108" s="381"/>
      <c r="HIL108" s="380"/>
      <c r="HIO108" s="381"/>
      <c r="HIP108" s="380"/>
      <c r="HIS108" s="381"/>
      <c r="HIT108" s="380"/>
      <c r="HIW108" s="381"/>
      <c r="HIX108" s="380"/>
      <c r="HJA108" s="381"/>
      <c r="HJB108" s="380"/>
      <c r="HJE108" s="381"/>
      <c r="HJF108" s="380"/>
      <c r="HJI108" s="381"/>
      <c r="HJJ108" s="380"/>
      <c r="HJM108" s="381"/>
      <c r="HJN108" s="380"/>
      <c r="HJQ108" s="381"/>
      <c r="HJR108" s="380"/>
      <c r="HJU108" s="381"/>
      <c r="HJV108" s="380"/>
      <c r="HJY108" s="381"/>
      <c r="HJZ108" s="380"/>
      <c r="HKC108" s="381"/>
      <c r="HKD108" s="380"/>
      <c r="HKG108" s="381"/>
      <c r="HKH108" s="380"/>
      <c r="HKK108" s="381"/>
      <c r="HKL108" s="380"/>
      <c r="HKO108" s="381"/>
      <c r="HKP108" s="380"/>
      <c r="HKS108" s="381"/>
      <c r="HKT108" s="380"/>
      <c r="HKW108" s="381"/>
      <c r="HKX108" s="380"/>
      <c r="HLA108" s="381"/>
      <c r="HLB108" s="380"/>
      <c r="HLE108" s="381"/>
      <c r="HLF108" s="380"/>
      <c r="HLI108" s="381"/>
      <c r="HLJ108" s="380"/>
      <c r="HLM108" s="381"/>
      <c r="HLN108" s="380"/>
      <c r="HLQ108" s="381"/>
      <c r="HLR108" s="380"/>
      <c r="HLU108" s="381"/>
      <c r="HLV108" s="380"/>
      <c r="HLY108" s="381"/>
      <c r="HLZ108" s="380"/>
      <c r="HMC108" s="381"/>
      <c r="HMD108" s="380"/>
      <c r="HMG108" s="381"/>
      <c r="HMH108" s="380"/>
      <c r="HMK108" s="381"/>
      <c r="HML108" s="380"/>
      <c r="HMO108" s="381"/>
      <c r="HMP108" s="380"/>
      <c r="HMS108" s="381"/>
      <c r="HMT108" s="380"/>
      <c r="HMW108" s="381"/>
      <c r="HMX108" s="380"/>
      <c r="HNA108" s="381"/>
      <c r="HNB108" s="380"/>
      <c r="HNE108" s="381"/>
      <c r="HNF108" s="380"/>
      <c r="HNI108" s="381"/>
      <c r="HNJ108" s="380"/>
      <c r="HNM108" s="381"/>
      <c r="HNN108" s="380"/>
      <c r="HNQ108" s="381"/>
      <c r="HNR108" s="380"/>
      <c r="HNU108" s="381"/>
      <c r="HNV108" s="380"/>
      <c r="HNY108" s="381"/>
      <c r="HNZ108" s="380"/>
      <c r="HOC108" s="381"/>
      <c r="HOD108" s="380"/>
      <c r="HOG108" s="381"/>
      <c r="HOH108" s="380"/>
      <c r="HOK108" s="381"/>
      <c r="HOL108" s="380"/>
      <c r="HOO108" s="381"/>
      <c r="HOP108" s="380"/>
      <c r="HOS108" s="381"/>
      <c r="HOT108" s="380"/>
      <c r="HOW108" s="381"/>
      <c r="HOX108" s="380"/>
      <c r="HPA108" s="381"/>
      <c r="HPB108" s="380"/>
      <c r="HPE108" s="381"/>
      <c r="HPF108" s="380"/>
      <c r="HPI108" s="381"/>
      <c r="HPJ108" s="380"/>
      <c r="HPM108" s="381"/>
      <c r="HPN108" s="380"/>
      <c r="HPQ108" s="381"/>
      <c r="HPR108" s="380"/>
      <c r="HPU108" s="381"/>
      <c r="HPV108" s="380"/>
      <c r="HPY108" s="381"/>
      <c r="HPZ108" s="380"/>
      <c r="HQC108" s="381"/>
      <c r="HQD108" s="380"/>
      <c r="HQG108" s="381"/>
      <c r="HQH108" s="380"/>
      <c r="HQK108" s="381"/>
      <c r="HQL108" s="380"/>
      <c r="HQO108" s="381"/>
      <c r="HQP108" s="380"/>
      <c r="HQS108" s="381"/>
      <c r="HQT108" s="380"/>
      <c r="HQW108" s="381"/>
      <c r="HQX108" s="380"/>
      <c r="HRA108" s="381"/>
      <c r="HRB108" s="380"/>
      <c r="HRE108" s="381"/>
      <c r="HRF108" s="380"/>
      <c r="HRI108" s="381"/>
      <c r="HRJ108" s="380"/>
      <c r="HRM108" s="381"/>
      <c r="HRN108" s="380"/>
      <c r="HRQ108" s="381"/>
      <c r="HRR108" s="380"/>
      <c r="HRU108" s="381"/>
      <c r="HRV108" s="380"/>
      <c r="HRY108" s="381"/>
      <c r="HRZ108" s="380"/>
      <c r="HSC108" s="381"/>
      <c r="HSD108" s="380"/>
      <c r="HSG108" s="381"/>
      <c r="HSH108" s="380"/>
      <c r="HSK108" s="381"/>
      <c r="HSL108" s="380"/>
      <c r="HSO108" s="381"/>
      <c r="HSP108" s="380"/>
      <c r="HSS108" s="381"/>
      <c r="HST108" s="380"/>
      <c r="HSW108" s="381"/>
      <c r="HSX108" s="380"/>
      <c r="HTA108" s="381"/>
      <c r="HTB108" s="380"/>
      <c r="HTE108" s="381"/>
      <c r="HTF108" s="380"/>
      <c r="HTI108" s="381"/>
      <c r="HTJ108" s="380"/>
      <c r="HTM108" s="381"/>
      <c r="HTN108" s="380"/>
      <c r="HTQ108" s="381"/>
      <c r="HTR108" s="380"/>
      <c r="HTU108" s="381"/>
      <c r="HTV108" s="380"/>
      <c r="HTY108" s="381"/>
      <c r="HTZ108" s="380"/>
      <c r="HUC108" s="381"/>
      <c r="HUD108" s="380"/>
      <c r="HUG108" s="381"/>
      <c r="HUH108" s="380"/>
      <c r="HUK108" s="381"/>
      <c r="HUL108" s="380"/>
      <c r="HUO108" s="381"/>
      <c r="HUP108" s="380"/>
      <c r="HUS108" s="381"/>
      <c r="HUT108" s="380"/>
      <c r="HUW108" s="381"/>
      <c r="HUX108" s="380"/>
      <c r="HVA108" s="381"/>
      <c r="HVB108" s="380"/>
      <c r="HVE108" s="381"/>
      <c r="HVF108" s="380"/>
      <c r="HVI108" s="381"/>
      <c r="HVJ108" s="380"/>
      <c r="HVM108" s="381"/>
      <c r="HVN108" s="380"/>
      <c r="HVQ108" s="381"/>
      <c r="HVR108" s="380"/>
      <c r="HVU108" s="381"/>
      <c r="HVV108" s="380"/>
      <c r="HVY108" s="381"/>
      <c r="HVZ108" s="380"/>
      <c r="HWC108" s="381"/>
      <c r="HWD108" s="380"/>
      <c r="HWG108" s="381"/>
      <c r="HWH108" s="380"/>
      <c r="HWK108" s="381"/>
      <c r="HWL108" s="380"/>
      <c r="HWO108" s="381"/>
      <c r="HWP108" s="380"/>
      <c r="HWS108" s="381"/>
      <c r="HWT108" s="380"/>
      <c r="HWW108" s="381"/>
      <c r="HWX108" s="380"/>
      <c r="HXA108" s="381"/>
      <c r="HXB108" s="380"/>
      <c r="HXE108" s="381"/>
      <c r="HXF108" s="380"/>
      <c r="HXI108" s="381"/>
      <c r="HXJ108" s="380"/>
      <c r="HXM108" s="381"/>
      <c r="HXN108" s="380"/>
      <c r="HXQ108" s="381"/>
      <c r="HXR108" s="380"/>
      <c r="HXU108" s="381"/>
      <c r="HXV108" s="380"/>
      <c r="HXY108" s="381"/>
      <c r="HXZ108" s="380"/>
      <c r="HYC108" s="381"/>
      <c r="HYD108" s="380"/>
      <c r="HYG108" s="381"/>
      <c r="HYH108" s="380"/>
      <c r="HYK108" s="381"/>
      <c r="HYL108" s="380"/>
      <c r="HYO108" s="381"/>
      <c r="HYP108" s="380"/>
      <c r="HYS108" s="381"/>
      <c r="HYT108" s="380"/>
      <c r="HYW108" s="381"/>
      <c r="HYX108" s="380"/>
      <c r="HZA108" s="381"/>
      <c r="HZB108" s="380"/>
      <c r="HZE108" s="381"/>
      <c r="HZF108" s="380"/>
      <c r="HZI108" s="381"/>
      <c r="HZJ108" s="380"/>
      <c r="HZM108" s="381"/>
      <c r="HZN108" s="380"/>
      <c r="HZQ108" s="381"/>
      <c r="HZR108" s="380"/>
      <c r="HZU108" s="381"/>
      <c r="HZV108" s="380"/>
      <c r="HZY108" s="381"/>
      <c r="HZZ108" s="380"/>
      <c r="IAC108" s="381"/>
      <c r="IAD108" s="380"/>
      <c r="IAG108" s="381"/>
      <c r="IAH108" s="380"/>
      <c r="IAK108" s="381"/>
      <c r="IAL108" s="380"/>
      <c r="IAO108" s="381"/>
      <c r="IAP108" s="380"/>
      <c r="IAS108" s="381"/>
      <c r="IAT108" s="380"/>
      <c r="IAW108" s="381"/>
      <c r="IAX108" s="380"/>
      <c r="IBA108" s="381"/>
      <c r="IBB108" s="380"/>
      <c r="IBE108" s="381"/>
      <c r="IBF108" s="380"/>
      <c r="IBI108" s="381"/>
      <c r="IBJ108" s="380"/>
      <c r="IBM108" s="381"/>
      <c r="IBN108" s="380"/>
      <c r="IBQ108" s="381"/>
      <c r="IBR108" s="380"/>
      <c r="IBU108" s="381"/>
      <c r="IBV108" s="380"/>
      <c r="IBY108" s="381"/>
      <c r="IBZ108" s="380"/>
      <c r="ICC108" s="381"/>
      <c r="ICD108" s="380"/>
      <c r="ICG108" s="381"/>
      <c r="ICH108" s="380"/>
      <c r="ICK108" s="381"/>
      <c r="ICL108" s="380"/>
      <c r="ICO108" s="381"/>
      <c r="ICP108" s="380"/>
      <c r="ICS108" s="381"/>
      <c r="ICT108" s="380"/>
      <c r="ICW108" s="381"/>
      <c r="ICX108" s="380"/>
      <c r="IDA108" s="381"/>
      <c r="IDB108" s="380"/>
      <c r="IDE108" s="381"/>
      <c r="IDF108" s="380"/>
      <c r="IDI108" s="381"/>
      <c r="IDJ108" s="380"/>
      <c r="IDM108" s="381"/>
      <c r="IDN108" s="380"/>
      <c r="IDQ108" s="381"/>
      <c r="IDR108" s="380"/>
      <c r="IDU108" s="381"/>
      <c r="IDV108" s="380"/>
      <c r="IDY108" s="381"/>
      <c r="IDZ108" s="380"/>
      <c r="IEC108" s="381"/>
      <c r="IED108" s="380"/>
      <c r="IEG108" s="381"/>
      <c r="IEH108" s="380"/>
      <c r="IEK108" s="381"/>
      <c r="IEL108" s="380"/>
      <c r="IEO108" s="381"/>
      <c r="IEP108" s="380"/>
      <c r="IES108" s="381"/>
      <c r="IET108" s="380"/>
      <c r="IEW108" s="381"/>
      <c r="IEX108" s="380"/>
      <c r="IFA108" s="381"/>
      <c r="IFB108" s="380"/>
      <c r="IFE108" s="381"/>
      <c r="IFF108" s="380"/>
      <c r="IFI108" s="381"/>
      <c r="IFJ108" s="380"/>
      <c r="IFM108" s="381"/>
      <c r="IFN108" s="380"/>
      <c r="IFQ108" s="381"/>
      <c r="IFR108" s="380"/>
      <c r="IFU108" s="381"/>
      <c r="IFV108" s="380"/>
      <c r="IFY108" s="381"/>
      <c r="IFZ108" s="380"/>
      <c r="IGC108" s="381"/>
      <c r="IGD108" s="380"/>
      <c r="IGG108" s="381"/>
      <c r="IGH108" s="380"/>
      <c r="IGK108" s="381"/>
      <c r="IGL108" s="380"/>
      <c r="IGO108" s="381"/>
      <c r="IGP108" s="380"/>
      <c r="IGS108" s="381"/>
      <c r="IGT108" s="380"/>
      <c r="IGW108" s="381"/>
      <c r="IGX108" s="380"/>
      <c r="IHA108" s="381"/>
      <c r="IHB108" s="380"/>
      <c r="IHE108" s="381"/>
      <c r="IHF108" s="380"/>
      <c r="IHI108" s="381"/>
      <c r="IHJ108" s="380"/>
      <c r="IHM108" s="381"/>
      <c r="IHN108" s="380"/>
      <c r="IHQ108" s="381"/>
      <c r="IHR108" s="380"/>
      <c r="IHU108" s="381"/>
      <c r="IHV108" s="380"/>
      <c r="IHY108" s="381"/>
      <c r="IHZ108" s="380"/>
      <c r="IIC108" s="381"/>
      <c r="IID108" s="380"/>
      <c r="IIG108" s="381"/>
      <c r="IIH108" s="380"/>
      <c r="IIK108" s="381"/>
      <c r="IIL108" s="380"/>
      <c r="IIO108" s="381"/>
      <c r="IIP108" s="380"/>
      <c r="IIS108" s="381"/>
      <c r="IIT108" s="380"/>
      <c r="IIW108" s="381"/>
      <c r="IIX108" s="380"/>
      <c r="IJA108" s="381"/>
      <c r="IJB108" s="380"/>
      <c r="IJE108" s="381"/>
      <c r="IJF108" s="380"/>
      <c r="IJI108" s="381"/>
      <c r="IJJ108" s="380"/>
      <c r="IJM108" s="381"/>
      <c r="IJN108" s="380"/>
      <c r="IJQ108" s="381"/>
      <c r="IJR108" s="380"/>
      <c r="IJU108" s="381"/>
      <c r="IJV108" s="380"/>
      <c r="IJY108" s="381"/>
      <c r="IJZ108" s="380"/>
      <c r="IKC108" s="381"/>
      <c r="IKD108" s="380"/>
      <c r="IKG108" s="381"/>
      <c r="IKH108" s="380"/>
      <c r="IKK108" s="381"/>
      <c r="IKL108" s="380"/>
      <c r="IKO108" s="381"/>
      <c r="IKP108" s="380"/>
      <c r="IKS108" s="381"/>
      <c r="IKT108" s="380"/>
      <c r="IKW108" s="381"/>
      <c r="IKX108" s="380"/>
      <c r="ILA108" s="381"/>
      <c r="ILB108" s="380"/>
      <c r="ILE108" s="381"/>
      <c r="ILF108" s="380"/>
      <c r="ILI108" s="381"/>
      <c r="ILJ108" s="380"/>
      <c r="ILM108" s="381"/>
      <c r="ILN108" s="380"/>
      <c r="ILQ108" s="381"/>
      <c r="ILR108" s="380"/>
      <c r="ILU108" s="381"/>
      <c r="ILV108" s="380"/>
      <c r="ILY108" s="381"/>
      <c r="ILZ108" s="380"/>
      <c r="IMC108" s="381"/>
      <c r="IMD108" s="380"/>
      <c r="IMG108" s="381"/>
      <c r="IMH108" s="380"/>
      <c r="IMK108" s="381"/>
      <c r="IML108" s="380"/>
      <c r="IMO108" s="381"/>
      <c r="IMP108" s="380"/>
      <c r="IMS108" s="381"/>
      <c r="IMT108" s="380"/>
      <c r="IMW108" s="381"/>
      <c r="IMX108" s="380"/>
      <c r="INA108" s="381"/>
      <c r="INB108" s="380"/>
      <c r="INE108" s="381"/>
      <c r="INF108" s="380"/>
      <c r="INI108" s="381"/>
      <c r="INJ108" s="380"/>
      <c r="INM108" s="381"/>
      <c r="INN108" s="380"/>
      <c r="INQ108" s="381"/>
      <c r="INR108" s="380"/>
      <c r="INU108" s="381"/>
      <c r="INV108" s="380"/>
      <c r="INY108" s="381"/>
      <c r="INZ108" s="380"/>
      <c r="IOC108" s="381"/>
      <c r="IOD108" s="380"/>
      <c r="IOG108" s="381"/>
      <c r="IOH108" s="380"/>
      <c r="IOK108" s="381"/>
      <c r="IOL108" s="380"/>
      <c r="IOO108" s="381"/>
      <c r="IOP108" s="380"/>
      <c r="IOS108" s="381"/>
      <c r="IOT108" s="380"/>
      <c r="IOW108" s="381"/>
      <c r="IOX108" s="380"/>
      <c r="IPA108" s="381"/>
      <c r="IPB108" s="380"/>
      <c r="IPE108" s="381"/>
      <c r="IPF108" s="380"/>
      <c r="IPI108" s="381"/>
      <c r="IPJ108" s="380"/>
      <c r="IPM108" s="381"/>
      <c r="IPN108" s="380"/>
      <c r="IPQ108" s="381"/>
      <c r="IPR108" s="380"/>
      <c r="IPU108" s="381"/>
      <c r="IPV108" s="380"/>
      <c r="IPY108" s="381"/>
      <c r="IPZ108" s="380"/>
      <c r="IQC108" s="381"/>
      <c r="IQD108" s="380"/>
      <c r="IQG108" s="381"/>
      <c r="IQH108" s="380"/>
      <c r="IQK108" s="381"/>
      <c r="IQL108" s="380"/>
      <c r="IQO108" s="381"/>
      <c r="IQP108" s="380"/>
      <c r="IQS108" s="381"/>
      <c r="IQT108" s="380"/>
      <c r="IQW108" s="381"/>
      <c r="IQX108" s="380"/>
      <c r="IRA108" s="381"/>
      <c r="IRB108" s="380"/>
      <c r="IRE108" s="381"/>
      <c r="IRF108" s="380"/>
      <c r="IRI108" s="381"/>
      <c r="IRJ108" s="380"/>
      <c r="IRM108" s="381"/>
      <c r="IRN108" s="380"/>
      <c r="IRQ108" s="381"/>
      <c r="IRR108" s="380"/>
      <c r="IRU108" s="381"/>
      <c r="IRV108" s="380"/>
      <c r="IRY108" s="381"/>
      <c r="IRZ108" s="380"/>
      <c r="ISC108" s="381"/>
      <c r="ISD108" s="380"/>
      <c r="ISG108" s="381"/>
      <c r="ISH108" s="380"/>
      <c r="ISK108" s="381"/>
      <c r="ISL108" s="380"/>
      <c r="ISO108" s="381"/>
      <c r="ISP108" s="380"/>
      <c r="ISS108" s="381"/>
      <c r="IST108" s="380"/>
      <c r="ISW108" s="381"/>
      <c r="ISX108" s="380"/>
      <c r="ITA108" s="381"/>
      <c r="ITB108" s="380"/>
      <c r="ITE108" s="381"/>
      <c r="ITF108" s="380"/>
      <c r="ITI108" s="381"/>
      <c r="ITJ108" s="380"/>
      <c r="ITM108" s="381"/>
      <c r="ITN108" s="380"/>
      <c r="ITQ108" s="381"/>
      <c r="ITR108" s="380"/>
      <c r="ITU108" s="381"/>
      <c r="ITV108" s="380"/>
      <c r="ITY108" s="381"/>
      <c r="ITZ108" s="380"/>
      <c r="IUC108" s="381"/>
      <c r="IUD108" s="380"/>
      <c r="IUG108" s="381"/>
      <c r="IUH108" s="380"/>
      <c r="IUK108" s="381"/>
      <c r="IUL108" s="380"/>
      <c r="IUO108" s="381"/>
      <c r="IUP108" s="380"/>
      <c r="IUS108" s="381"/>
      <c r="IUT108" s="380"/>
      <c r="IUW108" s="381"/>
      <c r="IUX108" s="380"/>
      <c r="IVA108" s="381"/>
      <c r="IVB108" s="380"/>
      <c r="IVE108" s="381"/>
      <c r="IVF108" s="380"/>
      <c r="IVI108" s="381"/>
      <c r="IVJ108" s="380"/>
      <c r="IVM108" s="381"/>
      <c r="IVN108" s="380"/>
      <c r="IVQ108" s="381"/>
      <c r="IVR108" s="380"/>
      <c r="IVU108" s="381"/>
      <c r="IVV108" s="380"/>
      <c r="IVY108" s="381"/>
      <c r="IVZ108" s="380"/>
      <c r="IWC108" s="381"/>
      <c r="IWD108" s="380"/>
      <c r="IWG108" s="381"/>
      <c r="IWH108" s="380"/>
      <c r="IWK108" s="381"/>
      <c r="IWL108" s="380"/>
      <c r="IWO108" s="381"/>
      <c r="IWP108" s="380"/>
      <c r="IWS108" s="381"/>
      <c r="IWT108" s="380"/>
      <c r="IWW108" s="381"/>
      <c r="IWX108" s="380"/>
      <c r="IXA108" s="381"/>
      <c r="IXB108" s="380"/>
      <c r="IXE108" s="381"/>
      <c r="IXF108" s="380"/>
      <c r="IXI108" s="381"/>
      <c r="IXJ108" s="380"/>
      <c r="IXM108" s="381"/>
      <c r="IXN108" s="380"/>
      <c r="IXQ108" s="381"/>
      <c r="IXR108" s="380"/>
      <c r="IXU108" s="381"/>
      <c r="IXV108" s="380"/>
      <c r="IXY108" s="381"/>
      <c r="IXZ108" s="380"/>
      <c r="IYC108" s="381"/>
      <c r="IYD108" s="380"/>
      <c r="IYG108" s="381"/>
      <c r="IYH108" s="380"/>
      <c r="IYK108" s="381"/>
      <c r="IYL108" s="380"/>
      <c r="IYO108" s="381"/>
      <c r="IYP108" s="380"/>
      <c r="IYS108" s="381"/>
      <c r="IYT108" s="380"/>
      <c r="IYW108" s="381"/>
      <c r="IYX108" s="380"/>
      <c r="IZA108" s="381"/>
      <c r="IZB108" s="380"/>
      <c r="IZE108" s="381"/>
      <c r="IZF108" s="380"/>
      <c r="IZI108" s="381"/>
      <c r="IZJ108" s="380"/>
      <c r="IZM108" s="381"/>
      <c r="IZN108" s="380"/>
      <c r="IZQ108" s="381"/>
      <c r="IZR108" s="380"/>
      <c r="IZU108" s="381"/>
      <c r="IZV108" s="380"/>
      <c r="IZY108" s="381"/>
      <c r="IZZ108" s="380"/>
      <c r="JAC108" s="381"/>
      <c r="JAD108" s="380"/>
      <c r="JAG108" s="381"/>
      <c r="JAH108" s="380"/>
      <c r="JAK108" s="381"/>
      <c r="JAL108" s="380"/>
      <c r="JAO108" s="381"/>
      <c r="JAP108" s="380"/>
      <c r="JAS108" s="381"/>
      <c r="JAT108" s="380"/>
      <c r="JAW108" s="381"/>
      <c r="JAX108" s="380"/>
      <c r="JBA108" s="381"/>
      <c r="JBB108" s="380"/>
      <c r="JBE108" s="381"/>
      <c r="JBF108" s="380"/>
      <c r="JBI108" s="381"/>
      <c r="JBJ108" s="380"/>
      <c r="JBM108" s="381"/>
      <c r="JBN108" s="380"/>
      <c r="JBQ108" s="381"/>
      <c r="JBR108" s="380"/>
      <c r="JBU108" s="381"/>
      <c r="JBV108" s="380"/>
      <c r="JBY108" s="381"/>
      <c r="JBZ108" s="380"/>
      <c r="JCC108" s="381"/>
      <c r="JCD108" s="380"/>
      <c r="JCG108" s="381"/>
      <c r="JCH108" s="380"/>
      <c r="JCK108" s="381"/>
      <c r="JCL108" s="380"/>
      <c r="JCO108" s="381"/>
      <c r="JCP108" s="380"/>
      <c r="JCS108" s="381"/>
      <c r="JCT108" s="380"/>
      <c r="JCW108" s="381"/>
      <c r="JCX108" s="380"/>
      <c r="JDA108" s="381"/>
      <c r="JDB108" s="380"/>
      <c r="JDE108" s="381"/>
      <c r="JDF108" s="380"/>
      <c r="JDI108" s="381"/>
      <c r="JDJ108" s="380"/>
      <c r="JDM108" s="381"/>
      <c r="JDN108" s="380"/>
      <c r="JDQ108" s="381"/>
      <c r="JDR108" s="380"/>
      <c r="JDU108" s="381"/>
      <c r="JDV108" s="380"/>
      <c r="JDY108" s="381"/>
      <c r="JDZ108" s="380"/>
      <c r="JEC108" s="381"/>
      <c r="JED108" s="380"/>
      <c r="JEG108" s="381"/>
      <c r="JEH108" s="380"/>
      <c r="JEK108" s="381"/>
      <c r="JEL108" s="380"/>
      <c r="JEO108" s="381"/>
      <c r="JEP108" s="380"/>
      <c r="JES108" s="381"/>
      <c r="JET108" s="380"/>
      <c r="JEW108" s="381"/>
      <c r="JEX108" s="380"/>
      <c r="JFA108" s="381"/>
      <c r="JFB108" s="380"/>
      <c r="JFE108" s="381"/>
      <c r="JFF108" s="380"/>
      <c r="JFI108" s="381"/>
      <c r="JFJ108" s="380"/>
      <c r="JFM108" s="381"/>
      <c r="JFN108" s="380"/>
      <c r="JFQ108" s="381"/>
      <c r="JFR108" s="380"/>
      <c r="JFU108" s="381"/>
      <c r="JFV108" s="380"/>
      <c r="JFY108" s="381"/>
      <c r="JFZ108" s="380"/>
      <c r="JGC108" s="381"/>
      <c r="JGD108" s="380"/>
      <c r="JGG108" s="381"/>
      <c r="JGH108" s="380"/>
      <c r="JGK108" s="381"/>
      <c r="JGL108" s="380"/>
      <c r="JGO108" s="381"/>
      <c r="JGP108" s="380"/>
      <c r="JGS108" s="381"/>
      <c r="JGT108" s="380"/>
      <c r="JGW108" s="381"/>
      <c r="JGX108" s="380"/>
      <c r="JHA108" s="381"/>
      <c r="JHB108" s="380"/>
      <c r="JHE108" s="381"/>
      <c r="JHF108" s="380"/>
      <c r="JHI108" s="381"/>
      <c r="JHJ108" s="380"/>
      <c r="JHM108" s="381"/>
      <c r="JHN108" s="380"/>
      <c r="JHQ108" s="381"/>
      <c r="JHR108" s="380"/>
      <c r="JHU108" s="381"/>
      <c r="JHV108" s="380"/>
      <c r="JHY108" s="381"/>
      <c r="JHZ108" s="380"/>
      <c r="JIC108" s="381"/>
      <c r="JID108" s="380"/>
      <c r="JIG108" s="381"/>
      <c r="JIH108" s="380"/>
      <c r="JIK108" s="381"/>
      <c r="JIL108" s="380"/>
      <c r="JIO108" s="381"/>
      <c r="JIP108" s="380"/>
      <c r="JIS108" s="381"/>
      <c r="JIT108" s="380"/>
      <c r="JIW108" s="381"/>
      <c r="JIX108" s="380"/>
      <c r="JJA108" s="381"/>
      <c r="JJB108" s="380"/>
      <c r="JJE108" s="381"/>
      <c r="JJF108" s="380"/>
      <c r="JJI108" s="381"/>
      <c r="JJJ108" s="380"/>
      <c r="JJM108" s="381"/>
      <c r="JJN108" s="380"/>
      <c r="JJQ108" s="381"/>
      <c r="JJR108" s="380"/>
      <c r="JJU108" s="381"/>
      <c r="JJV108" s="380"/>
      <c r="JJY108" s="381"/>
      <c r="JJZ108" s="380"/>
      <c r="JKC108" s="381"/>
      <c r="JKD108" s="380"/>
      <c r="JKG108" s="381"/>
      <c r="JKH108" s="380"/>
      <c r="JKK108" s="381"/>
      <c r="JKL108" s="380"/>
      <c r="JKO108" s="381"/>
      <c r="JKP108" s="380"/>
      <c r="JKS108" s="381"/>
      <c r="JKT108" s="380"/>
      <c r="JKW108" s="381"/>
      <c r="JKX108" s="380"/>
      <c r="JLA108" s="381"/>
      <c r="JLB108" s="380"/>
      <c r="JLE108" s="381"/>
      <c r="JLF108" s="380"/>
      <c r="JLI108" s="381"/>
      <c r="JLJ108" s="380"/>
      <c r="JLM108" s="381"/>
      <c r="JLN108" s="380"/>
      <c r="JLQ108" s="381"/>
      <c r="JLR108" s="380"/>
      <c r="JLU108" s="381"/>
      <c r="JLV108" s="380"/>
      <c r="JLY108" s="381"/>
      <c r="JLZ108" s="380"/>
      <c r="JMC108" s="381"/>
      <c r="JMD108" s="380"/>
      <c r="JMG108" s="381"/>
      <c r="JMH108" s="380"/>
      <c r="JMK108" s="381"/>
      <c r="JML108" s="380"/>
      <c r="JMO108" s="381"/>
      <c r="JMP108" s="380"/>
      <c r="JMS108" s="381"/>
      <c r="JMT108" s="380"/>
      <c r="JMW108" s="381"/>
      <c r="JMX108" s="380"/>
      <c r="JNA108" s="381"/>
      <c r="JNB108" s="380"/>
      <c r="JNE108" s="381"/>
      <c r="JNF108" s="380"/>
      <c r="JNI108" s="381"/>
      <c r="JNJ108" s="380"/>
      <c r="JNM108" s="381"/>
      <c r="JNN108" s="380"/>
      <c r="JNQ108" s="381"/>
      <c r="JNR108" s="380"/>
      <c r="JNU108" s="381"/>
      <c r="JNV108" s="380"/>
      <c r="JNY108" s="381"/>
      <c r="JNZ108" s="380"/>
      <c r="JOC108" s="381"/>
      <c r="JOD108" s="380"/>
      <c r="JOG108" s="381"/>
      <c r="JOH108" s="380"/>
      <c r="JOK108" s="381"/>
      <c r="JOL108" s="380"/>
      <c r="JOO108" s="381"/>
      <c r="JOP108" s="380"/>
      <c r="JOS108" s="381"/>
      <c r="JOT108" s="380"/>
      <c r="JOW108" s="381"/>
      <c r="JOX108" s="380"/>
      <c r="JPA108" s="381"/>
      <c r="JPB108" s="380"/>
      <c r="JPE108" s="381"/>
      <c r="JPF108" s="380"/>
      <c r="JPI108" s="381"/>
      <c r="JPJ108" s="380"/>
      <c r="JPM108" s="381"/>
      <c r="JPN108" s="380"/>
      <c r="JPQ108" s="381"/>
      <c r="JPR108" s="380"/>
      <c r="JPU108" s="381"/>
      <c r="JPV108" s="380"/>
      <c r="JPY108" s="381"/>
      <c r="JPZ108" s="380"/>
      <c r="JQC108" s="381"/>
      <c r="JQD108" s="380"/>
      <c r="JQG108" s="381"/>
      <c r="JQH108" s="380"/>
      <c r="JQK108" s="381"/>
      <c r="JQL108" s="380"/>
      <c r="JQO108" s="381"/>
      <c r="JQP108" s="380"/>
      <c r="JQS108" s="381"/>
      <c r="JQT108" s="380"/>
      <c r="JQW108" s="381"/>
      <c r="JQX108" s="380"/>
      <c r="JRA108" s="381"/>
      <c r="JRB108" s="380"/>
      <c r="JRE108" s="381"/>
      <c r="JRF108" s="380"/>
      <c r="JRI108" s="381"/>
      <c r="JRJ108" s="380"/>
      <c r="JRM108" s="381"/>
      <c r="JRN108" s="380"/>
      <c r="JRQ108" s="381"/>
      <c r="JRR108" s="380"/>
      <c r="JRU108" s="381"/>
      <c r="JRV108" s="380"/>
      <c r="JRY108" s="381"/>
      <c r="JRZ108" s="380"/>
      <c r="JSC108" s="381"/>
      <c r="JSD108" s="380"/>
      <c r="JSG108" s="381"/>
      <c r="JSH108" s="380"/>
      <c r="JSK108" s="381"/>
      <c r="JSL108" s="380"/>
      <c r="JSO108" s="381"/>
      <c r="JSP108" s="380"/>
      <c r="JSS108" s="381"/>
      <c r="JST108" s="380"/>
      <c r="JSW108" s="381"/>
      <c r="JSX108" s="380"/>
      <c r="JTA108" s="381"/>
      <c r="JTB108" s="380"/>
      <c r="JTE108" s="381"/>
      <c r="JTF108" s="380"/>
      <c r="JTI108" s="381"/>
      <c r="JTJ108" s="380"/>
      <c r="JTM108" s="381"/>
      <c r="JTN108" s="380"/>
      <c r="JTQ108" s="381"/>
      <c r="JTR108" s="380"/>
      <c r="JTU108" s="381"/>
      <c r="JTV108" s="380"/>
      <c r="JTY108" s="381"/>
      <c r="JTZ108" s="380"/>
      <c r="JUC108" s="381"/>
      <c r="JUD108" s="380"/>
      <c r="JUG108" s="381"/>
      <c r="JUH108" s="380"/>
      <c r="JUK108" s="381"/>
      <c r="JUL108" s="380"/>
      <c r="JUO108" s="381"/>
      <c r="JUP108" s="380"/>
      <c r="JUS108" s="381"/>
      <c r="JUT108" s="380"/>
      <c r="JUW108" s="381"/>
      <c r="JUX108" s="380"/>
      <c r="JVA108" s="381"/>
      <c r="JVB108" s="380"/>
      <c r="JVE108" s="381"/>
      <c r="JVF108" s="380"/>
      <c r="JVI108" s="381"/>
      <c r="JVJ108" s="380"/>
      <c r="JVM108" s="381"/>
      <c r="JVN108" s="380"/>
      <c r="JVQ108" s="381"/>
      <c r="JVR108" s="380"/>
      <c r="JVU108" s="381"/>
      <c r="JVV108" s="380"/>
      <c r="JVY108" s="381"/>
      <c r="JVZ108" s="380"/>
      <c r="JWC108" s="381"/>
      <c r="JWD108" s="380"/>
      <c r="JWG108" s="381"/>
      <c r="JWH108" s="380"/>
      <c r="JWK108" s="381"/>
      <c r="JWL108" s="380"/>
      <c r="JWO108" s="381"/>
      <c r="JWP108" s="380"/>
      <c r="JWS108" s="381"/>
      <c r="JWT108" s="380"/>
      <c r="JWW108" s="381"/>
      <c r="JWX108" s="380"/>
      <c r="JXA108" s="381"/>
      <c r="JXB108" s="380"/>
      <c r="JXE108" s="381"/>
      <c r="JXF108" s="380"/>
      <c r="JXI108" s="381"/>
      <c r="JXJ108" s="380"/>
      <c r="JXM108" s="381"/>
      <c r="JXN108" s="380"/>
      <c r="JXQ108" s="381"/>
      <c r="JXR108" s="380"/>
      <c r="JXU108" s="381"/>
      <c r="JXV108" s="380"/>
      <c r="JXY108" s="381"/>
      <c r="JXZ108" s="380"/>
      <c r="JYC108" s="381"/>
      <c r="JYD108" s="380"/>
      <c r="JYG108" s="381"/>
      <c r="JYH108" s="380"/>
      <c r="JYK108" s="381"/>
      <c r="JYL108" s="380"/>
      <c r="JYO108" s="381"/>
      <c r="JYP108" s="380"/>
      <c r="JYS108" s="381"/>
      <c r="JYT108" s="380"/>
      <c r="JYW108" s="381"/>
      <c r="JYX108" s="380"/>
      <c r="JZA108" s="381"/>
      <c r="JZB108" s="380"/>
      <c r="JZE108" s="381"/>
      <c r="JZF108" s="380"/>
      <c r="JZI108" s="381"/>
      <c r="JZJ108" s="380"/>
      <c r="JZM108" s="381"/>
      <c r="JZN108" s="380"/>
      <c r="JZQ108" s="381"/>
      <c r="JZR108" s="380"/>
      <c r="JZU108" s="381"/>
      <c r="JZV108" s="380"/>
      <c r="JZY108" s="381"/>
      <c r="JZZ108" s="380"/>
      <c r="KAC108" s="381"/>
      <c r="KAD108" s="380"/>
      <c r="KAG108" s="381"/>
      <c r="KAH108" s="380"/>
      <c r="KAK108" s="381"/>
      <c r="KAL108" s="380"/>
      <c r="KAO108" s="381"/>
      <c r="KAP108" s="380"/>
      <c r="KAS108" s="381"/>
      <c r="KAT108" s="380"/>
      <c r="KAW108" s="381"/>
      <c r="KAX108" s="380"/>
      <c r="KBA108" s="381"/>
      <c r="KBB108" s="380"/>
      <c r="KBE108" s="381"/>
      <c r="KBF108" s="380"/>
      <c r="KBI108" s="381"/>
      <c r="KBJ108" s="380"/>
      <c r="KBM108" s="381"/>
      <c r="KBN108" s="380"/>
      <c r="KBQ108" s="381"/>
      <c r="KBR108" s="380"/>
      <c r="KBU108" s="381"/>
      <c r="KBV108" s="380"/>
      <c r="KBY108" s="381"/>
      <c r="KBZ108" s="380"/>
      <c r="KCC108" s="381"/>
      <c r="KCD108" s="380"/>
      <c r="KCG108" s="381"/>
      <c r="KCH108" s="380"/>
      <c r="KCK108" s="381"/>
      <c r="KCL108" s="380"/>
      <c r="KCO108" s="381"/>
      <c r="KCP108" s="380"/>
      <c r="KCS108" s="381"/>
      <c r="KCT108" s="380"/>
      <c r="KCW108" s="381"/>
      <c r="KCX108" s="380"/>
      <c r="KDA108" s="381"/>
      <c r="KDB108" s="380"/>
      <c r="KDE108" s="381"/>
      <c r="KDF108" s="380"/>
      <c r="KDI108" s="381"/>
      <c r="KDJ108" s="380"/>
      <c r="KDM108" s="381"/>
      <c r="KDN108" s="380"/>
      <c r="KDQ108" s="381"/>
      <c r="KDR108" s="380"/>
      <c r="KDU108" s="381"/>
      <c r="KDV108" s="380"/>
      <c r="KDY108" s="381"/>
      <c r="KDZ108" s="380"/>
      <c r="KEC108" s="381"/>
      <c r="KED108" s="380"/>
      <c r="KEG108" s="381"/>
      <c r="KEH108" s="380"/>
      <c r="KEK108" s="381"/>
      <c r="KEL108" s="380"/>
      <c r="KEO108" s="381"/>
      <c r="KEP108" s="380"/>
      <c r="KES108" s="381"/>
      <c r="KET108" s="380"/>
      <c r="KEW108" s="381"/>
      <c r="KEX108" s="380"/>
      <c r="KFA108" s="381"/>
      <c r="KFB108" s="380"/>
      <c r="KFE108" s="381"/>
      <c r="KFF108" s="380"/>
      <c r="KFI108" s="381"/>
      <c r="KFJ108" s="380"/>
      <c r="KFM108" s="381"/>
      <c r="KFN108" s="380"/>
      <c r="KFQ108" s="381"/>
      <c r="KFR108" s="380"/>
      <c r="KFU108" s="381"/>
      <c r="KFV108" s="380"/>
      <c r="KFY108" s="381"/>
      <c r="KFZ108" s="380"/>
      <c r="KGC108" s="381"/>
      <c r="KGD108" s="380"/>
      <c r="KGG108" s="381"/>
      <c r="KGH108" s="380"/>
      <c r="KGK108" s="381"/>
      <c r="KGL108" s="380"/>
      <c r="KGO108" s="381"/>
      <c r="KGP108" s="380"/>
      <c r="KGS108" s="381"/>
      <c r="KGT108" s="380"/>
      <c r="KGW108" s="381"/>
      <c r="KGX108" s="380"/>
      <c r="KHA108" s="381"/>
      <c r="KHB108" s="380"/>
      <c r="KHE108" s="381"/>
      <c r="KHF108" s="380"/>
      <c r="KHI108" s="381"/>
      <c r="KHJ108" s="380"/>
      <c r="KHM108" s="381"/>
      <c r="KHN108" s="380"/>
      <c r="KHQ108" s="381"/>
      <c r="KHR108" s="380"/>
      <c r="KHU108" s="381"/>
      <c r="KHV108" s="380"/>
      <c r="KHY108" s="381"/>
      <c r="KHZ108" s="380"/>
      <c r="KIC108" s="381"/>
      <c r="KID108" s="380"/>
      <c r="KIG108" s="381"/>
      <c r="KIH108" s="380"/>
      <c r="KIK108" s="381"/>
      <c r="KIL108" s="380"/>
      <c r="KIO108" s="381"/>
      <c r="KIP108" s="380"/>
      <c r="KIS108" s="381"/>
      <c r="KIT108" s="380"/>
      <c r="KIW108" s="381"/>
      <c r="KIX108" s="380"/>
      <c r="KJA108" s="381"/>
      <c r="KJB108" s="380"/>
      <c r="KJE108" s="381"/>
      <c r="KJF108" s="380"/>
      <c r="KJI108" s="381"/>
      <c r="KJJ108" s="380"/>
      <c r="KJM108" s="381"/>
      <c r="KJN108" s="380"/>
      <c r="KJQ108" s="381"/>
      <c r="KJR108" s="380"/>
      <c r="KJU108" s="381"/>
      <c r="KJV108" s="380"/>
      <c r="KJY108" s="381"/>
      <c r="KJZ108" s="380"/>
      <c r="KKC108" s="381"/>
      <c r="KKD108" s="380"/>
      <c r="KKG108" s="381"/>
      <c r="KKH108" s="380"/>
      <c r="KKK108" s="381"/>
      <c r="KKL108" s="380"/>
      <c r="KKO108" s="381"/>
      <c r="KKP108" s="380"/>
      <c r="KKS108" s="381"/>
      <c r="KKT108" s="380"/>
      <c r="KKW108" s="381"/>
      <c r="KKX108" s="380"/>
      <c r="KLA108" s="381"/>
      <c r="KLB108" s="380"/>
      <c r="KLE108" s="381"/>
      <c r="KLF108" s="380"/>
      <c r="KLI108" s="381"/>
      <c r="KLJ108" s="380"/>
      <c r="KLM108" s="381"/>
      <c r="KLN108" s="380"/>
      <c r="KLQ108" s="381"/>
      <c r="KLR108" s="380"/>
      <c r="KLU108" s="381"/>
      <c r="KLV108" s="380"/>
      <c r="KLY108" s="381"/>
      <c r="KLZ108" s="380"/>
      <c r="KMC108" s="381"/>
      <c r="KMD108" s="380"/>
      <c r="KMG108" s="381"/>
      <c r="KMH108" s="380"/>
      <c r="KMK108" s="381"/>
      <c r="KML108" s="380"/>
      <c r="KMO108" s="381"/>
      <c r="KMP108" s="380"/>
      <c r="KMS108" s="381"/>
      <c r="KMT108" s="380"/>
      <c r="KMW108" s="381"/>
      <c r="KMX108" s="380"/>
      <c r="KNA108" s="381"/>
      <c r="KNB108" s="380"/>
      <c r="KNE108" s="381"/>
      <c r="KNF108" s="380"/>
      <c r="KNI108" s="381"/>
      <c r="KNJ108" s="380"/>
      <c r="KNM108" s="381"/>
      <c r="KNN108" s="380"/>
      <c r="KNQ108" s="381"/>
      <c r="KNR108" s="380"/>
      <c r="KNU108" s="381"/>
      <c r="KNV108" s="380"/>
      <c r="KNY108" s="381"/>
      <c r="KNZ108" s="380"/>
      <c r="KOC108" s="381"/>
      <c r="KOD108" s="380"/>
      <c r="KOG108" s="381"/>
      <c r="KOH108" s="380"/>
      <c r="KOK108" s="381"/>
      <c r="KOL108" s="380"/>
      <c r="KOO108" s="381"/>
      <c r="KOP108" s="380"/>
      <c r="KOS108" s="381"/>
      <c r="KOT108" s="380"/>
      <c r="KOW108" s="381"/>
      <c r="KOX108" s="380"/>
      <c r="KPA108" s="381"/>
      <c r="KPB108" s="380"/>
      <c r="KPE108" s="381"/>
      <c r="KPF108" s="380"/>
      <c r="KPI108" s="381"/>
      <c r="KPJ108" s="380"/>
      <c r="KPM108" s="381"/>
      <c r="KPN108" s="380"/>
      <c r="KPQ108" s="381"/>
      <c r="KPR108" s="380"/>
      <c r="KPU108" s="381"/>
      <c r="KPV108" s="380"/>
      <c r="KPY108" s="381"/>
      <c r="KPZ108" s="380"/>
      <c r="KQC108" s="381"/>
      <c r="KQD108" s="380"/>
      <c r="KQG108" s="381"/>
      <c r="KQH108" s="380"/>
      <c r="KQK108" s="381"/>
      <c r="KQL108" s="380"/>
      <c r="KQO108" s="381"/>
      <c r="KQP108" s="380"/>
      <c r="KQS108" s="381"/>
      <c r="KQT108" s="380"/>
      <c r="KQW108" s="381"/>
      <c r="KQX108" s="380"/>
      <c r="KRA108" s="381"/>
      <c r="KRB108" s="380"/>
      <c r="KRE108" s="381"/>
      <c r="KRF108" s="380"/>
      <c r="KRI108" s="381"/>
      <c r="KRJ108" s="380"/>
      <c r="KRM108" s="381"/>
      <c r="KRN108" s="380"/>
      <c r="KRQ108" s="381"/>
      <c r="KRR108" s="380"/>
      <c r="KRU108" s="381"/>
      <c r="KRV108" s="380"/>
      <c r="KRY108" s="381"/>
      <c r="KRZ108" s="380"/>
      <c r="KSC108" s="381"/>
      <c r="KSD108" s="380"/>
      <c r="KSG108" s="381"/>
      <c r="KSH108" s="380"/>
      <c r="KSK108" s="381"/>
      <c r="KSL108" s="380"/>
      <c r="KSO108" s="381"/>
      <c r="KSP108" s="380"/>
      <c r="KSS108" s="381"/>
      <c r="KST108" s="380"/>
      <c r="KSW108" s="381"/>
      <c r="KSX108" s="380"/>
      <c r="KTA108" s="381"/>
      <c r="KTB108" s="380"/>
      <c r="KTE108" s="381"/>
      <c r="KTF108" s="380"/>
      <c r="KTI108" s="381"/>
      <c r="KTJ108" s="380"/>
      <c r="KTM108" s="381"/>
      <c r="KTN108" s="380"/>
      <c r="KTQ108" s="381"/>
      <c r="KTR108" s="380"/>
      <c r="KTU108" s="381"/>
      <c r="KTV108" s="380"/>
      <c r="KTY108" s="381"/>
      <c r="KTZ108" s="380"/>
      <c r="KUC108" s="381"/>
      <c r="KUD108" s="380"/>
      <c r="KUG108" s="381"/>
      <c r="KUH108" s="380"/>
      <c r="KUK108" s="381"/>
      <c r="KUL108" s="380"/>
      <c r="KUO108" s="381"/>
      <c r="KUP108" s="380"/>
      <c r="KUS108" s="381"/>
      <c r="KUT108" s="380"/>
      <c r="KUW108" s="381"/>
      <c r="KUX108" s="380"/>
      <c r="KVA108" s="381"/>
      <c r="KVB108" s="380"/>
      <c r="KVE108" s="381"/>
      <c r="KVF108" s="380"/>
      <c r="KVI108" s="381"/>
      <c r="KVJ108" s="380"/>
      <c r="KVM108" s="381"/>
      <c r="KVN108" s="380"/>
      <c r="KVQ108" s="381"/>
      <c r="KVR108" s="380"/>
      <c r="KVU108" s="381"/>
      <c r="KVV108" s="380"/>
      <c r="KVY108" s="381"/>
      <c r="KVZ108" s="380"/>
      <c r="KWC108" s="381"/>
      <c r="KWD108" s="380"/>
      <c r="KWG108" s="381"/>
      <c r="KWH108" s="380"/>
      <c r="KWK108" s="381"/>
      <c r="KWL108" s="380"/>
      <c r="KWO108" s="381"/>
      <c r="KWP108" s="380"/>
      <c r="KWS108" s="381"/>
      <c r="KWT108" s="380"/>
      <c r="KWW108" s="381"/>
      <c r="KWX108" s="380"/>
      <c r="KXA108" s="381"/>
      <c r="KXB108" s="380"/>
      <c r="KXE108" s="381"/>
      <c r="KXF108" s="380"/>
      <c r="KXI108" s="381"/>
      <c r="KXJ108" s="380"/>
      <c r="KXM108" s="381"/>
      <c r="KXN108" s="380"/>
      <c r="KXQ108" s="381"/>
      <c r="KXR108" s="380"/>
      <c r="KXU108" s="381"/>
      <c r="KXV108" s="380"/>
      <c r="KXY108" s="381"/>
      <c r="KXZ108" s="380"/>
      <c r="KYC108" s="381"/>
      <c r="KYD108" s="380"/>
      <c r="KYG108" s="381"/>
      <c r="KYH108" s="380"/>
      <c r="KYK108" s="381"/>
      <c r="KYL108" s="380"/>
      <c r="KYO108" s="381"/>
      <c r="KYP108" s="380"/>
      <c r="KYS108" s="381"/>
      <c r="KYT108" s="380"/>
      <c r="KYW108" s="381"/>
      <c r="KYX108" s="380"/>
      <c r="KZA108" s="381"/>
      <c r="KZB108" s="380"/>
      <c r="KZE108" s="381"/>
      <c r="KZF108" s="380"/>
      <c r="KZI108" s="381"/>
      <c r="KZJ108" s="380"/>
      <c r="KZM108" s="381"/>
      <c r="KZN108" s="380"/>
      <c r="KZQ108" s="381"/>
      <c r="KZR108" s="380"/>
      <c r="KZU108" s="381"/>
      <c r="KZV108" s="380"/>
      <c r="KZY108" s="381"/>
      <c r="KZZ108" s="380"/>
      <c r="LAC108" s="381"/>
      <c r="LAD108" s="380"/>
      <c r="LAG108" s="381"/>
      <c r="LAH108" s="380"/>
      <c r="LAK108" s="381"/>
      <c r="LAL108" s="380"/>
      <c r="LAO108" s="381"/>
      <c r="LAP108" s="380"/>
      <c r="LAS108" s="381"/>
      <c r="LAT108" s="380"/>
      <c r="LAW108" s="381"/>
      <c r="LAX108" s="380"/>
      <c r="LBA108" s="381"/>
      <c r="LBB108" s="380"/>
      <c r="LBE108" s="381"/>
      <c r="LBF108" s="380"/>
      <c r="LBI108" s="381"/>
      <c r="LBJ108" s="380"/>
      <c r="LBM108" s="381"/>
      <c r="LBN108" s="380"/>
      <c r="LBQ108" s="381"/>
      <c r="LBR108" s="380"/>
      <c r="LBU108" s="381"/>
      <c r="LBV108" s="380"/>
      <c r="LBY108" s="381"/>
      <c r="LBZ108" s="380"/>
      <c r="LCC108" s="381"/>
      <c r="LCD108" s="380"/>
      <c r="LCG108" s="381"/>
      <c r="LCH108" s="380"/>
      <c r="LCK108" s="381"/>
      <c r="LCL108" s="380"/>
      <c r="LCO108" s="381"/>
      <c r="LCP108" s="380"/>
      <c r="LCS108" s="381"/>
      <c r="LCT108" s="380"/>
      <c r="LCW108" s="381"/>
      <c r="LCX108" s="380"/>
      <c r="LDA108" s="381"/>
      <c r="LDB108" s="380"/>
      <c r="LDE108" s="381"/>
      <c r="LDF108" s="380"/>
      <c r="LDI108" s="381"/>
      <c r="LDJ108" s="380"/>
      <c r="LDM108" s="381"/>
      <c r="LDN108" s="380"/>
      <c r="LDQ108" s="381"/>
      <c r="LDR108" s="380"/>
      <c r="LDU108" s="381"/>
      <c r="LDV108" s="380"/>
      <c r="LDY108" s="381"/>
      <c r="LDZ108" s="380"/>
      <c r="LEC108" s="381"/>
      <c r="LED108" s="380"/>
      <c r="LEG108" s="381"/>
      <c r="LEH108" s="380"/>
      <c r="LEK108" s="381"/>
      <c r="LEL108" s="380"/>
      <c r="LEO108" s="381"/>
      <c r="LEP108" s="380"/>
      <c r="LES108" s="381"/>
      <c r="LET108" s="380"/>
      <c r="LEW108" s="381"/>
      <c r="LEX108" s="380"/>
      <c r="LFA108" s="381"/>
      <c r="LFB108" s="380"/>
      <c r="LFE108" s="381"/>
      <c r="LFF108" s="380"/>
      <c r="LFI108" s="381"/>
      <c r="LFJ108" s="380"/>
      <c r="LFM108" s="381"/>
      <c r="LFN108" s="380"/>
      <c r="LFQ108" s="381"/>
      <c r="LFR108" s="380"/>
      <c r="LFU108" s="381"/>
      <c r="LFV108" s="380"/>
      <c r="LFY108" s="381"/>
      <c r="LFZ108" s="380"/>
      <c r="LGC108" s="381"/>
      <c r="LGD108" s="380"/>
      <c r="LGG108" s="381"/>
      <c r="LGH108" s="380"/>
      <c r="LGK108" s="381"/>
      <c r="LGL108" s="380"/>
      <c r="LGO108" s="381"/>
      <c r="LGP108" s="380"/>
      <c r="LGS108" s="381"/>
      <c r="LGT108" s="380"/>
      <c r="LGW108" s="381"/>
      <c r="LGX108" s="380"/>
      <c r="LHA108" s="381"/>
      <c r="LHB108" s="380"/>
      <c r="LHE108" s="381"/>
      <c r="LHF108" s="380"/>
      <c r="LHI108" s="381"/>
      <c r="LHJ108" s="380"/>
      <c r="LHM108" s="381"/>
      <c r="LHN108" s="380"/>
      <c r="LHQ108" s="381"/>
      <c r="LHR108" s="380"/>
      <c r="LHU108" s="381"/>
      <c r="LHV108" s="380"/>
      <c r="LHY108" s="381"/>
      <c r="LHZ108" s="380"/>
      <c r="LIC108" s="381"/>
      <c r="LID108" s="380"/>
      <c r="LIG108" s="381"/>
      <c r="LIH108" s="380"/>
      <c r="LIK108" s="381"/>
      <c r="LIL108" s="380"/>
      <c r="LIO108" s="381"/>
      <c r="LIP108" s="380"/>
      <c r="LIS108" s="381"/>
      <c r="LIT108" s="380"/>
      <c r="LIW108" s="381"/>
      <c r="LIX108" s="380"/>
      <c r="LJA108" s="381"/>
      <c r="LJB108" s="380"/>
      <c r="LJE108" s="381"/>
      <c r="LJF108" s="380"/>
      <c r="LJI108" s="381"/>
      <c r="LJJ108" s="380"/>
      <c r="LJM108" s="381"/>
      <c r="LJN108" s="380"/>
      <c r="LJQ108" s="381"/>
      <c r="LJR108" s="380"/>
      <c r="LJU108" s="381"/>
      <c r="LJV108" s="380"/>
      <c r="LJY108" s="381"/>
      <c r="LJZ108" s="380"/>
      <c r="LKC108" s="381"/>
      <c r="LKD108" s="380"/>
      <c r="LKG108" s="381"/>
      <c r="LKH108" s="380"/>
      <c r="LKK108" s="381"/>
      <c r="LKL108" s="380"/>
      <c r="LKO108" s="381"/>
      <c r="LKP108" s="380"/>
      <c r="LKS108" s="381"/>
      <c r="LKT108" s="380"/>
      <c r="LKW108" s="381"/>
      <c r="LKX108" s="380"/>
      <c r="LLA108" s="381"/>
      <c r="LLB108" s="380"/>
      <c r="LLE108" s="381"/>
      <c r="LLF108" s="380"/>
      <c r="LLI108" s="381"/>
      <c r="LLJ108" s="380"/>
      <c r="LLM108" s="381"/>
      <c r="LLN108" s="380"/>
      <c r="LLQ108" s="381"/>
      <c r="LLR108" s="380"/>
      <c r="LLU108" s="381"/>
      <c r="LLV108" s="380"/>
      <c r="LLY108" s="381"/>
      <c r="LLZ108" s="380"/>
      <c r="LMC108" s="381"/>
      <c r="LMD108" s="380"/>
      <c r="LMG108" s="381"/>
      <c r="LMH108" s="380"/>
      <c r="LMK108" s="381"/>
      <c r="LML108" s="380"/>
      <c r="LMO108" s="381"/>
      <c r="LMP108" s="380"/>
      <c r="LMS108" s="381"/>
      <c r="LMT108" s="380"/>
      <c r="LMW108" s="381"/>
      <c r="LMX108" s="380"/>
      <c r="LNA108" s="381"/>
      <c r="LNB108" s="380"/>
      <c r="LNE108" s="381"/>
      <c r="LNF108" s="380"/>
      <c r="LNI108" s="381"/>
      <c r="LNJ108" s="380"/>
      <c r="LNM108" s="381"/>
      <c r="LNN108" s="380"/>
      <c r="LNQ108" s="381"/>
      <c r="LNR108" s="380"/>
      <c r="LNU108" s="381"/>
      <c r="LNV108" s="380"/>
      <c r="LNY108" s="381"/>
      <c r="LNZ108" s="380"/>
      <c r="LOC108" s="381"/>
      <c r="LOD108" s="380"/>
      <c r="LOG108" s="381"/>
      <c r="LOH108" s="380"/>
      <c r="LOK108" s="381"/>
      <c r="LOL108" s="380"/>
      <c r="LOO108" s="381"/>
      <c r="LOP108" s="380"/>
      <c r="LOS108" s="381"/>
      <c r="LOT108" s="380"/>
      <c r="LOW108" s="381"/>
      <c r="LOX108" s="380"/>
      <c r="LPA108" s="381"/>
      <c r="LPB108" s="380"/>
      <c r="LPE108" s="381"/>
      <c r="LPF108" s="380"/>
      <c r="LPI108" s="381"/>
      <c r="LPJ108" s="380"/>
      <c r="LPM108" s="381"/>
      <c r="LPN108" s="380"/>
      <c r="LPQ108" s="381"/>
      <c r="LPR108" s="380"/>
      <c r="LPU108" s="381"/>
      <c r="LPV108" s="380"/>
      <c r="LPY108" s="381"/>
      <c r="LPZ108" s="380"/>
      <c r="LQC108" s="381"/>
      <c r="LQD108" s="380"/>
      <c r="LQG108" s="381"/>
      <c r="LQH108" s="380"/>
      <c r="LQK108" s="381"/>
      <c r="LQL108" s="380"/>
      <c r="LQO108" s="381"/>
      <c r="LQP108" s="380"/>
      <c r="LQS108" s="381"/>
      <c r="LQT108" s="380"/>
      <c r="LQW108" s="381"/>
      <c r="LQX108" s="380"/>
      <c r="LRA108" s="381"/>
      <c r="LRB108" s="380"/>
      <c r="LRE108" s="381"/>
      <c r="LRF108" s="380"/>
      <c r="LRI108" s="381"/>
      <c r="LRJ108" s="380"/>
      <c r="LRM108" s="381"/>
      <c r="LRN108" s="380"/>
      <c r="LRQ108" s="381"/>
      <c r="LRR108" s="380"/>
      <c r="LRU108" s="381"/>
      <c r="LRV108" s="380"/>
      <c r="LRY108" s="381"/>
      <c r="LRZ108" s="380"/>
      <c r="LSC108" s="381"/>
      <c r="LSD108" s="380"/>
      <c r="LSG108" s="381"/>
      <c r="LSH108" s="380"/>
      <c r="LSK108" s="381"/>
      <c r="LSL108" s="380"/>
      <c r="LSO108" s="381"/>
      <c r="LSP108" s="380"/>
      <c r="LSS108" s="381"/>
      <c r="LST108" s="380"/>
      <c r="LSW108" s="381"/>
      <c r="LSX108" s="380"/>
      <c r="LTA108" s="381"/>
      <c r="LTB108" s="380"/>
      <c r="LTE108" s="381"/>
      <c r="LTF108" s="380"/>
      <c r="LTI108" s="381"/>
      <c r="LTJ108" s="380"/>
      <c r="LTM108" s="381"/>
      <c r="LTN108" s="380"/>
      <c r="LTQ108" s="381"/>
      <c r="LTR108" s="380"/>
      <c r="LTU108" s="381"/>
      <c r="LTV108" s="380"/>
      <c r="LTY108" s="381"/>
      <c r="LTZ108" s="380"/>
      <c r="LUC108" s="381"/>
      <c r="LUD108" s="380"/>
      <c r="LUG108" s="381"/>
      <c r="LUH108" s="380"/>
      <c r="LUK108" s="381"/>
      <c r="LUL108" s="380"/>
      <c r="LUO108" s="381"/>
      <c r="LUP108" s="380"/>
      <c r="LUS108" s="381"/>
      <c r="LUT108" s="380"/>
      <c r="LUW108" s="381"/>
      <c r="LUX108" s="380"/>
      <c r="LVA108" s="381"/>
      <c r="LVB108" s="380"/>
      <c r="LVE108" s="381"/>
      <c r="LVF108" s="380"/>
      <c r="LVI108" s="381"/>
      <c r="LVJ108" s="380"/>
      <c r="LVM108" s="381"/>
      <c r="LVN108" s="380"/>
      <c r="LVQ108" s="381"/>
      <c r="LVR108" s="380"/>
      <c r="LVU108" s="381"/>
      <c r="LVV108" s="380"/>
      <c r="LVY108" s="381"/>
      <c r="LVZ108" s="380"/>
      <c r="LWC108" s="381"/>
      <c r="LWD108" s="380"/>
      <c r="LWG108" s="381"/>
      <c r="LWH108" s="380"/>
      <c r="LWK108" s="381"/>
      <c r="LWL108" s="380"/>
      <c r="LWO108" s="381"/>
      <c r="LWP108" s="380"/>
      <c r="LWS108" s="381"/>
      <c r="LWT108" s="380"/>
      <c r="LWW108" s="381"/>
      <c r="LWX108" s="380"/>
      <c r="LXA108" s="381"/>
      <c r="LXB108" s="380"/>
      <c r="LXE108" s="381"/>
      <c r="LXF108" s="380"/>
      <c r="LXI108" s="381"/>
      <c r="LXJ108" s="380"/>
      <c r="LXM108" s="381"/>
      <c r="LXN108" s="380"/>
      <c r="LXQ108" s="381"/>
      <c r="LXR108" s="380"/>
      <c r="LXU108" s="381"/>
      <c r="LXV108" s="380"/>
      <c r="LXY108" s="381"/>
      <c r="LXZ108" s="380"/>
      <c r="LYC108" s="381"/>
      <c r="LYD108" s="380"/>
      <c r="LYG108" s="381"/>
      <c r="LYH108" s="380"/>
      <c r="LYK108" s="381"/>
      <c r="LYL108" s="380"/>
      <c r="LYO108" s="381"/>
      <c r="LYP108" s="380"/>
      <c r="LYS108" s="381"/>
      <c r="LYT108" s="380"/>
      <c r="LYW108" s="381"/>
      <c r="LYX108" s="380"/>
      <c r="LZA108" s="381"/>
      <c r="LZB108" s="380"/>
      <c r="LZE108" s="381"/>
      <c r="LZF108" s="380"/>
      <c r="LZI108" s="381"/>
      <c r="LZJ108" s="380"/>
      <c r="LZM108" s="381"/>
      <c r="LZN108" s="380"/>
      <c r="LZQ108" s="381"/>
      <c r="LZR108" s="380"/>
      <c r="LZU108" s="381"/>
      <c r="LZV108" s="380"/>
      <c r="LZY108" s="381"/>
      <c r="LZZ108" s="380"/>
      <c r="MAC108" s="381"/>
      <c r="MAD108" s="380"/>
      <c r="MAG108" s="381"/>
      <c r="MAH108" s="380"/>
      <c r="MAK108" s="381"/>
      <c r="MAL108" s="380"/>
      <c r="MAO108" s="381"/>
      <c r="MAP108" s="380"/>
      <c r="MAS108" s="381"/>
      <c r="MAT108" s="380"/>
      <c r="MAW108" s="381"/>
      <c r="MAX108" s="380"/>
      <c r="MBA108" s="381"/>
      <c r="MBB108" s="380"/>
      <c r="MBE108" s="381"/>
      <c r="MBF108" s="380"/>
      <c r="MBI108" s="381"/>
      <c r="MBJ108" s="380"/>
      <c r="MBM108" s="381"/>
      <c r="MBN108" s="380"/>
      <c r="MBQ108" s="381"/>
      <c r="MBR108" s="380"/>
      <c r="MBU108" s="381"/>
      <c r="MBV108" s="380"/>
      <c r="MBY108" s="381"/>
      <c r="MBZ108" s="380"/>
      <c r="MCC108" s="381"/>
      <c r="MCD108" s="380"/>
      <c r="MCG108" s="381"/>
      <c r="MCH108" s="380"/>
      <c r="MCK108" s="381"/>
      <c r="MCL108" s="380"/>
      <c r="MCO108" s="381"/>
      <c r="MCP108" s="380"/>
      <c r="MCS108" s="381"/>
      <c r="MCT108" s="380"/>
      <c r="MCW108" s="381"/>
      <c r="MCX108" s="380"/>
      <c r="MDA108" s="381"/>
      <c r="MDB108" s="380"/>
      <c r="MDE108" s="381"/>
      <c r="MDF108" s="380"/>
      <c r="MDI108" s="381"/>
      <c r="MDJ108" s="380"/>
      <c r="MDM108" s="381"/>
      <c r="MDN108" s="380"/>
      <c r="MDQ108" s="381"/>
      <c r="MDR108" s="380"/>
      <c r="MDU108" s="381"/>
      <c r="MDV108" s="380"/>
      <c r="MDY108" s="381"/>
      <c r="MDZ108" s="380"/>
      <c r="MEC108" s="381"/>
      <c r="MED108" s="380"/>
      <c r="MEG108" s="381"/>
      <c r="MEH108" s="380"/>
      <c r="MEK108" s="381"/>
      <c r="MEL108" s="380"/>
      <c r="MEO108" s="381"/>
      <c r="MEP108" s="380"/>
      <c r="MES108" s="381"/>
      <c r="MET108" s="380"/>
      <c r="MEW108" s="381"/>
      <c r="MEX108" s="380"/>
      <c r="MFA108" s="381"/>
      <c r="MFB108" s="380"/>
      <c r="MFE108" s="381"/>
      <c r="MFF108" s="380"/>
      <c r="MFI108" s="381"/>
      <c r="MFJ108" s="380"/>
      <c r="MFM108" s="381"/>
      <c r="MFN108" s="380"/>
      <c r="MFQ108" s="381"/>
      <c r="MFR108" s="380"/>
      <c r="MFU108" s="381"/>
      <c r="MFV108" s="380"/>
      <c r="MFY108" s="381"/>
      <c r="MFZ108" s="380"/>
      <c r="MGC108" s="381"/>
      <c r="MGD108" s="380"/>
      <c r="MGG108" s="381"/>
      <c r="MGH108" s="380"/>
      <c r="MGK108" s="381"/>
      <c r="MGL108" s="380"/>
      <c r="MGO108" s="381"/>
      <c r="MGP108" s="380"/>
      <c r="MGS108" s="381"/>
      <c r="MGT108" s="380"/>
      <c r="MGW108" s="381"/>
      <c r="MGX108" s="380"/>
      <c r="MHA108" s="381"/>
      <c r="MHB108" s="380"/>
      <c r="MHE108" s="381"/>
      <c r="MHF108" s="380"/>
      <c r="MHI108" s="381"/>
      <c r="MHJ108" s="380"/>
      <c r="MHM108" s="381"/>
      <c r="MHN108" s="380"/>
      <c r="MHQ108" s="381"/>
      <c r="MHR108" s="380"/>
      <c r="MHU108" s="381"/>
      <c r="MHV108" s="380"/>
      <c r="MHY108" s="381"/>
      <c r="MHZ108" s="380"/>
      <c r="MIC108" s="381"/>
      <c r="MID108" s="380"/>
      <c r="MIG108" s="381"/>
      <c r="MIH108" s="380"/>
      <c r="MIK108" s="381"/>
      <c r="MIL108" s="380"/>
      <c r="MIO108" s="381"/>
      <c r="MIP108" s="380"/>
      <c r="MIS108" s="381"/>
      <c r="MIT108" s="380"/>
      <c r="MIW108" s="381"/>
      <c r="MIX108" s="380"/>
      <c r="MJA108" s="381"/>
      <c r="MJB108" s="380"/>
      <c r="MJE108" s="381"/>
      <c r="MJF108" s="380"/>
      <c r="MJI108" s="381"/>
      <c r="MJJ108" s="380"/>
      <c r="MJM108" s="381"/>
      <c r="MJN108" s="380"/>
      <c r="MJQ108" s="381"/>
      <c r="MJR108" s="380"/>
      <c r="MJU108" s="381"/>
      <c r="MJV108" s="380"/>
      <c r="MJY108" s="381"/>
      <c r="MJZ108" s="380"/>
      <c r="MKC108" s="381"/>
      <c r="MKD108" s="380"/>
      <c r="MKG108" s="381"/>
      <c r="MKH108" s="380"/>
      <c r="MKK108" s="381"/>
      <c r="MKL108" s="380"/>
      <c r="MKO108" s="381"/>
      <c r="MKP108" s="380"/>
      <c r="MKS108" s="381"/>
      <c r="MKT108" s="380"/>
      <c r="MKW108" s="381"/>
      <c r="MKX108" s="380"/>
      <c r="MLA108" s="381"/>
      <c r="MLB108" s="380"/>
      <c r="MLE108" s="381"/>
      <c r="MLF108" s="380"/>
      <c r="MLI108" s="381"/>
      <c r="MLJ108" s="380"/>
      <c r="MLM108" s="381"/>
      <c r="MLN108" s="380"/>
      <c r="MLQ108" s="381"/>
      <c r="MLR108" s="380"/>
      <c r="MLU108" s="381"/>
      <c r="MLV108" s="380"/>
      <c r="MLY108" s="381"/>
      <c r="MLZ108" s="380"/>
      <c r="MMC108" s="381"/>
      <c r="MMD108" s="380"/>
      <c r="MMG108" s="381"/>
      <c r="MMH108" s="380"/>
      <c r="MMK108" s="381"/>
      <c r="MML108" s="380"/>
      <c r="MMO108" s="381"/>
      <c r="MMP108" s="380"/>
      <c r="MMS108" s="381"/>
      <c r="MMT108" s="380"/>
      <c r="MMW108" s="381"/>
      <c r="MMX108" s="380"/>
      <c r="MNA108" s="381"/>
      <c r="MNB108" s="380"/>
      <c r="MNE108" s="381"/>
      <c r="MNF108" s="380"/>
      <c r="MNI108" s="381"/>
      <c r="MNJ108" s="380"/>
      <c r="MNM108" s="381"/>
      <c r="MNN108" s="380"/>
      <c r="MNQ108" s="381"/>
      <c r="MNR108" s="380"/>
      <c r="MNU108" s="381"/>
      <c r="MNV108" s="380"/>
      <c r="MNY108" s="381"/>
      <c r="MNZ108" s="380"/>
      <c r="MOC108" s="381"/>
      <c r="MOD108" s="380"/>
      <c r="MOG108" s="381"/>
      <c r="MOH108" s="380"/>
      <c r="MOK108" s="381"/>
      <c r="MOL108" s="380"/>
      <c r="MOO108" s="381"/>
      <c r="MOP108" s="380"/>
      <c r="MOS108" s="381"/>
      <c r="MOT108" s="380"/>
      <c r="MOW108" s="381"/>
      <c r="MOX108" s="380"/>
      <c r="MPA108" s="381"/>
      <c r="MPB108" s="380"/>
      <c r="MPE108" s="381"/>
      <c r="MPF108" s="380"/>
      <c r="MPI108" s="381"/>
      <c r="MPJ108" s="380"/>
      <c r="MPM108" s="381"/>
      <c r="MPN108" s="380"/>
      <c r="MPQ108" s="381"/>
      <c r="MPR108" s="380"/>
      <c r="MPU108" s="381"/>
      <c r="MPV108" s="380"/>
      <c r="MPY108" s="381"/>
      <c r="MPZ108" s="380"/>
      <c r="MQC108" s="381"/>
      <c r="MQD108" s="380"/>
      <c r="MQG108" s="381"/>
      <c r="MQH108" s="380"/>
      <c r="MQK108" s="381"/>
      <c r="MQL108" s="380"/>
      <c r="MQO108" s="381"/>
      <c r="MQP108" s="380"/>
      <c r="MQS108" s="381"/>
      <c r="MQT108" s="380"/>
      <c r="MQW108" s="381"/>
      <c r="MQX108" s="380"/>
      <c r="MRA108" s="381"/>
      <c r="MRB108" s="380"/>
      <c r="MRE108" s="381"/>
      <c r="MRF108" s="380"/>
      <c r="MRI108" s="381"/>
      <c r="MRJ108" s="380"/>
      <c r="MRM108" s="381"/>
      <c r="MRN108" s="380"/>
      <c r="MRQ108" s="381"/>
      <c r="MRR108" s="380"/>
      <c r="MRU108" s="381"/>
      <c r="MRV108" s="380"/>
      <c r="MRY108" s="381"/>
      <c r="MRZ108" s="380"/>
      <c r="MSC108" s="381"/>
      <c r="MSD108" s="380"/>
      <c r="MSG108" s="381"/>
      <c r="MSH108" s="380"/>
      <c r="MSK108" s="381"/>
      <c r="MSL108" s="380"/>
      <c r="MSO108" s="381"/>
      <c r="MSP108" s="380"/>
      <c r="MSS108" s="381"/>
      <c r="MST108" s="380"/>
      <c r="MSW108" s="381"/>
      <c r="MSX108" s="380"/>
      <c r="MTA108" s="381"/>
      <c r="MTB108" s="380"/>
      <c r="MTE108" s="381"/>
      <c r="MTF108" s="380"/>
      <c r="MTI108" s="381"/>
      <c r="MTJ108" s="380"/>
      <c r="MTM108" s="381"/>
      <c r="MTN108" s="380"/>
      <c r="MTQ108" s="381"/>
      <c r="MTR108" s="380"/>
      <c r="MTU108" s="381"/>
      <c r="MTV108" s="380"/>
      <c r="MTY108" s="381"/>
      <c r="MTZ108" s="380"/>
      <c r="MUC108" s="381"/>
      <c r="MUD108" s="380"/>
      <c r="MUG108" s="381"/>
      <c r="MUH108" s="380"/>
      <c r="MUK108" s="381"/>
      <c r="MUL108" s="380"/>
      <c r="MUO108" s="381"/>
      <c r="MUP108" s="380"/>
      <c r="MUS108" s="381"/>
      <c r="MUT108" s="380"/>
      <c r="MUW108" s="381"/>
      <c r="MUX108" s="380"/>
      <c r="MVA108" s="381"/>
      <c r="MVB108" s="380"/>
      <c r="MVE108" s="381"/>
      <c r="MVF108" s="380"/>
      <c r="MVI108" s="381"/>
      <c r="MVJ108" s="380"/>
      <c r="MVM108" s="381"/>
      <c r="MVN108" s="380"/>
      <c r="MVQ108" s="381"/>
      <c r="MVR108" s="380"/>
      <c r="MVU108" s="381"/>
      <c r="MVV108" s="380"/>
      <c r="MVY108" s="381"/>
      <c r="MVZ108" s="380"/>
      <c r="MWC108" s="381"/>
      <c r="MWD108" s="380"/>
      <c r="MWG108" s="381"/>
      <c r="MWH108" s="380"/>
      <c r="MWK108" s="381"/>
      <c r="MWL108" s="380"/>
      <c r="MWO108" s="381"/>
      <c r="MWP108" s="380"/>
      <c r="MWS108" s="381"/>
      <c r="MWT108" s="380"/>
      <c r="MWW108" s="381"/>
      <c r="MWX108" s="380"/>
      <c r="MXA108" s="381"/>
      <c r="MXB108" s="380"/>
      <c r="MXE108" s="381"/>
      <c r="MXF108" s="380"/>
      <c r="MXI108" s="381"/>
      <c r="MXJ108" s="380"/>
      <c r="MXM108" s="381"/>
      <c r="MXN108" s="380"/>
      <c r="MXQ108" s="381"/>
      <c r="MXR108" s="380"/>
      <c r="MXU108" s="381"/>
      <c r="MXV108" s="380"/>
      <c r="MXY108" s="381"/>
      <c r="MXZ108" s="380"/>
      <c r="MYC108" s="381"/>
      <c r="MYD108" s="380"/>
      <c r="MYG108" s="381"/>
      <c r="MYH108" s="380"/>
      <c r="MYK108" s="381"/>
      <c r="MYL108" s="380"/>
      <c r="MYO108" s="381"/>
      <c r="MYP108" s="380"/>
      <c r="MYS108" s="381"/>
      <c r="MYT108" s="380"/>
      <c r="MYW108" s="381"/>
      <c r="MYX108" s="380"/>
      <c r="MZA108" s="381"/>
      <c r="MZB108" s="380"/>
      <c r="MZE108" s="381"/>
      <c r="MZF108" s="380"/>
      <c r="MZI108" s="381"/>
      <c r="MZJ108" s="380"/>
      <c r="MZM108" s="381"/>
      <c r="MZN108" s="380"/>
      <c r="MZQ108" s="381"/>
      <c r="MZR108" s="380"/>
      <c r="MZU108" s="381"/>
      <c r="MZV108" s="380"/>
      <c r="MZY108" s="381"/>
      <c r="MZZ108" s="380"/>
      <c r="NAC108" s="381"/>
      <c r="NAD108" s="380"/>
      <c r="NAG108" s="381"/>
      <c r="NAH108" s="380"/>
      <c r="NAK108" s="381"/>
      <c r="NAL108" s="380"/>
      <c r="NAO108" s="381"/>
      <c r="NAP108" s="380"/>
      <c r="NAS108" s="381"/>
      <c r="NAT108" s="380"/>
      <c r="NAW108" s="381"/>
      <c r="NAX108" s="380"/>
      <c r="NBA108" s="381"/>
      <c r="NBB108" s="380"/>
      <c r="NBE108" s="381"/>
      <c r="NBF108" s="380"/>
      <c r="NBI108" s="381"/>
      <c r="NBJ108" s="380"/>
      <c r="NBM108" s="381"/>
      <c r="NBN108" s="380"/>
      <c r="NBQ108" s="381"/>
      <c r="NBR108" s="380"/>
      <c r="NBU108" s="381"/>
      <c r="NBV108" s="380"/>
      <c r="NBY108" s="381"/>
      <c r="NBZ108" s="380"/>
      <c r="NCC108" s="381"/>
      <c r="NCD108" s="380"/>
      <c r="NCG108" s="381"/>
      <c r="NCH108" s="380"/>
      <c r="NCK108" s="381"/>
      <c r="NCL108" s="380"/>
      <c r="NCO108" s="381"/>
      <c r="NCP108" s="380"/>
      <c r="NCS108" s="381"/>
      <c r="NCT108" s="380"/>
      <c r="NCW108" s="381"/>
      <c r="NCX108" s="380"/>
      <c r="NDA108" s="381"/>
      <c r="NDB108" s="380"/>
      <c r="NDE108" s="381"/>
      <c r="NDF108" s="380"/>
      <c r="NDI108" s="381"/>
      <c r="NDJ108" s="380"/>
      <c r="NDM108" s="381"/>
      <c r="NDN108" s="380"/>
      <c r="NDQ108" s="381"/>
      <c r="NDR108" s="380"/>
      <c r="NDU108" s="381"/>
      <c r="NDV108" s="380"/>
      <c r="NDY108" s="381"/>
      <c r="NDZ108" s="380"/>
      <c r="NEC108" s="381"/>
      <c r="NED108" s="380"/>
      <c r="NEG108" s="381"/>
      <c r="NEH108" s="380"/>
      <c r="NEK108" s="381"/>
      <c r="NEL108" s="380"/>
      <c r="NEO108" s="381"/>
      <c r="NEP108" s="380"/>
      <c r="NES108" s="381"/>
      <c r="NET108" s="380"/>
      <c r="NEW108" s="381"/>
      <c r="NEX108" s="380"/>
      <c r="NFA108" s="381"/>
      <c r="NFB108" s="380"/>
      <c r="NFE108" s="381"/>
      <c r="NFF108" s="380"/>
      <c r="NFI108" s="381"/>
      <c r="NFJ108" s="380"/>
      <c r="NFM108" s="381"/>
      <c r="NFN108" s="380"/>
      <c r="NFQ108" s="381"/>
      <c r="NFR108" s="380"/>
      <c r="NFU108" s="381"/>
      <c r="NFV108" s="380"/>
      <c r="NFY108" s="381"/>
      <c r="NFZ108" s="380"/>
      <c r="NGC108" s="381"/>
      <c r="NGD108" s="380"/>
      <c r="NGG108" s="381"/>
      <c r="NGH108" s="380"/>
      <c r="NGK108" s="381"/>
      <c r="NGL108" s="380"/>
      <c r="NGO108" s="381"/>
      <c r="NGP108" s="380"/>
      <c r="NGS108" s="381"/>
      <c r="NGT108" s="380"/>
      <c r="NGW108" s="381"/>
      <c r="NGX108" s="380"/>
      <c r="NHA108" s="381"/>
      <c r="NHB108" s="380"/>
      <c r="NHE108" s="381"/>
      <c r="NHF108" s="380"/>
      <c r="NHI108" s="381"/>
      <c r="NHJ108" s="380"/>
      <c r="NHM108" s="381"/>
      <c r="NHN108" s="380"/>
      <c r="NHQ108" s="381"/>
      <c r="NHR108" s="380"/>
      <c r="NHU108" s="381"/>
      <c r="NHV108" s="380"/>
      <c r="NHY108" s="381"/>
      <c r="NHZ108" s="380"/>
      <c r="NIC108" s="381"/>
      <c r="NID108" s="380"/>
      <c r="NIG108" s="381"/>
      <c r="NIH108" s="380"/>
      <c r="NIK108" s="381"/>
      <c r="NIL108" s="380"/>
      <c r="NIO108" s="381"/>
      <c r="NIP108" s="380"/>
      <c r="NIS108" s="381"/>
      <c r="NIT108" s="380"/>
      <c r="NIW108" s="381"/>
      <c r="NIX108" s="380"/>
      <c r="NJA108" s="381"/>
      <c r="NJB108" s="380"/>
      <c r="NJE108" s="381"/>
      <c r="NJF108" s="380"/>
      <c r="NJI108" s="381"/>
      <c r="NJJ108" s="380"/>
      <c r="NJM108" s="381"/>
      <c r="NJN108" s="380"/>
      <c r="NJQ108" s="381"/>
      <c r="NJR108" s="380"/>
      <c r="NJU108" s="381"/>
      <c r="NJV108" s="380"/>
      <c r="NJY108" s="381"/>
      <c r="NJZ108" s="380"/>
      <c r="NKC108" s="381"/>
      <c r="NKD108" s="380"/>
      <c r="NKG108" s="381"/>
      <c r="NKH108" s="380"/>
      <c r="NKK108" s="381"/>
      <c r="NKL108" s="380"/>
      <c r="NKO108" s="381"/>
      <c r="NKP108" s="380"/>
      <c r="NKS108" s="381"/>
      <c r="NKT108" s="380"/>
      <c r="NKW108" s="381"/>
      <c r="NKX108" s="380"/>
      <c r="NLA108" s="381"/>
      <c r="NLB108" s="380"/>
      <c r="NLE108" s="381"/>
      <c r="NLF108" s="380"/>
      <c r="NLI108" s="381"/>
      <c r="NLJ108" s="380"/>
      <c r="NLM108" s="381"/>
      <c r="NLN108" s="380"/>
      <c r="NLQ108" s="381"/>
      <c r="NLR108" s="380"/>
      <c r="NLU108" s="381"/>
      <c r="NLV108" s="380"/>
      <c r="NLY108" s="381"/>
      <c r="NLZ108" s="380"/>
      <c r="NMC108" s="381"/>
      <c r="NMD108" s="380"/>
      <c r="NMG108" s="381"/>
      <c r="NMH108" s="380"/>
      <c r="NMK108" s="381"/>
      <c r="NML108" s="380"/>
      <c r="NMO108" s="381"/>
      <c r="NMP108" s="380"/>
      <c r="NMS108" s="381"/>
      <c r="NMT108" s="380"/>
      <c r="NMW108" s="381"/>
      <c r="NMX108" s="380"/>
      <c r="NNA108" s="381"/>
      <c r="NNB108" s="380"/>
      <c r="NNE108" s="381"/>
      <c r="NNF108" s="380"/>
      <c r="NNI108" s="381"/>
      <c r="NNJ108" s="380"/>
      <c r="NNM108" s="381"/>
      <c r="NNN108" s="380"/>
      <c r="NNQ108" s="381"/>
      <c r="NNR108" s="380"/>
      <c r="NNU108" s="381"/>
      <c r="NNV108" s="380"/>
      <c r="NNY108" s="381"/>
      <c r="NNZ108" s="380"/>
      <c r="NOC108" s="381"/>
      <c r="NOD108" s="380"/>
      <c r="NOG108" s="381"/>
      <c r="NOH108" s="380"/>
      <c r="NOK108" s="381"/>
      <c r="NOL108" s="380"/>
      <c r="NOO108" s="381"/>
      <c r="NOP108" s="380"/>
      <c r="NOS108" s="381"/>
      <c r="NOT108" s="380"/>
      <c r="NOW108" s="381"/>
      <c r="NOX108" s="380"/>
      <c r="NPA108" s="381"/>
      <c r="NPB108" s="380"/>
      <c r="NPE108" s="381"/>
      <c r="NPF108" s="380"/>
      <c r="NPI108" s="381"/>
      <c r="NPJ108" s="380"/>
      <c r="NPM108" s="381"/>
      <c r="NPN108" s="380"/>
      <c r="NPQ108" s="381"/>
      <c r="NPR108" s="380"/>
      <c r="NPU108" s="381"/>
      <c r="NPV108" s="380"/>
      <c r="NPY108" s="381"/>
      <c r="NPZ108" s="380"/>
      <c r="NQC108" s="381"/>
      <c r="NQD108" s="380"/>
      <c r="NQG108" s="381"/>
      <c r="NQH108" s="380"/>
      <c r="NQK108" s="381"/>
      <c r="NQL108" s="380"/>
      <c r="NQO108" s="381"/>
      <c r="NQP108" s="380"/>
      <c r="NQS108" s="381"/>
      <c r="NQT108" s="380"/>
      <c r="NQW108" s="381"/>
      <c r="NQX108" s="380"/>
      <c r="NRA108" s="381"/>
      <c r="NRB108" s="380"/>
      <c r="NRE108" s="381"/>
      <c r="NRF108" s="380"/>
      <c r="NRI108" s="381"/>
      <c r="NRJ108" s="380"/>
      <c r="NRM108" s="381"/>
      <c r="NRN108" s="380"/>
      <c r="NRQ108" s="381"/>
      <c r="NRR108" s="380"/>
      <c r="NRU108" s="381"/>
      <c r="NRV108" s="380"/>
      <c r="NRY108" s="381"/>
      <c r="NRZ108" s="380"/>
      <c r="NSC108" s="381"/>
      <c r="NSD108" s="380"/>
      <c r="NSG108" s="381"/>
      <c r="NSH108" s="380"/>
      <c r="NSK108" s="381"/>
      <c r="NSL108" s="380"/>
      <c r="NSO108" s="381"/>
      <c r="NSP108" s="380"/>
      <c r="NSS108" s="381"/>
      <c r="NST108" s="380"/>
      <c r="NSW108" s="381"/>
      <c r="NSX108" s="380"/>
      <c r="NTA108" s="381"/>
      <c r="NTB108" s="380"/>
      <c r="NTE108" s="381"/>
      <c r="NTF108" s="380"/>
      <c r="NTI108" s="381"/>
      <c r="NTJ108" s="380"/>
      <c r="NTM108" s="381"/>
      <c r="NTN108" s="380"/>
      <c r="NTQ108" s="381"/>
      <c r="NTR108" s="380"/>
      <c r="NTU108" s="381"/>
      <c r="NTV108" s="380"/>
      <c r="NTY108" s="381"/>
      <c r="NTZ108" s="380"/>
      <c r="NUC108" s="381"/>
      <c r="NUD108" s="380"/>
      <c r="NUG108" s="381"/>
      <c r="NUH108" s="380"/>
      <c r="NUK108" s="381"/>
      <c r="NUL108" s="380"/>
      <c r="NUO108" s="381"/>
      <c r="NUP108" s="380"/>
      <c r="NUS108" s="381"/>
      <c r="NUT108" s="380"/>
      <c r="NUW108" s="381"/>
      <c r="NUX108" s="380"/>
      <c r="NVA108" s="381"/>
      <c r="NVB108" s="380"/>
      <c r="NVE108" s="381"/>
      <c r="NVF108" s="380"/>
      <c r="NVI108" s="381"/>
      <c r="NVJ108" s="380"/>
      <c r="NVM108" s="381"/>
      <c r="NVN108" s="380"/>
      <c r="NVQ108" s="381"/>
      <c r="NVR108" s="380"/>
      <c r="NVU108" s="381"/>
      <c r="NVV108" s="380"/>
      <c r="NVY108" s="381"/>
      <c r="NVZ108" s="380"/>
      <c r="NWC108" s="381"/>
      <c r="NWD108" s="380"/>
      <c r="NWG108" s="381"/>
      <c r="NWH108" s="380"/>
      <c r="NWK108" s="381"/>
      <c r="NWL108" s="380"/>
      <c r="NWO108" s="381"/>
      <c r="NWP108" s="380"/>
      <c r="NWS108" s="381"/>
      <c r="NWT108" s="380"/>
      <c r="NWW108" s="381"/>
      <c r="NWX108" s="380"/>
      <c r="NXA108" s="381"/>
      <c r="NXB108" s="380"/>
      <c r="NXE108" s="381"/>
      <c r="NXF108" s="380"/>
      <c r="NXI108" s="381"/>
      <c r="NXJ108" s="380"/>
      <c r="NXM108" s="381"/>
      <c r="NXN108" s="380"/>
      <c r="NXQ108" s="381"/>
      <c r="NXR108" s="380"/>
      <c r="NXU108" s="381"/>
      <c r="NXV108" s="380"/>
      <c r="NXY108" s="381"/>
      <c r="NXZ108" s="380"/>
      <c r="NYC108" s="381"/>
      <c r="NYD108" s="380"/>
      <c r="NYG108" s="381"/>
      <c r="NYH108" s="380"/>
      <c r="NYK108" s="381"/>
      <c r="NYL108" s="380"/>
      <c r="NYO108" s="381"/>
      <c r="NYP108" s="380"/>
      <c r="NYS108" s="381"/>
      <c r="NYT108" s="380"/>
      <c r="NYW108" s="381"/>
      <c r="NYX108" s="380"/>
      <c r="NZA108" s="381"/>
      <c r="NZB108" s="380"/>
      <c r="NZE108" s="381"/>
      <c r="NZF108" s="380"/>
      <c r="NZI108" s="381"/>
      <c r="NZJ108" s="380"/>
      <c r="NZM108" s="381"/>
      <c r="NZN108" s="380"/>
      <c r="NZQ108" s="381"/>
      <c r="NZR108" s="380"/>
      <c r="NZU108" s="381"/>
      <c r="NZV108" s="380"/>
      <c r="NZY108" s="381"/>
      <c r="NZZ108" s="380"/>
      <c r="OAC108" s="381"/>
      <c r="OAD108" s="380"/>
      <c r="OAG108" s="381"/>
      <c r="OAH108" s="380"/>
      <c r="OAK108" s="381"/>
      <c r="OAL108" s="380"/>
      <c r="OAO108" s="381"/>
      <c r="OAP108" s="380"/>
      <c r="OAS108" s="381"/>
      <c r="OAT108" s="380"/>
      <c r="OAW108" s="381"/>
      <c r="OAX108" s="380"/>
      <c r="OBA108" s="381"/>
      <c r="OBB108" s="380"/>
      <c r="OBE108" s="381"/>
      <c r="OBF108" s="380"/>
      <c r="OBI108" s="381"/>
      <c r="OBJ108" s="380"/>
      <c r="OBM108" s="381"/>
      <c r="OBN108" s="380"/>
      <c r="OBQ108" s="381"/>
      <c r="OBR108" s="380"/>
      <c r="OBU108" s="381"/>
      <c r="OBV108" s="380"/>
      <c r="OBY108" s="381"/>
      <c r="OBZ108" s="380"/>
      <c r="OCC108" s="381"/>
      <c r="OCD108" s="380"/>
      <c r="OCG108" s="381"/>
      <c r="OCH108" s="380"/>
      <c r="OCK108" s="381"/>
      <c r="OCL108" s="380"/>
      <c r="OCO108" s="381"/>
      <c r="OCP108" s="380"/>
      <c r="OCS108" s="381"/>
      <c r="OCT108" s="380"/>
      <c r="OCW108" s="381"/>
      <c r="OCX108" s="380"/>
      <c r="ODA108" s="381"/>
      <c r="ODB108" s="380"/>
      <c r="ODE108" s="381"/>
      <c r="ODF108" s="380"/>
      <c r="ODI108" s="381"/>
      <c r="ODJ108" s="380"/>
      <c r="ODM108" s="381"/>
      <c r="ODN108" s="380"/>
      <c r="ODQ108" s="381"/>
      <c r="ODR108" s="380"/>
      <c r="ODU108" s="381"/>
      <c r="ODV108" s="380"/>
      <c r="ODY108" s="381"/>
      <c r="ODZ108" s="380"/>
      <c r="OEC108" s="381"/>
      <c r="OED108" s="380"/>
      <c r="OEG108" s="381"/>
      <c r="OEH108" s="380"/>
      <c r="OEK108" s="381"/>
      <c r="OEL108" s="380"/>
      <c r="OEO108" s="381"/>
      <c r="OEP108" s="380"/>
      <c r="OES108" s="381"/>
      <c r="OET108" s="380"/>
      <c r="OEW108" s="381"/>
      <c r="OEX108" s="380"/>
      <c r="OFA108" s="381"/>
      <c r="OFB108" s="380"/>
      <c r="OFE108" s="381"/>
      <c r="OFF108" s="380"/>
      <c r="OFI108" s="381"/>
      <c r="OFJ108" s="380"/>
      <c r="OFM108" s="381"/>
      <c r="OFN108" s="380"/>
      <c r="OFQ108" s="381"/>
      <c r="OFR108" s="380"/>
      <c r="OFU108" s="381"/>
      <c r="OFV108" s="380"/>
      <c r="OFY108" s="381"/>
      <c r="OFZ108" s="380"/>
      <c r="OGC108" s="381"/>
      <c r="OGD108" s="380"/>
      <c r="OGG108" s="381"/>
      <c r="OGH108" s="380"/>
      <c r="OGK108" s="381"/>
      <c r="OGL108" s="380"/>
      <c r="OGO108" s="381"/>
      <c r="OGP108" s="380"/>
      <c r="OGS108" s="381"/>
      <c r="OGT108" s="380"/>
      <c r="OGW108" s="381"/>
      <c r="OGX108" s="380"/>
      <c r="OHA108" s="381"/>
      <c r="OHB108" s="380"/>
      <c r="OHE108" s="381"/>
      <c r="OHF108" s="380"/>
      <c r="OHI108" s="381"/>
      <c r="OHJ108" s="380"/>
      <c r="OHM108" s="381"/>
      <c r="OHN108" s="380"/>
      <c r="OHQ108" s="381"/>
      <c r="OHR108" s="380"/>
      <c r="OHU108" s="381"/>
      <c r="OHV108" s="380"/>
      <c r="OHY108" s="381"/>
      <c r="OHZ108" s="380"/>
      <c r="OIC108" s="381"/>
      <c r="OID108" s="380"/>
      <c r="OIG108" s="381"/>
      <c r="OIH108" s="380"/>
      <c r="OIK108" s="381"/>
      <c r="OIL108" s="380"/>
      <c r="OIO108" s="381"/>
      <c r="OIP108" s="380"/>
      <c r="OIS108" s="381"/>
      <c r="OIT108" s="380"/>
      <c r="OIW108" s="381"/>
      <c r="OIX108" s="380"/>
      <c r="OJA108" s="381"/>
      <c r="OJB108" s="380"/>
      <c r="OJE108" s="381"/>
      <c r="OJF108" s="380"/>
      <c r="OJI108" s="381"/>
      <c r="OJJ108" s="380"/>
      <c r="OJM108" s="381"/>
      <c r="OJN108" s="380"/>
      <c r="OJQ108" s="381"/>
      <c r="OJR108" s="380"/>
      <c r="OJU108" s="381"/>
      <c r="OJV108" s="380"/>
      <c r="OJY108" s="381"/>
      <c r="OJZ108" s="380"/>
      <c r="OKC108" s="381"/>
      <c r="OKD108" s="380"/>
      <c r="OKG108" s="381"/>
      <c r="OKH108" s="380"/>
      <c r="OKK108" s="381"/>
      <c r="OKL108" s="380"/>
      <c r="OKO108" s="381"/>
      <c r="OKP108" s="380"/>
      <c r="OKS108" s="381"/>
      <c r="OKT108" s="380"/>
      <c r="OKW108" s="381"/>
      <c r="OKX108" s="380"/>
      <c r="OLA108" s="381"/>
      <c r="OLB108" s="380"/>
      <c r="OLE108" s="381"/>
      <c r="OLF108" s="380"/>
      <c r="OLI108" s="381"/>
      <c r="OLJ108" s="380"/>
      <c r="OLM108" s="381"/>
      <c r="OLN108" s="380"/>
      <c r="OLQ108" s="381"/>
      <c r="OLR108" s="380"/>
      <c r="OLU108" s="381"/>
      <c r="OLV108" s="380"/>
      <c r="OLY108" s="381"/>
      <c r="OLZ108" s="380"/>
      <c r="OMC108" s="381"/>
      <c r="OMD108" s="380"/>
      <c r="OMG108" s="381"/>
      <c r="OMH108" s="380"/>
      <c r="OMK108" s="381"/>
      <c r="OML108" s="380"/>
      <c r="OMO108" s="381"/>
      <c r="OMP108" s="380"/>
      <c r="OMS108" s="381"/>
      <c r="OMT108" s="380"/>
      <c r="OMW108" s="381"/>
      <c r="OMX108" s="380"/>
      <c r="ONA108" s="381"/>
      <c r="ONB108" s="380"/>
      <c r="ONE108" s="381"/>
      <c r="ONF108" s="380"/>
      <c r="ONI108" s="381"/>
      <c r="ONJ108" s="380"/>
      <c r="ONM108" s="381"/>
      <c r="ONN108" s="380"/>
      <c r="ONQ108" s="381"/>
      <c r="ONR108" s="380"/>
      <c r="ONU108" s="381"/>
      <c r="ONV108" s="380"/>
      <c r="ONY108" s="381"/>
      <c r="ONZ108" s="380"/>
      <c r="OOC108" s="381"/>
      <c r="OOD108" s="380"/>
      <c r="OOG108" s="381"/>
      <c r="OOH108" s="380"/>
      <c r="OOK108" s="381"/>
      <c r="OOL108" s="380"/>
      <c r="OOO108" s="381"/>
      <c r="OOP108" s="380"/>
      <c r="OOS108" s="381"/>
      <c r="OOT108" s="380"/>
      <c r="OOW108" s="381"/>
      <c r="OOX108" s="380"/>
      <c r="OPA108" s="381"/>
      <c r="OPB108" s="380"/>
      <c r="OPE108" s="381"/>
      <c r="OPF108" s="380"/>
      <c r="OPI108" s="381"/>
      <c r="OPJ108" s="380"/>
      <c r="OPM108" s="381"/>
      <c r="OPN108" s="380"/>
      <c r="OPQ108" s="381"/>
      <c r="OPR108" s="380"/>
      <c r="OPU108" s="381"/>
      <c r="OPV108" s="380"/>
      <c r="OPY108" s="381"/>
      <c r="OPZ108" s="380"/>
      <c r="OQC108" s="381"/>
      <c r="OQD108" s="380"/>
      <c r="OQG108" s="381"/>
      <c r="OQH108" s="380"/>
      <c r="OQK108" s="381"/>
      <c r="OQL108" s="380"/>
      <c r="OQO108" s="381"/>
      <c r="OQP108" s="380"/>
      <c r="OQS108" s="381"/>
      <c r="OQT108" s="380"/>
      <c r="OQW108" s="381"/>
      <c r="OQX108" s="380"/>
      <c r="ORA108" s="381"/>
      <c r="ORB108" s="380"/>
      <c r="ORE108" s="381"/>
      <c r="ORF108" s="380"/>
      <c r="ORI108" s="381"/>
      <c r="ORJ108" s="380"/>
      <c r="ORM108" s="381"/>
      <c r="ORN108" s="380"/>
      <c r="ORQ108" s="381"/>
      <c r="ORR108" s="380"/>
      <c r="ORU108" s="381"/>
      <c r="ORV108" s="380"/>
      <c r="ORY108" s="381"/>
      <c r="ORZ108" s="380"/>
      <c r="OSC108" s="381"/>
      <c r="OSD108" s="380"/>
      <c r="OSG108" s="381"/>
      <c r="OSH108" s="380"/>
      <c r="OSK108" s="381"/>
      <c r="OSL108" s="380"/>
      <c r="OSO108" s="381"/>
      <c r="OSP108" s="380"/>
      <c r="OSS108" s="381"/>
      <c r="OST108" s="380"/>
      <c r="OSW108" s="381"/>
      <c r="OSX108" s="380"/>
      <c r="OTA108" s="381"/>
      <c r="OTB108" s="380"/>
      <c r="OTE108" s="381"/>
      <c r="OTF108" s="380"/>
      <c r="OTI108" s="381"/>
      <c r="OTJ108" s="380"/>
      <c r="OTM108" s="381"/>
      <c r="OTN108" s="380"/>
      <c r="OTQ108" s="381"/>
      <c r="OTR108" s="380"/>
      <c r="OTU108" s="381"/>
      <c r="OTV108" s="380"/>
      <c r="OTY108" s="381"/>
      <c r="OTZ108" s="380"/>
      <c r="OUC108" s="381"/>
      <c r="OUD108" s="380"/>
      <c r="OUG108" s="381"/>
      <c r="OUH108" s="380"/>
      <c r="OUK108" s="381"/>
      <c r="OUL108" s="380"/>
      <c r="OUO108" s="381"/>
      <c r="OUP108" s="380"/>
      <c r="OUS108" s="381"/>
      <c r="OUT108" s="380"/>
      <c r="OUW108" s="381"/>
      <c r="OUX108" s="380"/>
      <c r="OVA108" s="381"/>
      <c r="OVB108" s="380"/>
      <c r="OVE108" s="381"/>
      <c r="OVF108" s="380"/>
      <c r="OVI108" s="381"/>
      <c r="OVJ108" s="380"/>
      <c r="OVM108" s="381"/>
      <c r="OVN108" s="380"/>
      <c r="OVQ108" s="381"/>
      <c r="OVR108" s="380"/>
      <c r="OVU108" s="381"/>
      <c r="OVV108" s="380"/>
      <c r="OVY108" s="381"/>
      <c r="OVZ108" s="380"/>
      <c r="OWC108" s="381"/>
      <c r="OWD108" s="380"/>
      <c r="OWG108" s="381"/>
      <c r="OWH108" s="380"/>
      <c r="OWK108" s="381"/>
      <c r="OWL108" s="380"/>
      <c r="OWO108" s="381"/>
      <c r="OWP108" s="380"/>
      <c r="OWS108" s="381"/>
      <c r="OWT108" s="380"/>
      <c r="OWW108" s="381"/>
      <c r="OWX108" s="380"/>
      <c r="OXA108" s="381"/>
      <c r="OXB108" s="380"/>
      <c r="OXE108" s="381"/>
      <c r="OXF108" s="380"/>
      <c r="OXI108" s="381"/>
      <c r="OXJ108" s="380"/>
      <c r="OXM108" s="381"/>
      <c r="OXN108" s="380"/>
      <c r="OXQ108" s="381"/>
      <c r="OXR108" s="380"/>
      <c r="OXU108" s="381"/>
      <c r="OXV108" s="380"/>
      <c r="OXY108" s="381"/>
      <c r="OXZ108" s="380"/>
      <c r="OYC108" s="381"/>
      <c r="OYD108" s="380"/>
      <c r="OYG108" s="381"/>
      <c r="OYH108" s="380"/>
      <c r="OYK108" s="381"/>
      <c r="OYL108" s="380"/>
      <c r="OYO108" s="381"/>
      <c r="OYP108" s="380"/>
      <c r="OYS108" s="381"/>
      <c r="OYT108" s="380"/>
      <c r="OYW108" s="381"/>
      <c r="OYX108" s="380"/>
      <c r="OZA108" s="381"/>
      <c r="OZB108" s="380"/>
      <c r="OZE108" s="381"/>
      <c r="OZF108" s="380"/>
      <c r="OZI108" s="381"/>
      <c r="OZJ108" s="380"/>
      <c r="OZM108" s="381"/>
      <c r="OZN108" s="380"/>
      <c r="OZQ108" s="381"/>
      <c r="OZR108" s="380"/>
      <c r="OZU108" s="381"/>
      <c r="OZV108" s="380"/>
      <c r="OZY108" s="381"/>
      <c r="OZZ108" s="380"/>
      <c r="PAC108" s="381"/>
      <c r="PAD108" s="380"/>
      <c r="PAG108" s="381"/>
      <c r="PAH108" s="380"/>
      <c r="PAK108" s="381"/>
      <c r="PAL108" s="380"/>
      <c r="PAO108" s="381"/>
      <c r="PAP108" s="380"/>
      <c r="PAS108" s="381"/>
      <c r="PAT108" s="380"/>
      <c r="PAW108" s="381"/>
      <c r="PAX108" s="380"/>
      <c r="PBA108" s="381"/>
      <c r="PBB108" s="380"/>
      <c r="PBE108" s="381"/>
      <c r="PBF108" s="380"/>
      <c r="PBI108" s="381"/>
      <c r="PBJ108" s="380"/>
      <c r="PBM108" s="381"/>
      <c r="PBN108" s="380"/>
      <c r="PBQ108" s="381"/>
      <c r="PBR108" s="380"/>
      <c r="PBU108" s="381"/>
      <c r="PBV108" s="380"/>
      <c r="PBY108" s="381"/>
      <c r="PBZ108" s="380"/>
      <c r="PCC108" s="381"/>
      <c r="PCD108" s="380"/>
      <c r="PCG108" s="381"/>
      <c r="PCH108" s="380"/>
      <c r="PCK108" s="381"/>
      <c r="PCL108" s="380"/>
      <c r="PCO108" s="381"/>
      <c r="PCP108" s="380"/>
      <c r="PCS108" s="381"/>
      <c r="PCT108" s="380"/>
      <c r="PCW108" s="381"/>
      <c r="PCX108" s="380"/>
      <c r="PDA108" s="381"/>
      <c r="PDB108" s="380"/>
      <c r="PDE108" s="381"/>
      <c r="PDF108" s="380"/>
      <c r="PDI108" s="381"/>
      <c r="PDJ108" s="380"/>
      <c r="PDM108" s="381"/>
      <c r="PDN108" s="380"/>
      <c r="PDQ108" s="381"/>
      <c r="PDR108" s="380"/>
      <c r="PDU108" s="381"/>
      <c r="PDV108" s="380"/>
      <c r="PDY108" s="381"/>
      <c r="PDZ108" s="380"/>
      <c r="PEC108" s="381"/>
      <c r="PED108" s="380"/>
      <c r="PEG108" s="381"/>
      <c r="PEH108" s="380"/>
      <c r="PEK108" s="381"/>
      <c r="PEL108" s="380"/>
      <c r="PEO108" s="381"/>
      <c r="PEP108" s="380"/>
      <c r="PES108" s="381"/>
      <c r="PET108" s="380"/>
      <c r="PEW108" s="381"/>
      <c r="PEX108" s="380"/>
      <c r="PFA108" s="381"/>
      <c r="PFB108" s="380"/>
      <c r="PFE108" s="381"/>
      <c r="PFF108" s="380"/>
      <c r="PFI108" s="381"/>
      <c r="PFJ108" s="380"/>
      <c r="PFM108" s="381"/>
      <c r="PFN108" s="380"/>
      <c r="PFQ108" s="381"/>
      <c r="PFR108" s="380"/>
      <c r="PFU108" s="381"/>
      <c r="PFV108" s="380"/>
      <c r="PFY108" s="381"/>
      <c r="PFZ108" s="380"/>
      <c r="PGC108" s="381"/>
      <c r="PGD108" s="380"/>
      <c r="PGG108" s="381"/>
      <c r="PGH108" s="380"/>
      <c r="PGK108" s="381"/>
      <c r="PGL108" s="380"/>
      <c r="PGO108" s="381"/>
      <c r="PGP108" s="380"/>
      <c r="PGS108" s="381"/>
      <c r="PGT108" s="380"/>
      <c r="PGW108" s="381"/>
      <c r="PGX108" s="380"/>
      <c r="PHA108" s="381"/>
      <c r="PHB108" s="380"/>
      <c r="PHE108" s="381"/>
      <c r="PHF108" s="380"/>
      <c r="PHI108" s="381"/>
      <c r="PHJ108" s="380"/>
      <c r="PHM108" s="381"/>
      <c r="PHN108" s="380"/>
      <c r="PHQ108" s="381"/>
      <c r="PHR108" s="380"/>
      <c r="PHU108" s="381"/>
      <c r="PHV108" s="380"/>
      <c r="PHY108" s="381"/>
      <c r="PHZ108" s="380"/>
      <c r="PIC108" s="381"/>
      <c r="PID108" s="380"/>
      <c r="PIG108" s="381"/>
      <c r="PIH108" s="380"/>
      <c r="PIK108" s="381"/>
      <c r="PIL108" s="380"/>
      <c r="PIO108" s="381"/>
      <c r="PIP108" s="380"/>
      <c r="PIS108" s="381"/>
      <c r="PIT108" s="380"/>
      <c r="PIW108" s="381"/>
      <c r="PIX108" s="380"/>
      <c r="PJA108" s="381"/>
      <c r="PJB108" s="380"/>
      <c r="PJE108" s="381"/>
      <c r="PJF108" s="380"/>
      <c r="PJI108" s="381"/>
      <c r="PJJ108" s="380"/>
      <c r="PJM108" s="381"/>
      <c r="PJN108" s="380"/>
      <c r="PJQ108" s="381"/>
      <c r="PJR108" s="380"/>
      <c r="PJU108" s="381"/>
      <c r="PJV108" s="380"/>
      <c r="PJY108" s="381"/>
      <c r="PJZ108" s="380"/>
      <c r="PKC108" s="381"/>
      <c r="PKD108" s="380"/>
      <c r="PKG108" s="381"/>
      <c r="PKH108" s="380"/>
      <c r="PKK108" s="381"/>
      <c r="PKL108" s="380"/>
      <c r="PKO108" s="381"/>
      <c r="PKP108" s="380"/>
      <c r="PKS108" s="381"/>
      <c r="PKT108" s="380"/>
      <c r="PKW108" s="381"/>
      <c r="PKX108" s="380"/>
      <c r="PLA108" s="381"/>
      <c r="PLB108" s="380"/>
      <c r="PLE108" s="381"/>
      <c r="PLF108" s="380"/>
      <c r="PLI108" s="381"/>
      <c r="PLJ108" s="380"/>
      <c r="PLM108" s="381"/>
      <c r="PLN108" s="380"/>
      <c r="PLQ108" s="381"/>
      <c r="PLR108" s="380"/>
      <c r="PLU108" s="381"/>
      <c r="PLV108" s="380"/>
      <c r="PLY108" s="381"/>
      <c r="PLZ108" s="380"/>
      <c r="PMC108" s="381"/>
      <c r="PMD108" s="380"/>
      <c r="PMG108" s="381"/>
      <c r="PMH108" s="380"/>
      <c r="PMK108" s="381"/>
      <c r="PML108" s="380"/>
      <c r="PMO108" s="381"/>
      <c r="PMP108" s="380"/>
      <c r="PMS108" s="381"/>
      <c r="PMT108" s="380"/>
      <c r="PMW108" s="381"/>
      <c r="PMX108" s="380"/>
      <c r="PNA108" s="381"/>
      <c r="PNB108" s="380"/>
      <c r="PNE108" s="381"/>
      <c r="PNF108" s="380"/>
      <c r="PNI108" s="381"/>
      <c r="PNJ108" s="380"/>
      <c r="PNM108" s="381"/>
      <c r="PNN108" s="380"/>
      <c r="PNQ108" s="381"/>
      <c r="PNR108" s="380"/>
      <c r="PNU108" s="381"/>
      <c r="PNV108" s="380"/>
      <c r="PNY108" s="381"/>
      <c r="PNZ108" s="380"/>
      <c r="POC108" s="381"/>
      <c r="POD108" s="380"/>
      <c r="POG108" s="381"/>
      <c r="POH108" s="380"/>
      <c r="POK108" s="381"/>
      <c r="POL108" s="380"/>
      <c r="POO108" s="381"/>
      <c r="POP108" s="380"/>
      <c r="POS108" s="381"/>
      <c r="POT108" s="380"/>
      <c r="POW108" s="381"/>
      <c r="POX108" s="380"/>
      <c r="PPA108" s="381"/>
      <c r="PPB108" s="380"/>
      <c r="PPE108" s="381"/>
      <c r="PPF108" s="380"/>
      <c r="PPI108" s="381"/>
      <c r="PPJ108" s="380"/>
      <c r="PPM108" s="381"/>
      <c r="PPN108" s="380"/>
      <c r="PPQ108" s="381"/>
      <c r="PPR108" s="380"/>
      <c r="PPU108" s="381"/>
      <c r="PPV108" s="380"/>
      <c r="PPY108" s="381"/>
      <c r="PPZ108" s="380"/>
      <c r="PQC108" s="381"/>
      <c r="PQD108" s="380"/>
      <c r="PQG108" s="381"/>
      <c r="PQH108" s="380"/>
      <c r="PQK108" s="381"/>
      <c r="PQL108" s="380"/>
      <c r="PQO108" s="381"/>
      <c r="PQP108" s="380"/>
      <c r="PQS108" s="381"/>
      <c r="PQT108" s="380"/>
      <c r="PQW108" s="381"/>
      <c r="PQX108" s="380"/>
      <c r="PRA108" s="381"/>
      <c r="PRB108" s="380"/>
      <c r="PRE108" s="381"/>
      <c r="PRF108" s="380"/>
      <c r="PRI108" s="381"/>
      <c r="PRJ108" s="380"/>
      <c r="PRM108" s="381"/>
      <c r="PRN108" s="380"/>
      <c r="PRQ108" s="381"/>
      <c r="PRR108" s="380"/>
      <c r="PRU108" s="381"/>
      <c r="PRV108" s="380"/>
      <c r="PRY108" s="381"/>
      <c r="PRZ108" s="380"/>
      <c r="PSC108" s="381"/>
      <c r="PSD108" s="380"/>
      <c r="PSG108" s="381"/>
      <c r="PSH108" s="380"/>
      <c r="PSK108" s="381"/>
      <c r="PSL108" s="380"/>
      <c r="PSO108" s="381"/>
      <c r="PSP108" s="380"/>
      <c r="PSS108" s="381"/>
      <c r="PST108" s="380"/>
      <c r="PSW108" s="381"/>
      <c r="PSX108" s="380"/>
      <c r="PTA108" s="381"/>
      <c r="PTB108" s="380"/>
      <c r="PTE108" s="381"/>
      <c r="PTF108" s="380"/>
      <c r="PTI108" s="381"/>
      <c r="PTJ108" s="380"/>
      <c r="PTM108" s="381"/>
      <c r="PTN108" s="380"/>
      <c r="PTQ108" s="381"/>
      <c r="PTR108" s="380"/>
      <c r="PTU108" s="381"/>
      <c r="PTV108" s="380"/>
      <c r="PTY108" s="381"/>
      <c r="PTZ108" s="380"/>
      <c r="PUC108" s="381"/>
      <c r="PUD108" s="380"/>
      <c r="PUG108" s="381"/>
      <c r="PUH108" s="380"/>
      <c r="PUK108" s="381"/>
      <c r="PUL108" s="380"/>
      <c r="PUO108" s="381"/>
      <c r="PUP108" s="380"/>
      <c r="PUS108" s="381"/>
      <c r="PUT108" s="380"/>
      <c r="PUW108" s="381"/>
      <c r="PUX108" s="380"/>
      <c r="PVA108" s="381"/>
      <c r="PVB108" s="380"/>
      <c r="PVE108" s="381"/>
      <c r="PVF108" s="380"/>
      <c r="PVI108" s="381"/>
      <c r="PVJ108" s="380"/>
      <c r="PVM108" s="381"/>
      <c r="PVN108" s="380"/>
      <c r="PVQ108" s="381"/>
      <c r="PVR108" s="380"/>
      <c r="PVU108" s="381"/>
      <c r="PVV108" s="380"/>
      <c r="PVY108" s="381"/>
      <c r="PVZ108" s="380"/>
      <c r="PWC108" s="381"/>
      <c r="PWD108" s="380"/>
      <c r="PWG108" s="381"/>
      <c r="PWH108" s="380"/>
      <c r="PWK108" s="381"/>
      <c r="PWL108" s="380"/>
      <c r="PWO108" s="381"/>
      <c r="PWP108" s="380"/>
      <c r="PWS108" s="381"/>
      <c r="PWT108" s="380"/>
      <c r="PWW108" s="381"/>
      <c r="PWX108" s="380"/>
      <c r="PXA108" s="381"/>
      <c r="PXB108" s="380"/>
      <c r="PXE108" s="381"/>
      <c r="PXF108" s="380"/>
      <c r="PXI108" s="381"/>
      <c r="PXJ108" s="380"/>
      <c r="PXM108" s="381"/>
      <c r="PXN108" s="380"/>
      <c r="PXQ108" s="381"/>
      <c r="PXR108" s="380"/>
      <c r="PXU108" s="381"/>
      <c r="PXV108" s="380"/>
      <c r="PXY108" s="381"/>
      <c r="PXZ108" s="380"/>
      <c r="PYC108" s="381"/>
      <c r="PYD108" s="380"/>
      <c r="PYG108" s="381"/>
      <c r="PYH108" s="380"/>
      <c r="PYK108" s="381"/>
      <c r="PYL108" s="380"/>
      <c r="PYO108" s="381"/>
      <c r="PYP108" s="380"/>
      <c r="PYS108" s="381"/>
      <c r="PYT108" s="380"/>
      <c r="PYW108" s="381"/>
      <c r="PYX108" s="380"/>
      <c r="PZA108" s="381"/>
      <c r="PZB108" s="380"/>
      <c r="PZE108" s="381"/>
      <c r="PZF108" s="380"/>
      <c r="PZI108" s="381"/>
      <c r="PZJ108" s="380"/>
      <c r="PZM108" s="381"/>
      <c r="PZN108" s="380"/>
      <c r="PZQ108" s="381"/>
      <c r="PZR108" s="380"/>
      <c r="PZU108" s="381"/>
      <c r="PZV108" s="380"/>
      <c r="PZY108" s="381"/>
      <c r="PZZ108" s="380"/>
      <c r="QAC108" s="381"/>
      <c r="QAD108" s="380"/>
      <c r="QAG108" s="381"/>
      <c r="QAH108" s="380"/>
      <c r="QAK108" s="381"/>
      <c r="QAL108" s="380"/>
      <c r="QAO108" s="381"/>
      <c r="QAP108" s="380"/>
      <c r="QAS108" s="381"/>
      <c r="QAT108" s="380"/>
      <c r="QAW108" s="381"/>
      <c r="QAX108" s="380"/>
      <c r="QBA108" s="381"/>
      <c r="QBB108" s="380"/>
      <c r="QBE108" s="381"/>
      <c r="QBF108" s="380"/>
      <c r="QBI108" s="381"/>
      <c r="QBJ108" s="380"/>
      <c r="QBM108" s="381"/>
      <c r="QBN108" s="380"/>
      <c r="QBQ108" s="381"/>
      <c r="QBR108" s="380"/>
      <c r="QBU108" s="381"/>
      <c r="QBV108" s="380"/>
      <c r="QBY108" s="381"/>
      <c r="QBZ108" s="380"/>
      <c r="QCC108" s="381"/>
      <c r="QCD108" s="380"/>
      <c r="QCG108" s="381"/>
      <c r="QCH108" s="380"/>
      <c r="QCK108" s="381"/>
      <c r="QCL108" s="380"/>
      <c r="QCO108" s="381"/>
      <c r="QCP108" s="380"/>
      <c r="QCS108" s="381"/>
      <c r="QCT108" s="380"/>
      <c r="QCW108" s="381"/>
      <c r="QCX108" s="380"/>
      <c r="QDA108" s="381"/>
      <c r="QDB108" s="380"/>
      <c r="QDE108" s="381"/>
      <c r="QDF108" s="380"/>
      <c r="QDI108" s="381"/>
      <c r="QDJ108" s="380"/>
      <c r="QDM108" s="381"/>
      <c r="QDN108" s="380"/>
      <c r="QDQ108" s="381"/>
      <c r="QDR108" s="380"/>
      <c r="QDU108" s="381"/>
      <c r="QDV108" s="380"/>
      <c r="QDY108" s="381"/>
      <c r="QDZ108" s="380"/>
      <c r="QEC108" s="381"/>
      <c r="QED108" s="380"/>
      <c r="QEG108" s="381"/>
      <c r="QEH108" s="380"/>
      <c r="QEK108" s="381"/>
      <c r="QEL108" s="380"/>
      <c r="QEO108" s="381"/>
      <c r="QEP108" s="380"/>
      <c r="QES108" s="381"/>
      <c r="QET108" s="380"/>
      <c r="QEW108" s="381"/>
      <c r="QEX108" s="380"/>
      <c r="QFA108" s="381"/>
      <c r="QFB108" s="380"/>
      <c r="QFE108" s="381"/>
      <c r="QFF108" s="380"/>
      <c r="QFI108" s="381"/>
      <c r="QFJ108" s="380"/>
      <c r="QFM108" s="381"/>
      <c r="QFN108" s="380"/>
      <c r="QFQ108" s="381"/>
      <c r="QFR108" s="380"/>
      <c r="QFU108" s="381"/>
      <c r="QFV108" s="380"/>
      <c r="QFY108" s="381"/>
      <c r="QFZ108" s="380"/>
      <c r="QGC108" s="381"/>
      <c r="QGD108" s="380"/>
      <c r="QGG108" s="381"/>
      <c r="QGH108" s="380"/>
      <c r="QGK108" s="381"/>
      <c r="QGL108" s="380"/>
      <c r="QGO108" s="381"/>
      <c r="QGP108" s="380"/>
      <c r="QGS108" s="381"/>
      <c r="QGT108" s="380"/>
      <c r="QGW108" s="381"/>
      <c r="QGX108" s="380"/>
      <c r="QHA108" s="381"/>
      <c r="QHB108" s="380"/>
      <c r="QHE108" s="381"/>
      <c r="QHF108" s="380"/>
      <c r="QHI108" s="381"/>
      <c r="QHJ108" s="380"/>
      <c r="QHM108" s="381"/>
      <c r="QHN108" s="380"/>
      <c r="QHQ108" s="381"/>
      <c r="QHR108" s="380"/>
      <c r="QHU108" s="381"/>
      <c r="QHV108" s="380"/>
      <c r="QHY108" s="381"/>
      <c r="QHZ108" s="380"/>
      <c r="QIC108" s="381"/>
      <c r="QID108" s="380"/>
      <c r="QIG108" s="381"/>
      <c r="QIH108" s="380"/>
      <c r="QIK108" s="381"/>
      <c r="QIL108" s="380"/>
      <c r="QIO108" s="381"/>
      <c r="QIP108" s="380"/>
      <c r="QIS108" s="381"/>
      <c r="QIT108" s="380"/>
      <c r="QIW108" s="381"/>
      <c r="QIX108" s="380"/>
      <c r="QJA108" s="381"/>
      <c r="QJB108" s="380"/>
      <c r="QJE108" s="381"/>
      <c r="QJF108" s="380"/>
      <c r="QJI108" s="381"/>
      <c r="QJJ108" s="380"/>
      <c r="QJM108" s="381"/>
      <c r="QJN108" s="380"/>
      <c r="QJQ108" s="381"/>
      <c r="QJR108" s="380"/>
      <c r="QJU108" s="381"/>
      <c r="QJV108" s="380"/>
      <c r="QJY108" s="381"/>
      <c r="QJZ108" s="380"/>
      <c r="QKC108" s="381"/>
      <c r="QKD108" s="380"/>
      <c r="QKG108" s="381"/>
      <c r="QKH108" s="380"/>
      <c r="QKK108" s="381"/>
      <c r="QKL108" s="380"/>
      <c r="QKO108" s="381"/>
      <c r="QKP108" s="380"/>
      <c r="QKS108" s="381"/>
      <c r="QKT108" s="380"/>
      <c r="QKW108" s="381"/>
      <c r="QKX108" s="380"/>
      <c r="QLA108" s="381"/>
      <c r="QLB108" s="380"/>
      <c r="QLE108" s="381"/>
      <c r="QLF108" s="380"/>
      <c r="QLI108" s="381"/>
      <c r="QLJ108" s="380"/>
      <c r="QLM108" s="381"/>
      <c r="QLN108" s="380"/>
      <c r="QLQ108" s="381"/>
      <c r="QLR108" s="380"/>
      <c r="QLU108" s="381"/>
      <c r="QLV108" s="380"/>
      <c r="QLY108" s="381"/>
      <c r="QLZ108" s="380"/>
      <c r="QMC108" s="381"/>
      <c r="QMD108" s="380"/>
      <c r="QMG108" s="381"/>
      <c r="QMH108" s="380"/>
      <c r="QMK108" s="381"/>
      <c r="QML108" s="380"/>
      <c r="QMO108" s="381"/>
      <c r="QMP108" s="380"/>
      <c r="QMS108" s="381"/>
      <c r="QMT108" s="380"/>
      <c r="QMW108" s="381"/>
      <c r="QMX108" s="380"/>
      <c r="QNA108" s="381"/>
      <c r="QNB108" s="380"/>
      <c r="QNE108" s="381"/>
      <c r="QNF108" s="380"/>
      <c r="QNI108" s="381"/>
      <c r="QNJ108" s="380"/>
      <c r="QNM108" s="381"/>
      <c r="QNN108" s="380"/>
      <c r="QNQ108" s="381"/>
      <c r="QNR108" s="380"/>
      <c r="QNU108" s="381"/>
      <c r="QNV108" s="380"/>
      <c r="QNY108" s="381"/>
      <c r="QNZ108" s="380"/>
      <c r="QOC108" s="381"/>
      <c r="QOD108" s="380"/>
      <c r="QOG108" s="381"/>
      <c r="QOH108" s="380"/>
      <c r="QOK108" s="381"/>
      <c r="QOL108" s="380"/>
      <c r="QOO108" s="381"/>
      <c r="QOP108" s="380"/>
      <c r="QOS108" s="381"/>
      <c r="QOT108" s="380"/>
      <c r="QOW108" s="381"/>
      <c r="QOX108" s="380"/>
      <c r="QPA108" s="381"/>
      <c r="QPB108" s="380"/>
      <c r="QPE108" s="381"/>
      <c r="QPF108" s="380"/>
      <c r="QPI108" s="381"/>
      <c r="QPJ108" s="380"/>
      <c r="QPM108" s="381"/>
      <c r="QPN108" s="380"/>
      <c r="QPQ108" s="381"/>
      <c r="QPR108" s="380"/>
      <c r="QPU108" s="381"/>
      <c r="QPV108" s="380"/>
      <c r="QPY108" s="381"/>
      <c r="QPZ108" s="380"/>
      <c r="QQC108" s="381"/>
      <c r="QQD108" s="380"/>
      <c r="QQG108" s="381"/>
      <c r="QQH108" s="380"/>
      <c r="QQK108" s="381"/>
      <c r="QQL108" s="380"/>
      <c r="QQO108" s="381"/>
      <c r="QQP108" s="380"/>
      <c r="QQS108" s="381"/>
      <c r="QQT108" s="380"/>
      <c r="QQW108" s="381"/>
      <c r="QQX108" s="380"/>
      <c r="QRA108" s="381"/>
      <c r="QRB108" s="380"/>
      <c r="QRE108" s="381"/>
      <c r="QRF108" s="380"/>
      <c r="QRI108" s="381"/>
      <c r="QRJ108" s="380"/>
      <c r="QRM108" s="381"/>
      <c r="QRN108" s="380"/>
      <c r="QRQ108" s="381"/>
      <c r="QRR108" s="380"/>
      <c r="QRU108" s="381"/>
      <c r="QRV108" s="380"/>
      <c r="QRY108" s="381"/>
      <c r="QRZ108" s="380"/>
      <c r="QSC108" s="381"/>
      <c r="QSD108" s="380"/>
      <c r="QSG108" s="381"/>
      <c r="QSH108" s="380"/>
      <c r="QSK108" s="381"/>
      <c r="QSL108" s="380"/>
      <c r="QSO108" s="381"/>
      <c r="QSP108" s="380"/>
      <c r="QSS108" s="381"/>
      <c r="QST108" s="380"/>
      <c r="QSW108" s="381"/>
      <c r="QSX108" s="380"/>
      <c r="QTA108" s="381"/>
      <c r="QTB108" s="380"/>
      <c r="QTE108" s="381"/>
      <c r="QTF108" s="380"/>
      <c r="QTI108" s="381"/>
      <c r="QTJ108" s="380"/>
      <c r="QTM108" s="381"/>
      <c r="QTN108" s="380"/>
      <c r="QTQ108" s="381"/>
      <c r="QTR108" s="380"/>
      <c r="QTU108" s="381"/>
      <c r="QTV108" s="380"/>
      <c r="QTY108" s="381"/>
      <c r="QTZ108" s="380"/>
      <c r="QUC108" s="381"/>
      <c r="QUD108" s="380"/>
      <c r="QUG108" s="381"/>
      <c r="QUH108" s="380"/>
      <c r="QUK108" s="381"/>
      <c r="QUL108" s="380"/>
      <c r="QUO108" s="381"/>
      <c r="QUP108" s="380"/>
      <c r="QUS108" s="381"/>
      <c r="QUT108" s="380"/>
      <c r="QUW108" s="381"/>
      <c r="QUX108" s="380"/>
      <c r="QVA108" s="381"/>
      <c r="QVB108" s="380"/>
      <c r="QVE108" s="381"/>
      <c r="QVF108" s="380"/>
      <c r="QVI108" s="381"/>
      <c r="QVJ108" s="380"/>
      <c r="QVM108" s="381"/>
      <c r="QVN108" s="380"/>
      <c r="QVQ108" s="381"/>
      <c r="QVR108" s="380"/>
      <c r="QVU108" s="381"/>
      <c r="QVV108" s="380"/>
      <c r="QVY108" s="381"/>
      <c r="QVZ108" s="380"/>
      <c r="QWC108" s="381"/>
      <c r="QWD108" s="380"/>
      <c r="QWG108" s="381"/>
      <c r="QWH108" s="380"/>
      <c r="QWK108" s="381"/>
      <c r="QWL108" s="380"/>
      <c r="QWO108" s="381"/>
      <c r="QWP108" s="380"/>
      <c r="QWS108" s="381"/>
      <c r="QWT108" s="380"/>
      <c r="QWW108" s="381"/>
      <c r="QWX108" s="380"/>
      <c r="QXA108" s="381"/>
      <c r="QXB108" s="380"/>
      <c r="QXE108" s="381"/>
      <c r="QXF108" s="380"/>
      <c r="QXI108" s="381"/>
      <c r="QXJ108" s="380"/>
      <c r="QXM108" s="381"/>
      <c r="QXN108" s="380"/>
      <c r="QXQ108" s="381"/>
      <c r="QXR108" s="380"/>
      <c r="QXU108" s="381"/>
      <c r="QXV108" s="380"/>
      <c r="QXY108" s="381"/>
      <c r="QXZ108" s="380"/>
      <c r="QYC108" s="381"/>
      <c r="QYD108" s="380"/>
      <c r="QYG108" s="381"/>
      <c r="QYH108" s="380"/>
      <c r="QYK108" s="381"/>
      <c r="QYL108" s="380"/>
      <c r="QYO108" s="381"/>
      <c r="QYP108" s="380"/>
      <c r="QYS108" s="381"/>
      <c r="QYT108" s="380"/>
      <c r="QYW108" s="381"/>
      <c r="QYX108" s="380"/>
      <c r="QZA108" s="381"/>
      <c r="QZB108" s="380"/>
      <c r="QZE108" s="381"/>
      <c r="QZF108" s="380"/>
      <c r="QZI108" s="381"/>
      <c r="QZJ108" s="380"/>
      <c r="QZM108" s="381"/>
      <c r="QZN108" s="380"/>
      <c r="QZQ108" s="381"/>
      <c r="QZR108" s="380"/>
      <c r="QZU108" s="381"/>
      <c r="QZV108" s="380"/>
      <c r="QZY108" s="381"/>
      <c r="QZZ108" s="380"/>
      <c r="RAC108" s="381"/>
      <c r="RAD108" s="380"/>
      <c r="RAG108" s="381"/>
      <c r="RAH108" s="380"/>
      <c r="RAK108" s="381"/>
      <c r="RAL108" s="380"/>
      <c r="RAO108" s="381"/>
      <c r="RAP108" s="380"/>
      <c r="RAS108" s="381"/>
      <c r="RAT108" s="380"/>
      <c r="RAW108" s="381"/>
      <c r="RAX108" s="380"/>
      <c r="RBA108" s="381"/>
      <c r="RBB108" s="380"/>
      <c r="RBE108" s="381"/>
      <c r="RBF108" s="380"/>
      <c r="RBI108" s="381"/>
      <c r="RBJ108" s="380"/>
      <c r="RBM108" s="381"/>
      <c r="RBN108" s="380"/>
      <c r="RBQ108" s="381"/>
      <c r="RBR108" s="380"/>
      <c r="RBU108" s="381"/>
      <c r="RBV108" s="380"/>
      <c r="RBY108" s="381"/>
      <c r="RBZ108" s="380"/>
      <c r="RCC108" s="381"/>
      <c r="RCD108" s="380"/>
      <c r="RCG108" s="381"/>
      <c r="RCH108" s="380"/>
      <c r="RCK108" s="381"/>
      <c r="RCL108" s="380"/>
      <c r="RCO108" s="381"/>
      <c r="RCP108" s="380"/>
      <c r="RCS108" s="381"/>
      <c r="RCT108" s="380"/>
      <c r="RCW108" s="381"/>
      <c r="RCX108" s="380"/>
      <c r="RDA108" s="381"/>
      <c r="RDB108" s="380"/>
      <c r="RDE108" s="381"/>
      <c r="RDF108" s="380"/>
      <c r="RDI108" s="381"/>
      <c r="RDJ108" s="380"/>
      <c r="RDM108" s="381"/>
      <c r="RDN108" s="380"/>
      <c r="RDQ108" s="381"/>
      <c r="RDR108" s="380"/>
      <c r="RDU108" s="381"/>
      <c r="RDV108" s="380"/>
      <c r="RDY108" s="381"/>
      <c r="RDZ108" s="380"/>
      <c r="REC108" s="381"/>
      <c r="RED108" s="380"/>
      <c r="REG108" s="381"/>
      <c r="REH108" s="380"/>
      <c r="REK108" s="381"/>
      <c r="REL108" s="380"/>
      <c r="REO108" s="381"/>
      <c r="REP108" s="380"/>
      <c r="RES108" s="381"/>
      <c r="RET108" s="380"/>
      <c r="REW108" s="381"/>
      <c r="REX108" s="380"/>
      <c r="RFA108" s="381"/>
      <c r="RFB108" s="380"/>
      <c r="RFE108" s="381"/>
      <c r="RFF108" s="380"/>
      <c r="RFI108" s="381"/>
      <c r="RFJ108" s="380"/>
      <c r="RFM108" s="381"/>
      <c r="RFN108" s="380"/>
      <c r="RFQ108" s="381"/>
      <c r="RFR108" s="380"/>
      <c r="RFU108" s="381"/>
      <c r="RFV108" s="380"/>
      <c r="RFY108" s="381"/>
      <c r="RFZ108" s="380"/>
      <c r="RGC108" s="381"/>
      <c r="RGD108" s="380"/>
      <c r="RGG108" s="381"/>
      <c r="RGH108" s="380"/>
      <c r="RGK108" s="381"/>
      <c r="RGL108" s="380"/>
      <c r="RGO108" s="381"/>
      <c r="RGP108" s="380"/>
      <c r="RGS108" s="381"/>
      <c r="RGT108" s="380"/>
      <c r="RGW108" s="381"/>
      <c r="RGX108" s="380"/>
      <c r="RHA108" s="381"/>
      <c r="RHB108" s="380"/>
      <c r="RHE108" s="381"/>
      <c r="RHF108" s="380"/>
      <c r="RHI108" s="381"/>
      <c r="RHJ108" s="380"/>
      <c r="RHM108" s="381"/>
      <c r="RHN108" s="380"/>
      <c r="RHQ108" s="381"/>
      <c r="RHR108" s="380"/>
      <c r="RHU108" s="381"/>
      <c r="RHV108" s="380"/>
      <c r="RHY108" s="381"/>
      <c r="RHZ108" s="380"/>
      <c r="RIC108" s="381"/>
      <c r="RID108" s="380"/>
      <c r="RIG108" s="381"/>
      <c r="RIH108" s="380"/>
      <c r="RIK108" s="381"/>
      <c r="RIL108" s="380"/>
      <c r="RIO108" s="381"/>
      <c r="RIP108" s="380"/>
      <c r="RIS108" s="381"/>
      <c r="RIT108" s="380"/>
      <c r="RIW108" s="381"/>
      <c r="RIX108" s="380"/>
      <c r="RJA108" s="381"/>
      <c r="RJB108" s="380"/>
      <c r="RJE108" s="381"/>
      <c r="RJF108" s="380"/>
      <c r="RJI108" s="381"/>
      <c r="RJJ108" s="380"/>
      <c r="RJM108" s="381"/>
      <c r="RJN108" s="380"/>
      <c r="RJQ108" s="381"/>
      <c r="RJR108" s="380"/>
      <c r="RJU108" s="381"/>
      <c r="RJV108" s="380"/>
      <c r="RJY108" s="381"/>
      <c r="RJZ108" s="380"/>
      <c r="RKC108" s="381"/>
      <c r="RKD108" s="380"/>
      <c r="RKG108" s="381"/>
      <c r="RKH108" s="380"/>
      <c r="RKK108" s="381"/>
      <c r="RKL108" s="380"/>
      <c r="RKO108" s="381"/>
      <c r="RKP108" s="380"/>
      <c r="RKS108" s="381"/>
      <c r="RKT108" s="380"/>
      <c r="RKW108" s="381"/>
      <c r="RKX108" s="380"/>
      <c r="RLA108" s="381"/>
      <c r="RLB108" s="380"/>
      <c r="RLE108" s="381"/>
      <c r="RLF108" s="380"/>
      <c r="RLI108" s="381"/>
      <c r="RLJ108" s="380"/>
      <c r="RLM108" s="381"/>
      <c r="RLN108" s="380"/>
      <c r="RLQ108" s="381"/>
      <c r="RLR108" s="380"/>
      <c r="RLU108" s="381"/>
      <c r="RLV108" s="380"/>
      <c r="RLY108" s="381"/>
      <c r="RLZ108" s="380"/>
      <c r="RMC108" s="381"/>
      <c r="RMD108" s="380"/>
      <c r="RMG108" s="381"/>
      <c r="RMH108" s="380"/>
      <c r="RMK108" s="381"/>
      <c r="RML108" s="380"/>
      <c r="RMO108" s="381"/>
      <c r="RMP108" s="380"/>
      <c r="RMS108" s="381"/>
      <c r="RMT108" s="380"/>
      <c r="RMW108" s="381"/>
      <c r="RMX108" s="380"/>
      <c r="RNA108" s="381"/>
      <c r="RNB108" s="380"/>
      <c r="RNE108" s="381"/>
      <c r="RNF108" s="380"/>
      <c r="RNI108" s="381"/>
      <c r="RNJ108" s="380"/>
      <c r="RNM108" s="381"/>
      <c r="RNN108" s="380"/>
      <c r="RNQ108" s="381"/>
      <c r="RNR108" s="380"/>
      <c r="RNU108" s="381"/>
      <c r="RNV108" s="380"/>
      <c r="RNY108" s="381"/>
      <c r="RNZ108" s="380"/>
      <c r="ROC108" s="381"/>
      <c r="ROD108" s="380"/>
      <c r="ROG108" s="381"/>
      <c r="ROH108" s="380"/>
      <c r="ROK108" s="381"/>
      <c r="ROL108" s="380"/>
      <c r="ROO108" s="381"/>
      <c r="ROP108" s="380"/>
      <c r="ROS108" s="381"/>
      <c r="ROT108" s="380"/>
      <c r="ROW108" s="381"/>
      <c r="ROX108" s="380"/>
      <c r="RPA108" s="381"/>
      <c r="RPB108" s="380"/>
      <c r="RPE108" s="381"/>
      <c r="RPF108" s="380"/>
      <c r="RPI108" s="381"/>
      <c r="RPJ108" s="380"/>
      <c r="RPM108" s="381"/>
      <c r="RPN108" s="380"/>
      <c r="RPQ108" s="381"/>
      <c r="RPR108" s="380"/>
      <c r="RPU108" s="381"/>
      <c r="RPV108" s="380"/>
      <c r="RPY108" s="381"/>
      <c r="RPZ108" s="380"/>
      <c r="RQC108" s="381"/>
      <c r="RQD108" s="380"/>
      <c r="RQG108" s="381"/>
      <c r="RQH108" s="380"/>
      <c r="RQK108" s="381"/>
      <c r="RQL108" s="380"/>
      <c r="RQO108" s="381"/>
      <c r="RQP108" s="380"/>
      <c r="RQS108" s="381"/>
      <c r="RQT108" s="380"/>
      <c r="RQW108" s="381"/>
      <c r="RQX108" s="380"/>
      <c r="RRA108" s="381"/>
      <c r="RRB108" s="380"/>
      <c r="RRE108" s="381"/>
      <c r="RRF108" s="380"/>
      <c r="RRI108" s="381"/>
      <c r="RRJ108" s="380"/>
      <c r="RRM108" s="381"/>
      <c r="RRN108" s="380"/>
      <c r="RRQ108" s="381"/>
      <c r="RRR108" s="380"/>
      <c r="RRU108" s="381"/>
      <c r="RRV108" s="380"/>
      <c r="RRY108" s="381"/>
      <c r="RRZ108" s="380"/>
      <c r="RSC108" s="381"/>
      <c r="RSD108" s="380"/>
      <c r="RSG108" s="381"/>
      <c r="RSH108" s="380"/>
      <c r="RSK108" s="381"/>
      <c r="RSL108" s="380"/>
      <c r="RSO108" s="381"/>
      <c r="RSP108" s="380"/>
      <c r="RSS108" s="381"/>
      <c r="RST108" s="380"/>
      <c r="RSW108" s="381"/>
      <c r="RSX108" s="380"/>
      <c r="RTA108" s="381"/>
      <c r="RTB108" s="380"/>
      <c r="RTE108" s="381"/>
      <c r="RTF108" s="380"/>
      <c r="RTI108" s="381"/>
      <c r="RTJ108" s="380"/>
      <c r="RTM108" s="381"/>
      <c r="RTN108" s="380"/>
      <c r="RTQ108" s="381"/>
      <c r="RTR108" s="380"/>
      <c r="RTU108" s="381"/>
      <c r="RTV108" s="380"/>
      <c r="RTY108" s="381"/>
      <c r="RTZ108" s="380"/>
      <c r="RUC108" s="381"/>
      <c r="RUD108" s="380"/>
      <c r="RUG108" s="381"/>
      <c r="RUH108" s="380"/>
      <c r="RUK108" s="381"/>
      <c r="RUL108" s="380"/>
      <c r="RUO108" s="381"/>
      <c r="RUP108" s="380"/>
      <c r="RUS108" s="381"/>
      <c r="RUT108" s="380"/>
      <c r="RUW108" s="381"/>
      <c r="RUX108" s="380"/>
      <c r="RVA108" s="381"/>
      <c r="RVB108" s="380"/>
      <c r="RVE108" s="381"/>
      <c r="RVF108" s="380"/>
      <c r="RVI108" s="381"/>
      <c r="RVJ108" s="380"/>
      <c r="RVM108" s="381"/>
      <c r="RVN108" s="380"/>
      <c r="RVQ108" s="381"/>
      <c r="RVR108" s="380"/>
      <c r="RVU108" s="381"/>
      <c r="RVV108" s="380"/>
      <c r="RVY108" s="381"/>
      <c r="RVZ108" s="380"/>
      <c r="RWC108" s="381"/>
      <c r="RWD108" s="380"/>
      <c r="RWG108" s="381"/>
      <c r="RWH108" s="380"/>
      <c r="RWK108" s="381"/>
      <c r="RWL108" s="380"/>
      <c r="RWO108" s="381"/>
      <c r="RWP108" s="380"/>
      <c r="RWS108" s="381"/>
      <c r="RWT108" s="380"/>
      <c r="RWW108" s="381"/>
      <c r="RWX108" s="380"/>
      <c r="RXA108" s="381"/>
      <c r="RXB108" s="380"/>
      <c r="RXE108" s="381"/>
      <c r="RXF108" s="380"/>
      <c r="RXI108" s="381"/>
      <c r="RXJ108" s="380"/>
      <c r="RXM108" s="381"/>
      <c r="RXN108" s="380"/>
      <c r="RXQ108" s="381"/>
      <c r="RXR108" s="380"/>
      <c r="RXU108" s="381"/>
      <c r="RXV108" s="380"/>
      <c r="RXY108" s="381"/>
      <c r="RXZ108" s="380"/>
      <c r="RYC108" s="381"/>
      <c r="RYD108" s="380"/>
      <c r="RYG108" s="381"/>
      <c r="RYH108" s="380"/>
      <c r="RYK108" s="381"/>
      <c r="RYL108" s="380"/>
      <c r="RYO108" s="381"/>
      <c r="RYP108" s="380"/>
      <c r="RYS108" s="381"/>
      <c r="RYT108" s="380"/>
      <c r="RYW108" s="381"/>
      <c r="RYX108" s="380"/>
      <c r="RZA108" s="381"/>
      <c r="RZB108" s="380"/>
      <c r="RZE108" s="381"/>
      <c r="RZF108" s="380"/>
      <c r="RZI108" s="381"/>
      <c r="RZJ108" s="380"/>
      <c r="RZM108" s="381"/>
      <c r="RZN108" s="380"/>
      <c r="RZQ108" s="381"/>
      <c r="RZR108" s="380"/>
      <c r="RZU108" s="381"/>
      <c r="RZV108" s="380"/>
      <c r="RZY108" s="381"/>
      <c r="RZZ108" s="380"/>
      <c r="SAC108" s="381"/>
      <c r="SAD108" s="380"/>
      <c r="SAG108" s="381"/>
      <c r="SAH108" s="380"/>
      <c r="SAK108" s="381"/>
      <c r="SAL108" s="380"/>
      <c r="SAO108" s="381"/>
      <c r="SAP108" s="380"/>
      <c r="SAS108" s="381"/>
      <c r="SAT108" s="380"/>
      <c r="SAW108" s="381"/>
      <c r="SAX108" s="380"/>
      <c r="SBA108" s="381"/>
      <c r="SBB108" s="380"/>
      <c r="SBE108" s="381"/>
      <c r="SBF108" s="380"/>
      <c r="SBI108" s="381"/>
      <c r="SBJ108" s="380"/>
      <c r="SBM108" s="381"/>
      <c r="SBN108" s="380"/>
      <c r="SBQ108" s="381"/>
      <c r="SBR108" s="380"/>
      <c r="SBU108" s="381"/>
      <c r="SBV108" s="380"/>
      <c r="SBY108" s="381"/>
      <c r="SBZ108" s="380"/>
      <c r="SCC108" s="381"/>
      <c r="SCD108" s="380"/>
      <c r="SCG108" s="381"/>
      <c r="SCH108" s="380"/>
      <c r="SCK108" s="381"/>
      <c r="SCL108" s="380"/>
      <c r="SCO108" s="381"/>
      <c r="SCP108" s="380"/>
      <c r="SCS108" s="381"/>
      <c r="SCT108" s="380"/>
      <c r="SCW108" s="381"/>
      <c r="SCX108" s="380"/>
      <c r="SDA108" s="381"/>
      <c r="SDB108" s="380"/>
      <c r="SDE108" s="381"/>
      <c r="SDF108" s="380"/>
      <c r="SDI108" s="381"/>
      <c r="SDJ108" s="380"/>
      <c r="SDM108" s="381"/>
      <c r="SDN108" s="380"/>
      <c r="SDQ108" s="381"/>
      <c r="SDR108" s="380"/>
      <c r="SDU108" s="381"/>
      <c r="SDV108" s="380"/>
      <c r="SDY108" s="381"/>
      <c r="SDZ108" s="380"/>
      <c r="SEC108" s="381"/>
      <c r="SED108" s="380"/>
      <c r="SEG108" s="381"/>
      <c r="SEH108" s="380"/>
      <c r="SEK108" s="381"/>
      <c r="SEL108" s="380"/>
      <c r="SEO108" s="381"/>
      <c r="SEP108" s="380"/>
      <c r="SES108" s="381"/>
      <c r="SET108" s="380"/>
      <c r="SEW108" s="381"/>
      <c r="SEX108" s="380"/>
      <c r="SFA108" s="381"/>
      <c r="SFB108" s="380"/>
      <c r="SFE108" s="381"/>
      <c r="SFF108" s="380"/>
      <c r="SFI108" s="381"/>
      <c r="SFJ108" s="380"/>
      <c r="SFM108" s="381"/>
      <c r="SFN108" s="380"/>
      <c r="SFQ108" s="381"/>
      <c r="SFR108" s="380"/>
      <c r="SFU108" s="381"/>
      <c r="SFV108" s="380"/>
      <c r="SFY108" s="381"/>
      <c r="SFZ108" s="380"/>
      <c r="SGC108" s="381"/>
      <c r="SGD108" s="380"/>
      <c r="SGG108" s="381"/>
      <c r="SGH108" s="380"/>
      <c r="SGK108" s="381"/>
      <c r="SGL108" s="380"/>
      <c r="SGO108" s="381"/>
      <c r="SGP108" s="380"/>
      <c r="SGS108" s="381"/>
      <c r="SGT108" s="380"/>
      <c r="SGW108" s="381"/>
      <c r="SGX108" s="380"/>
      <c r="SHA108" s="381"/>
      <c r="SHB108" s="380"/>
      <c r="SHE108" s="381"/>
      <c r="SHF108" s="380"/>
      <c r="SHI108" s="381"/>
      <c r="SHJ108" s="380"/>
      <c r="SHM108" s="381"/>
      <c r="SHN108" s="380"/>
      <c r="SHQ108" s="381"/>
      <c r="SHR108" s="380"/>
      <c r="SHU108" s="381"/>
      <c r="SHV108" s="380"/>
      <c r="SHY108" s="381"/>
      <c r="SHZ108" s="380"/>
      <c r="SIC108" s="381"/>
      <c r="SID108" s="380"/>
      <c r="SIG108" s="381"/>
      <c r="SIH108" s="380"/>
      <c r="SIK108" s="381"/>
      <c r="SIL108" s="380"/>
      <c r="SIO108" s="381"/>
      <c r="SIP108" s="380"/>
      <c r="SIS108" s="381"/>
      <c r="SIT108" s="380"/>
      <c r="SIW108" s="381"/>
      <c r="SIX108" s="380"/>
      <c r="SJA108" s="381"/>
      <c r="SJB108" s="380"/>
      <c r="SJE108" s="381"/>
      <c r="SJF108" s="380"/>
      <c r="SJI108" s="381"/>
      <c r="SJJ108" s="380"/>
      <c r="SJM108" s="381"/>
      <c r="SJN108" s="380"/>
      <c r="SJQ108" s="381"/>
      <c r="SJR108" s="380"/>
      <c r="SJU108" s="381"/>
      <c r="SJV108" s="380"/>
      <c r="SJY108" s="381"/>
      <c r="SJZ108" s="380"/>
      <c r="SKC108" s="381"/>
      <c r="SKD108" s="380"/>
      <c r="SKG108" s="381"/>
      <c r="SKH108" s="380"/>
      <c r="SKK108" s="381"/>
      <c r="SKL108" s="380"/>
      <c r="SKO108" s="381"/>
      <c r="SKP108" s="380"/>
      <c r="SKS108" s="381"/>
      <c r="SKT108" s="380"/>
      <c r="SKW108" s="381"/>
      <c r="SKX108" s="380"/>
      <c r="SLA108" s="381"/>
      <c r="SLB108" s="380"/>
      <c r="SLE108" s="381"/>
      <c r="SLF108" s="380"/>
      <c r="SLI108" s="381"/>
      <c r="SLJ108" s="380"/>
      <c r="SLM108" s="381"/>
      <c r="SLN108" s="380"/>
      <c r="SLQ108" s="381"/>
      <c r="SLR108" s="380"/>
      <c r="SLU108" s="381"/>
      <c r="SLV108" s="380"/>
      <c r="SLY108" s="381"/>
      <c r="SLZ108" s="380"/>
      <c r="SMC108" s="381"/>
      <c r="SMD108" s="380"/>
      <c r="SMG108" s="381"/>
      <c r="SMH108" s="380"/>
      <c r="SMK108" s="381"/>
      <c r="SML108" s="380"/>
      <c r="SMO108" s="381"/>
      <c r="SMP108" s="380"/>
      <c r="SMS108" s="381"/>
      <c r="SMT108" s="380"/>
      <c r="SMW108" s="381"/>
      <c r="SMX108" s="380"/>
      <c r="SNA108" s="381"/>
      <c r="SNB108" s="380"/>
      <c r="SNE108" s="381"/>
      <c r="SNF108" s="380"/>
      <c r="SNI108" s="381"/>
      <c r="SNJ108" s="380"/>
      <c r="SNM108" s="381"/>
      <c r="SNN108" s="380"/>
      <c r="SNQ108" s="381"/>
      <c r="SNR108" s="380"/>
      <c r="SNU108" s="381"/>
      <c r="SNV108" s="380"/>
      <c r="SNY108" s="381"/>
      <c r="SNZ108" s="380"/>
      <c r="SOC108" s="381"/>
      <c r="SOD108" s="380"/>
      <c r="SOG108" s="381"/>
      <c r="SOH108" s="380"/>
      <c r="SOK108" s="381"/>
      <c r="SOL108" s="380"/>
      <c r="SOO108" s="381"/>
      <c r="SOP108" s="380"/>
      <c r="SOS108" s="381"/>
      <c r="SOT108" s="380"/>
      <c r="SOW108" s="381"/>
      <c r="SOX108" s="380"/>
      <c r="SPA108" s="381"/>
      <c r="SPB108" s="380"/>
      <c r="SPE108" s="381"/>
      <c r="SPF108" s="380"/>
      <c r="SPI108" s="381"/>
      <c r="SPJ108" s="380"/>
      <c r="SPM108" s="381"/>
      <c r="SPN108" s="380"/>
      <c r="SPQ108" s="381"/>
      <c r="SPR108" s="380"/>
      <c r="SPU108" s="381"/>
      <c r="SPV108" s="380"/>
      <c r="SPY108" s="381"/>
      <c r="SPZ108" s="380"/>
      <c r="SQC108" s="381"/>
      <c r="SQD108" s="380"/>
      <c r="SQG108" s="381"/>
      <c r="SQH108" s="380"/>
      <c r="SQK108" s="381"/>
      <c r="SQL108" s="380"/>
      <c r="SQO108" s="381"/>
      <c r="SQP108" s="380"/>
      <c r="SQS108" s="381"/>
      <c r="SQT108" s="380"/>
      <c r="SQW108" s="381"/>
      <c r="SQX108" s="380"/>
      <c r="SRA108" s="381"/>
      <c r="SRB108" s="380"/>
      <c r="SRE108" s="381"/>
      <c r="SRF108" s="380"/>
      <c r="SRI108" s="381"/>
      <c r="SRJ108" s="380"/>
      <c r="SRM108" s="381"/>
      <c r="SRN108" s="380"/>
      <c r="SRQ108" s="381"/>
      <c r="SRR108" s="380"/>
      <c r="SRU108" s="381"/>
      <c r="SRV108" s="380"/>
      <c r="SRY108" s="381"/>
      <c r="SRZ108" s="380"/>
      <c r="SSC108" s="381"/>
      <c r="SSD108" s="380"/>
      <c r="SSG108" s="381"/>
      <c r="SSH108" s="380"/>
      <c r="SSK108" s="381"/>
      <c r="SSL108" s="380"/>
      <c r="SSO108" s="381"/>
      <c r="SSP108" s="380"/>
      <c r="SSS108" s="381"/>
      <c r="SST108" s="380"/>
      <c r="SSW108" s="381"/>
      <c r="SSX108" s="380"/>
      <c r="STA108" s="381"/>
      <c r="STB108" s="380"/>
      <c r="STE108" s="381"/>
      <c r="STF108" s="380"/>
      <c r="STI108" s="381"/>
      <c r="STJ108" s="380"/>
      <c r="STM108" s="381"/>
      <c r="STN108" s="380"/>
      <c r="STQ108" s="381"/>
      <c r="STR108" s="380"/>
      <c r="STU108" s="381"/>
      <c r="STV108" s="380"/>
      <c r="STY108" s="381"/>
      <c r="STZ108" s="380"/>
      <c r="SUC108" s="381"/>
      <c r="SUD108" s="380"/>
      <c r="SUG108" s="381"/>
      <c r="SUH108" s="380"/>
      <c r="SUK108" s="381"/>
      <c r="SUL108" s="380"/>
      <c r="SUO108" s="381"/>
      <c r="SUP108" s="380"/>
      <c r="SUS108" s="381"/>
      <c r="SUT108" s="380"/>
      <c r="SUW108" s="381"/>
      <c r="SUX108" s="380"/>
      <c r="SVA108" s="381"/>
      <c r="SVB108" s="380"/>
      <c r="SVE108" s="381"/>
      <c r="SVF108" s="380"/>
      <c r="SVI108" s="381"/>
      <c r="SVJ108" s="380"/>
      <c r="SVM108" s="381"/>
      <c r="SVN108" s="380"/>
      <c r="SVQ108" s="381"/>
      <c r="SVR108" s="380"/>
      <c r="SVU108" s="381"/>
      <c r="SVV108" s="380"/>
      <c r="SVY108" s="381"/>
      <c r="SVZ108" s="380"/>
      <c r="SWC108" s="381"/>
      <c r="SWD108" s="380"/>
      <c r="SWG108" s="381"/>
      <c r="SWH108" s="380"/>
      <c r="SWK108" s="381"/>
      <c r="SWL108" s="380"/>
      <c r="SWO108" s="381"/>
      <c r="SWP108" s="380"/>
      <c r="SWS108" s="381"/>
      <c r="SWT108" s="380"/>
      <c r="SWW108" s="381"/>
      <c r="SWX108" s="380"/>
      <c r="SXA108" s="381"/>
      <c r="SXB108" s="380"/>
      <c r="SXE108" s="381"/>
      <c r="SXF108" s="380"/>
      <c r="SXI108" s="381"/>
      <c r="SXJ108" s="380"/>
      <c r="SXM108" s="381"/>
      <c r="SXN108" s="380"/>
      <c r="SXQ108" s="381"/>
      <c r="SXR108" s="380"/>
      <c r="SXU108" s="381"/>
      <c r="SXV108" s="380"/>
      <c r="SXY108" s="381"/>
      <c r="SXZ108" s="380"/>
      <c r="SYC108" s="381"/>
      <c r="SYD108" s="380"/>
      <c r="SYG108" s="381"/>
      <c r="SYH108" s="380"/>
      <c r="SYK108" s="381"/>
      <c r="SYL108" s="380"/>
      <c r="SYO108" s="381"/>
      <c r="SYP108" s="380"/>
      <c r="SYS108" s="381"/>
      <c r="SYT108" s="380"/>
      <c r="SYW108" s="381"/>
      <c r="SYX108" s="380"/>
      <c r="SZA108" s="381"/>
      <c r="SZB108" s="380"/>
      <c r="SZE108" s="381"/>
      <c r="SZF108" s="380"/>
      <c r="SZI108" s="381"/>
      <c r="SZJ108" s="380"/>
      <c r="SZM108" s="381"/>
      <c r="SZN108" s="380"/>
      <c r="SZQ108" s="381"/>
      <c r="SZR108" s="380"/>
      <c r="SZU108" s="381"/>
      <c r="SZV108" s="380"/>
      <c r="SZY108" s="381"/>
      <c r="SZZ108" s="380"/>
      <c r="TAC108" s="381"/>
      <c r="TAD108" s="380"/>
      <c r="TAG108" s="381"/>
      <c r="TAH108" s="380"/>
      <c r="TAK108" s="381"/>
      <c r="TAL108" s="380"/>
      <c r="TAO108" s="381"/>
      <c r="TAP108" s="380"/>
      <c r="TAS108" s="381"/>
      <c r="TAT108" s="380"/>
      <c r="TAW108" s="381"/>
      <c r="TAX108" s="380"/>
      <c r="TBA108" s="381"/>
      <c r="TBB108" s="380"/>
      <c r="TBE108" s="381"/>
      <c r="TBF108" s="380"/>
      <c r="TBI108" s="381"/>
      <c r="TBJ108" s="380"/>
      <c r="TBM108" s="381"/>
      <c r="TBN108" s="380"/>
      <c r="TBQ108" s="381"/>
      <c r="TBR108" s="380"/>
      <c r="TBU108" s="381"/>
      <c r="TBV108" s="380"/>
      <c r="TBY108" s="381"/>
      <c r="TBZ108" s="380"/>
      <c r="TCC108" s="381"/>
      <c r="TCD108" s="380"/>
      <c r="TCG108" s="381"/>
      <c r="TCH108" s="380"/>
      <c r="TCK108" s="381"/>
      <c r="TCL108" s="380"/>
      <c r="TCO108" s="381"/>
      <c r="TCP108" s="380"/>
      <c r="TCS108" s="381"/>
      <c r="TCT108" s="380"/>
      <c r="TCW108" s="381"/>
      <c r="TCX108" s="380"/>
      <c r="TDA108" s="381"/>
      <c r="TDB108" s="380"/>
      <c r="TDE108" s="381"/>
      <c r="TDF108" s="380"/>
      <c r="TDI108" s="381"/>
      <c r="TDJ108" s="380"/>
      <c r="TDM108" s="381"/>
      <c r="TDN108" s="380"/>
      <c r="TDQ108" s="381"/>
      <c r="TDR108" s="380"/>
      <c r="TDU108" s="381"/>
      <c r="TDV108" s="380"/>
      <c r="TDY108" s="381"/>
      <c r="TDZ108" s="380"/>
      <c r="TEC108" s="381"/>
      <c r="TED108" s="380"/>
      <c r="TEG108" s="381"/>
      <c r="TEH108" s="380"/>
      <c r="TEK108" s="381"/>
      <c r="TEL108" s="380"/>
      <c r="TEO108" s="381"/>
      <c r="TEP108" s="380"/>
      <c r="TES108" s="381"/>
      <c r="TET108" s="380"/>
      <c r="TEW108" s="381"/>
      <c r="TEX108" s="380"/>
      <c r="TFA108" s="381"/>
      <c r="TFB108" s="380"/>
      <c r="TFE108" s="381"/>
      <c r="TFF108" s="380"/>
      <c r="TFI108" s="381"/>
      <c r="TFJ108" s="380"/>
      <c r="TFM108" s="381"/>
      <c r="TFN108" s="380"/>
      <c r="TFQ108" s="381"/>
      <c r="TFR108" s="380"/>
      <c r="TFU108" s="381"/>
      <c r="TFV108" s="380"/>
      <c r="TFY108" s="381"/>
      <c r="TFZ108" s="380"/>
      <c r="TGC108" s="381"/>
      <c r="TGD108" s="380"/>
      <c r="TGG108" s="381"/>
      <c r="TGH108" s="380"/>
      <c r="TGK108" s="381"/>
      <c r="TGL108" s="380"/>
      <c r="TGO108" s="381"/>
      <c r="TGP108" s="380"/>
      <c r="TGS108" s="381"/>
      <c r="TGT108" s="380"/>
      <c r="TGW108" s="381"/>
      <c r="TGX108" s="380"/>
      <c r="THA108" s="381"/>
      <c r="THB108" s="380"/>
      <c r="THE108" s="381"/>
      <c r="THF108" s="380"/>
      <c r="THI108" s="381"/>
      <c r="THJ108" s="380"/>
      <c r="THM108" s="381"/>
      <c r="THN108" s="380"/>
      <c r="THQ108" s="381"/>
      <c r="THR108" s="380"/>
      <c r="THU108" s="381"/>
      <c r="THV108" s="380"/>
      <c r="THY108" s="381"/>
      <c r="THZ108" s="380"/>
      <c r="TIC108" s="381"/>
      <c r="TID108" s="380"/>
      <c r="TIG108" s="381"/>
      <c r="TIH108" s="380"/>
      <c r="TIK108" s="381"/>
      <c r="TIL108" s="380"/>
      <c r="TIO108" s="381"/>
      <c r="TIP108" s="380"/>
      <c r="TIS108" s="381"/>
      <c r="TIT108" s="380"/>
      <c r="TIW108" s="381"/>
      <c r="TIX108" s="380"/>
      <c r="TJA108" s="381"/>
      <c r="TJB108" s="380"/>
      <c r="TJE108" s="381"/>
      <c r="TJF108" s="380"/>
      <c r="TJI108" s="381"/>
      <c r="TJJ108" s="380"/>
      <c r="TJM108" s="381"/>
      <c r="TJN108" s="380"/>
      <c r="TJQ108" s="381"/>
      <c r="TJR108" s="380"/>
      <c r="TJU108" s="381"/>
      <c r="TJV108" s="380"/>
      <c r="TJY108" s="381"/>
      <c r="TJZ108" s="380"/>
      <c r="TKC108" s="381"/>
      <c r="TKD108" s="380"/>
      <c r="TKG108" s="381"/>
      <c r="TKH108" s="380"/>
      <c r="TKK108" s="381"/>
      <c r="TKL108" s="380"/>
      <c r="TKO108" s="381"/>
      <c r="TKP108" s="380"/>
      <c r="TKS108" s="381"/>
      <c r="TKT108" s="380"/>
      <c r="TKW108" s="381"/>
      <c r="TKX108" s="380"/>
      <c r="TLA108" s="381"/>
      <c r="TLB108" s="380"/>
      <c r="TLE108" s="381"/>
      <c r="TLF108" s="380"/>
      <c r="TLI108" s="381"/>
      <c r="TLJ108" s="380"/>
      <c r="TLM108" s="381"/>
      <c r="TLN108" s="380"/>
      <c r="TLQ108" s="381"/>
      <c r="TLR108" s="380"/>
      <c r="TLU108" s="381"/>
      <c r="TLV108" s="380"/>
      <c r="TLY108" s="381"/>
      <c r="TLZ108" s="380"/>
      <c r="TMC108" s="381"/>
      <c r="TMD108" s="380"/>
      <c r="TMG108" s="381"/>
      <c r="TMH108" s="380"/>
      <c r="TMK108" s="381"/>
      <c r="TML108" s="380"/>
      <c r="TMO108" s="381"/>
      <c r="TMP108" s="380"/>
      <c r="TMS108" s="381"/>
      <c r="TMT108" s="380"/>
      <c r="TMW108" s="381"/>
      <c r="TMX108" s="380"/>
      <c r="TNA108" s="381"/>
      <c r="TNB108" s="380"/>
      <c r="TNE108" s="381"/>
      <c r="TNF108" s="380"/>
      <c r="TNI108" s="381"/>
      <c r="TNJ108" s="380"/>
      <c r="TNM108" s="381"/>
      <c r="TNN108" s="380"/>
      <c r="TNQ108" s="381"/>
      <c r="TNR108" s="380"/>
      <c r="TNU108" s="381"/>
      <c r="TNV108" s="380"/>
      <c r="TNY108" s="381"/>
      <c r="TNZ108" s="380"/>
      <c r="TOC108" s="381"/>
      <c r="TOD108" s="380"/>
      <c r="TOG108" s="381"/>
      <c r="TOH108" s="380"/>
      <c r="TOK108" s="381"/>
      <c r="TOL108" s="380"/>
      <c r="TOO108" s="381"/>
      <c r="TOP108" s="380"/>
      <c r="TOS108" s="381"/>
      <c r="TOT108" s="380"/>
      <c r="TOW108" s="381"/>
      <c r="TOX108" s="380"/>
      <c r="TPA108" s="381"/>
      <c r="TPB108" s="380"/>
      <c r="TPE108" s="381"/>
      <c r="TPF108" s="380"/>
      <c r="TPI108" s="381"/>
      <c r="TPJ108" s="380"/>
      <c r="TPM108" s="381"/>
      <c r="TPN108" s="380"/>
      <c r="TPQ108" s="381"/>
      <c r="TPR108" s="380"/>
      <c r="TPU108" s="381"/>
      <c r="TPV108" s="380"/>
      <c r="TPY108" s="381"/>
      <c r="TPZ108" s="380"/>
      <c r="TQC108" s="381"/>
      <c r="TQD108" s="380"/>
      <c r="TQG108" s="381"/>
      <c r="TQH108" s="380"/>
      <c r="TQK108" s="381"/>
      <c r="TQL108" s="380"/>
      <c r="TQO108" s="381"/>
      <c r="TQP108" s="380"/>
      <c r="TQS108" s="381"/>
      <c r="TQT108" s="380"/>
      <c r="TQW108" s="381"/>
      <c r="TQX108" s="380"/>
      <c r="TRA108" s="381"/>
      <c r="TRB108" s="380"/>
      <c r="TRE108" s="381"/>
      <c r="TRF108" s="380"/>
      <c r="TRI108" s="381"/>
      <c r="TRJ108" s="380"/>
      <c r="TRM108" s="381"/>
      <c r="TRN108" s="380"/>
      <c r="TRQ108" s="381"/>
      <c r="TRR108" s="380"/>
      <c r="TRU108" s="381"/>
      <c r="TRV108" s="380"/>
      <c r="TRY108" s="381"/>
      <c r="TRZ108" s="380"/>
      <c r="TSC108" s="381"/>
      <c r="TSD108" s="380"/>
      <c r="TSG108" s="381"/>
      <c r="TSH108" s="380"/>
      <c r="TSK108" s="381"/>
      <c r="TSL108" s="380"/>
      <c r="TSO108" s="381"/>
      <c r="TSP108" s="380"/>
      <c r="TSS108" s="381"/>
      <c r="TST108" s="380"/>
      <c r="TSW108" s="381"/>
      <c r="TSX108" s="380"/>
      <c r="TTA108" s="381"/>
      <c r="TTB108" s="380"/>
      <c r="TTE108" s="381"/>
      <c r="TTF108" s="380"/>
      <c r="TTI108" s="381"/>
      <c r="TTJ108" s="380"/>
      <c r="TTM108" s="381"/>
      <c r="TTN108" s="380"/>
      <c r="TTQ108" s="381"/>
      <c r="TTR108" s="380"/>
      <c r="TTU108" s="381"/>
      <c r="TTV108" s="380"/>
      <c r="TTY108" s="381"/>
      <c r="TTZ108" s="380"/>
      <c r="TUC108" s="381"/>
      <c r="TUD108" s="380"/>
      <c r="TUG108" s="381"/>
      <c r="TUH108" s="380"/>
      <c r="TUK108" s="381"/>
      <c r="TUL108" s="380"/>
      <c r="TUO108" s="381"/>
      <c r="TUP108" s="380"/>
      <c r="TUS108" s="381"/>
      <c r="TUT108" s="380"/>
      <c r="TUW108" s="381"/>
      <c r="TUX108" s="380"/>
      <c r="TVA108" s="381"/>
      <c r="TVB108" s="380"/>
      <c r="TVE108" s="381"/>
      <c r="TVF108" s="380"/>
      <c r="TVI108" s="381"/>
      <c r="TVJ108" s="380"/>
      <c r="TVM108" s="381"/>
      <c r="TVN108" s="380"/>
      <c r="TVQ108" s="381"/>
      <c r="TVR108" s="380"/>
      <c r="TVU108" s="381"/>
      <c r="TVV108" s="380"/>
      <c r="TVY108" s="381"/>
      <c r="TVZ108" s="380"/>
      <c r="TWC108" s="381"/>
      <c r="TWD108" s="380"/>
      <c r="TWG108" s="381"/>
      <c r="TWH108" s="380"/>
      <c r="TWK108" s="381"/>
      <c r="TWL108" s="380"/>
      <c r="TWO108" s="381"/>
      <c r="TWP108" s="380"/>
      <c r="TWS108" s="381"/>
      <c r="TWT108" s="380"/>
      <c r="TWW108" s="381"/>
      <c r="TWX108" s="380"/>
      <c r="TXA108" s="381"/>
      <c r="TXB108" s="380"/>
      <c r="TXE108" s="381"/>
      <c r="TXF108" s="380"/>
      <c r="TXI108" s="381"/>
      <c r="TXJ108" s="380"/>
      <c r="TXM108" s="381"/>
      <c r="TXN108" s="380"/>
      <c r="TXQ108" s="381"/>
      <c r="TXR108" s="380"/>
      <c r="TXU108" s="381"/>
      <c r="TXV108" s="380"/>
      <c r="TXY108" s="381"/>
      <c r="TXZ108" s="380"/>
      <c r="TYC108" s="381"/>
      <c r="TYD108" s="380"/>
      <c r="TYG108" s="381"/>
      <c r="TYH108" s="380"/>
      <c r="TYK108" s="381"/>
      <c r="TYL108" s="380"/>
      <c r="TYO108" s="381"/>
      <c r="TYP108" s="380"/>
      <c r="TYS108" s="381"/>
      <c r="TYT108" s="380"/>
      <c r="TYW108" s="381"/>
      <c r="TYX108" s="380"/>
      <c r="TZA108" s="381"/>
      <c r="TZB108" s="380"/>
      <c r="TZE108" s="381"/>
      <c r="TZF108" s="380"/>
      <c r="TZI108" s="381"/>
      <c r="TZJ108" s="380"/>
      <c r="TZM108" s="381"/>
      <c r="TZN108" s="380"/>
      <c r="TZQ108" s="381"/>
      <c r="TZR108" s="380"/>
      <c r="TZU108" s="381"/>
      <c r="TZV108" s="380"/>
      <c r="TZY108" s="381"/>
      <c r="TZZ108" s="380"/>
      <c r="UAC108" s="381"/>
      <c r="UAD108" s="380"/>
      <c r="UAG108" s="381"/>
      <c r="UAH108" s="380"/>
      <c r="UAK108" s="381"/>
      <c r="UAL108" s="380"/>
      <c r="UAO108" s="381"/>
      <c r="UAP108" s="380"/>
      <c r="UAS108" s="381"/>
      <c r="UAT108" s="380"/>
      <c r="UAW108" s="381"/>
      <c r="UAX108" s="380"/>
      <c r="UBA108" s="381"/>
      <c r="UBB108" s="380"/>
      <c r="UBE108" s="381"/>
      <c r="UBF108" s="380"/>
      <c r="UBI108" s="381"/>
      <c r="UBJ108" s="380"/>
      <c r="UBM108" s="381"/>
      <c r="UBN108" s="380"/>
      <c r="UBQ108" s="381"/>
      <c r="UBR108" s="380"/>
      <c r="UBU108" s="381"/>
      <c r="UBV108" s="380"/>
      <c r="UBY108" s="381"/>
      <c r="UBZ108" s="380"/>
      <c r="UCC108" s="381"/>
      <c r="UCD108" s="380"/>
      <c r="UCG108" s="381"/>
      <c r="UCH108" s="380"/>
      <c r="UCK108" s="381"/>
      <c r="UCL108" s="380"/>
      <c r="UCO108" s="381"/>
      <c r="UCP108" s="380"/>
      <c r="UCS108" s="381"/>
      <c r="UCT108" s="380"/>
      <c r="UCW108" s="381"/>
      <c r="UCX108" s="380"/>
      <c r="UDA108" s="381"/>
      <c r="UDB108" s="380"/>
      <c r="UDE108" s="381"/>
      <c r="UDF108" s="380"/>
      <c r="UDI108" s="381"/>
      <c r="UDJ108" s="380"/>
      <c r="UDM108" s="381"/>
      <c r="UDN108" s="380"/>
      <c r="UDQ108" s="381"/>
      <c r="UDR108" s="380"/>
      <c r="UDU108" s="381"/>
      <c r="UDV108" s="380"/>
      <c r="UDY108" s="381"/>
      <c r="UDZ108" s="380"/>
      <c r="UEC108" s="381"/>
      <c r="UED108" s="380"/>
      <c r="UEG108" s="381"/>
      <c r="UEH108" s="380"/>
      <c r="UEK108" s="381"/>
      <c r="UEL108" s="380"/>
      <c r="UEO108" s="381"/>
      <c r="UEP108" s="380"/>
      <c r="UES108" s="381"/>
      <c r="UET108" s="380"/>
      <c r="UEW108" s="381"/>
      <c r="UEX108" s="380"/>
      <c r="UFA108" s="381"/>
      <c r="UFB108" s="380"/>
      <c r="UFE108" s="381"/>
      <c r="UFF108" s="380"/>
      <c r="UFI108" s="381"/>
      <c r="UFJ108" s="380"/>
      <c r="UFM108" s="381"/>
      <c r="UFN108" s="380"/>
      <c r="UFQ108" s="381"/>
      <c r="UFR108" s="380"/>
      <c r="UFU108" s="381"/>
      <c r="UFV108" s="380"/>
      <c r="UFY108" s="381"/>
      <c r="UFZ108" s="380"/>
      <c r="UGC108" s="381"/>
      <c r="UGD108" s="380"/>
      <c r="UGG108" s="381"/>
      <c r="UGH108" s="380"/>
      <c r="UGK108" s="381"/>
      <c r="UGL108" s="380"/>
      <c r="UGO108" s="381"/>
      <c r="UGP108" s="380"/>
      <c r="UGS108" s="381"/>
      <c r="UGT108" s="380"/>
      <c r="UGW108" s="381"/>
      <c r="UGX108" s="380"/>
      <c r="UHA108" s="381"/>
      <c r="UHB108" s="380"/>
      <c r="UHE108" s="381"/>
      <c r="UHF108" s="380"/>
      <c r="UHI108" s="381"/>
      <c r="UHJ108" s="380"/>
      <c r="UHM108" s="381"/>
      <c r="UHN108" s="380"/>
      <c r="UHQ108" s="381"/>
      <c r="UHR108" s="380"/>
      <c r="UHU108" s="381"/>
      <c r="UHV108" s="380"/>
      <c r="UHY108" s="381"/>
      <c r="UHZ108" s="380"/>
      <c r="UIC108" s="381"/>
      <c r="UID108" s="380"/>
      <c r="UIG108" s="381"/>
      <c r="UIH108" s="380"/>
      <c r="UIK108" s="381"/>
      <c r="UIL108" s="380"/>
      <c r="UIO108" s="381"/>
      <c r="UIP108" s="380"/>
      <c r="UIS108" s="381"/>
      <c r="UIT108" s="380"/>
      <c r="UIW108" s="381"/>
      <c r="UIX108" s="380"/>
      <c r="UJA108" s="381"/>
      <c r="UJB108" s="380"/>
      <c r="UJE108" s="381"/>
      <c r="UJF108" s="380"/>
      <c r="UJI108" s="381"/>
      <c r="UJJ108" s="380"/>
      <c r="UJM108" s="381"/>
      <c r="UJN108" s="380"/>
      <c r="UJQ108" s="381"/>
      <c r="UJR108" s="380"/>
      <c r="UJU108" s="381"/>
      <c r="UJV108" s="380"/>
      <c r="UJY108" s="381"/>
      <c r="UJZ108" s="380"/>
      <c r="UKC108" s="381"/>
      <c r="UKD108" s="380"/>
      <c r="UKG108" s="381"/>
      <c r="UKH108" s="380"/>
      <c r="UKK108" s="381"/>
      <c r="UKL108" s="380"/>
      <c r="UKO108" s="381"/>
      <c r="UKP108" s="380"/>
      <c r="UKS108" s="381"/>
      <c r="UKT108" s="380"/>
      <c r="UKW108" s="381"/>
      <c r="UKX108" s="380"/>
      <c r="ULA108" s="381"/>
      <c r="ULB108" s="380"/>
      <c r="ULE108" s="381"/>
      <c r="ULF108" s="380"/>
      <c r="ULI108" s="381"/>
      <c r="ULJ108" s="380"/>
      <c r="ULM108" s="381"/>
      <c r="ULN108" s="380"/>
      <c r="ULQ108" s="381"/>
      <c r="ULR108" s="380"/>
      <c r="ULU108" s="381"/>
      <c r="ULV108" s="380"/>
      <c r="ULY108" s="381"/>
      <c r="ULZ108" s="380"/>
      <c r="UMC108" s="381"/>
      <c r="UMD108" s="380"/>
      <c r="UMG108" s="381"/>
      <c r="UMH108" s="380"/>
      <c r="UMK108" s="381"/>
      <c r="UML108" s="380"/>
      <c r="UMO108" s="381"/>
      <c r="UMP108" s="380"/>
      <c r="UMS108" s="381"/>
      <c r="UMT108" s="380"/>
      <c r="UMW108" s="381"/>
      <c r="UMX108" s="380"/>
      <c r="UNA108" s="381"/>
      <c r="UNB108" s="380"/>
      <c r="UNE108" s="381"/>
      <c r="UNF108" s="380"/>
      <c r="UNI108" s="381"/>
      <c r="UNJ108" s="380"/>
      <c r="UNM108" s="381"/>
      <c r="UNN108" s="380"/>
      <c r="UNQ108" s="381"/>
      <c r="UNR108" s="380"/>
      <c r="UNU108" s="381"/>
      <c r="UNV108" s="380"/>
      <c r="UNY108" s="381"/>
      <c r="UNZ108" s="380"/>
      <c r="UOC108" s="381"/>
      <c r="UOD108" s="380"/>
      <c r="UOG108" s="381"/>
      <c r="UOH108" s="380"/>
      <c r="UOK108" s="381"/>
      <c r="UOL108" s="380"/>
      <c r="UOO108" s="381"/>
      <c r="UOP108" s="380"/>
      <c r="UOS108" s="381"/>
      <c r="UOT108" s="380"/>
      <c r="UOW108" s="381"/>
      <c r="UOX108" s="380"/>
      <c r="UPA108" s="381"/>
      <c r="UPB108" s="380"/>
      <c r="UPE108" s="381"/>
      <c r="UPF108" s="380"/>
      <c r="UPI108" s="381"/>
      <c r="UPJ108" s="380"/>
      <c r="UPM108" s="381"/>
      <c r="UPN108" s="380"/>
      <c r="UPQ108" s="381"/>
      <c r="UPR108" s="380"/>
      <c r="UPU108" s="381"/>
      <c r="UPV108" s="380"/>
      <c r="UPY108" s="381"/>
      <c r="UPZ108" s="380"/>
      <c r="UQC108" s="381"/>
      <c r="UQD108" s="380"/>
      <c r="UQG108" s="381"/>
      <c r="UQH108" s="380"/>
      <c r="UQK108" s="381"/>
      <c r="UQL108" s="380"/>
      <c r="UQO108" s="381"/>
      <c r="UQP108" s="380"/>
      <c r="UQS108" s="381"/>
      <c r="UQT108" s="380"/>
      <c r="UQW108" s="381"/>
      <c r="UQX108" s="380"/>
      <c r="URA108" s="381"/>
      <c r="URB108" s="380"/>
      <c r="URE108" s="381"/>
      <c r="URF108" s="380"/>
      <c r="URI108" s="381"/>
      <c r="URJ108" s="380"/>
      <c r="URM108" s="381"/>
      <c r="URN108" s="380"/>
      <c r="URQ108" s="381"/>
      <c r="URR108" s="380"/>
      <c r="URU108" s="381"/>
      <c r="URV108" s="380"/>
      <c r="URY108" s="381"/>
      <c r="URZ108" s="380"/>
      <c r="USC108" s="381"/>
      <c r="USD108" s="380"/>
      <c r="USG108" s="381"/>
      <c r="USH108" s="380"/>
      <c r="USK108" s="381"/>
      <c r="USL108" s="380"/>
      <c r="USO108" s="381"/>
      <c r="USP108" s="380"/>
      <c r="USS108" s="381"/>
      <c r="UST108" s="380"/>
      <c r="USW108" s="381"/>
      <c r="USX108" s="380"/>
      <c r="UTA108" s="381"/>
      <c r="UTB108" s="380"/>
      <c r="UTE108" s="381"/>
      <c r="UTF108" s="380"/>
      <c r="UTI108" s="381"/>
      <c r="UTJ108" s="380"/>
      <c r="UTM108" s="381"/>
      <c r="UTN108" s="380"/>
      <c r="UTQ108" s="381"/>
      <c r="UTR108" s="380"/>
      <c r="UTU108" s="381"/>
      <c r="UTV108" s="380"/>
      <c r="UTY108" s="381"/>
      <c r="UTZ108" s="380"/>
      <c r="UUC108" s="381"/>
      <c r="UUD108" s="380"/>
      <c r="UUG108" s="381"/>
      <c r="UUH108" s="380"/>
      <c r="UUK108" s="381"/>
      <c r="UUL108" s="380"/>
      <c r="UUO108" s="381"/>
      <c r="UUP108" s="380"/>
      <c r="UUS108" s="381"/>
      <c r="UUT108" s="380"/>
      <c r="UUW108" s="381"/>
      <c r="UUX108" s="380"/>
      <c r="UVA108" s="381"/>
      <c r="UVB108" s="380"/>
      <c r="UVE108" s="381"/>
      <c r="UVF108" s="380"/>
      <c r="UVI108" s="381"/>
      <c r="UVJ108" s="380"/>
      <c r="UVM108" s="381"/>
      <c r="UVN108" s="380"/>
      <c r="UVQ108" s="381"/>
      <c r="UVR108" s="380"/>
      <c r="UVU108" s="381"/>
      <c r="UVV108" s="380"/>
      <c r="UVY108" s="381"/>
      <c r="UVZ108" s="380"/>
      <c r="UWC108" s="381"/>
      <c r="UWD108" s="380"/>
      <c r="UWG108" s="381"/>
      <c r="UWH108" s="380"/>
      <c r="UWK108" s="381"/>
      <c r="UWL108" s="380"/>
      <c r="UWO108" s="381"/>
      <c r="UWP108" s="380"/>
      <c r="UWS108" s="381"/>
      <c r="UWT108" s="380"/>
      <c r="UWW108" s="381"/>
      <c r="UWX108" s="380"/>
      <c r="UXA108" s="381"/>
      <c r="UXB108" s="380"/>
      <c r="UXE108" s="381"/>
      <c r="UXF108" s="380"/>
      <c r="UXI108" s="381"/>
      <c r="UXJ108" s="380"/>
      <c r="UXM108" s="381"/>
      <c r="UXN108" s="380"/>
      <c r="UXQ108" s="381"/>
      <c r="UXR108" s="380"/>
      <c r="UXU108" s="381"/>
      <c r="UXV108" s="380"/>
      <c r="UXY108" s="381"/>
      <c r="UXZ108" s="380"/>
      <c r="UYC108" s="381"/>
      <c r="UYD108" s="380"/>
      <c r="UYG108" s="381"/>
      <c r="UYH108" s="380"/>
      <c r="UYK108" s="381"/>
      <c r="UYL108" s="380"/>
      <c r="UYO108" s="381"/>
      <c r="UYP108" s="380"/>
      <c r="UYS108" s="381"/>
      <c r="UYT108" s="380"/>
      <c r="UYW108" s="381"/>
      <c r="UYX108" s="380"/>
      <c r="UZA108" s="381"/>
      <c r="UZB108" s="380"/>
      <c r="UZE108" s="381"/>
      <c r="UZF108" s="380"/>
      <c r="UZI108" s="381"/>
      <c r="UZJ108" s="380"/>
      <c r="UZM108" s="381"/>
      <c r="UZN108" s="380"/>
      <c r="UZQ108" s="381"/>
      <c r="UZR108" s="380"/>
      <c r="UZU108" s="381"/>
      <c r="UZV108" s="380"/>
      <c r="UZY108" s="381"/>
      <c r="UZZ108" s="380"/>
      <c r="VAC108" s="381"/>
      <c r="VAD108" s="380"/>
      <c r="VAG108" s="381"/>
      <c r="VAH108" s="380"/>
      <c r="VAK108" s="381"/>
      <c r="VAL108" s="380"/>
      <c r="VAO108" s="381"/>
      <c r="VAP108" s="380"/>
      <c r="VAS108" s="381"/>
      <c r="VAT108" s="380"/>
      <c r="VAW108" s="381"/>
      <c r="VAX108" s="380"/>
      <c r="VBA108" s="381"/>
      <c r="VBB108" s="380"/>
      <c r="VBE108" s="381"/>
      <c r="VBF108" s="380"/>
      <c r="VBI108" s="381"/>
      <c r="VBJ108" s="380"/>
      <c r="VBM108" s="381"/>
      <c r="VBN108" s="380"/>
      <c r="VBQ108" s="381"/>
      <c r="VBR108" s="380"/>
      <c r="VBU108" s="381"/>
      <c r="VBV108" s="380"/>
      <c r="VBY108" s="381"/>
      <c r="VBZ108" s="380"/>
      <c r="VCC108" s="381"/>
      <c r="VCD108" s="380"/>
      <c r="VCG108" s="381"/>
      <c r="VCH108" s="380"/>
      <c r="VCK108" s="381"/>
      <c r="VCL108" s="380"/>
      <c r="VCO108" s="381"/>
      <c r="VCP108" s="380"/>
      <c r="VCS108" s="381"/>
      <c r="VCT108" s="380"/>
      <c r="VCW108" s="381"/>
      <c r="VCX108" s="380"/>
      <c r="VDA108" s="381"/>
      <c r="VDB108" s="380"/>
      <c r="VDE108" s="381"/>
      <c r="VDF108" s="380"/>
      <c r="VDI108" s="381"/>
      <c r="VDJ108" s="380"/>
      <c r="VDM108" s="381"/>
      <c r="VDN108" s="380"/>
      <c r="VDQ108" s="381"/>
      <c r="VDR108" s="380"/>
      <c r="VDU108" s="381"/>
      <c r="VDV108" s="380"/>
      <c r="VDY108" s="381"/>
      <c r="VDZ108" s="380"/>
      <c r="VEC108" s="381"/>
      <c r="VED108" s="380"/>
      <c r="VEG108" s="381"/>
      <c r="VEH108" s="380"/>
      <c r="VEK108" s="381"/>
      <c r="VEL108" s="380"/>
      <c r="VEO108" s="381"/>
      <c r="VEP108" s="380"/>
      <c r="VES108" s="381"/>
      <c r="VET108" s="380"/>
      <c r="VEW108" s="381"/>
      <c r="VEX108" s="380"/>
      <c r="VFA108" s="381"/>
      <c r="VFB108" s="380"/>
      <c r="VFE108" s="381"/>
      <c r="VFF108" s="380"/>
      <c r="VFI108" s="381"/>
      <c r="VFJ108" s="380"/>
      <c r="VFM108" s="381"/>
      <c r="VFN108" s="380"/>
      <c r="VFQ108" s="381"/>
      <c r="VFR108" s="380"/>
      <c r="VFU108" s="381"/>
      <c r="VFV108" s="380"/>
      <c r="VFY108" s="381"/>
      <c r="VFZ108" s="380"/>
      <c r="VGC108" s="381"/>
      <c r="VGD108" s="380"/>
      <c r="VGG108" s="381"/>
      <c r="VGH108" s="380"/>
      <c r="VGK108" s="381"/>
      <c r="VGL108" s="380"/>
      <c r="VGO108" s="381"/>
      <c r="VGP108" s="380"/>
      <c r="VGS108" s="381"/>
      <c r="VGT108" s="380"/>
      <c r="VGW108" s="381"/>
      <c r="VGX108" s="380"/>
      <c r="VHA108" s="381"/>
      <c r="VHB108" s="380"/>
      <c r="VHE108" s="381"/>
      <c r="VHF108" s="380"/>
      <c r="VHI108" s="381"/>
      <c r="VHJ108" s="380"/>
      <c r="VHM108" s="381"/>
      <c r="VHN108" s="380"/>
      <c r="VHQ108" s="381"/>
      <c r="VHR108" s="380"/>
      <c r="VHU108" s="381"/>
      <c r="VHV108" s="380"/>
      <c r="VHY108" s="381"/>
      <c r="VHZ108" s="380"/>
      <c r="VIC108" s="381"/>
      <c r="VID108" s="380"/>
      <c r="VIG108" s="381"/>
      <c r="VIH108" s="380"/>
      <c r="VIK108" s="381"/>
      <c r="VIL108" s="380"/>
      <c r="VIO108" s="381"/>
      <c r="VIP108" s="380"/>
      <c r="VIS108" s="381"/>
      <c r="VIT108" s="380"/>
      <c r="VIW108" s="381"/>
      <c r="VIX108" s="380"/>
      <c r="VJA108" s="381"/>
      <c r="VJB108" s="380"/>
      <c r="VJE108" s="381"/>
      <c r="VJF108" s="380"/>
      <c r="VJI108" s="381"/>
      <c r="VJJ108" s="380"/>
      <c r="VJM108" s="381"/>
      <c r="VJN108" s="380"/>
      <c r="VJQ108" s="381"/>
      <c r="VJR108" s="380"/>
      <c r="VJU108" s="381"/>
      <c r="VJV108" s="380"/>
      <c r="VJY108" s="381"/>
      <c r="VJZ108" s="380"/>
      <c r="VKC108" s="381"/>
      <c r="VKD108" s="380"/>
      <c r="VKG108" s="381"/>
      <c r="VKH108" s="380"/>
      <c r="VKK108" s="381"/>
      <c r="VKL108" s="380"/>
      <c r="VKO108" s="381"/>
      <c r="VKP108" s="380"/>
      <c r="VKS108" s="381"/>
      <c r="VKT108" s="380"/>
      <c r="VKW108" s="381"/>
      <c r="VKX108" s="380"/>
      <c r="VLA108" s="381"/>
      <c r="VLB108" s="380"/>
      <c r="VLE108" s="381"/>
      <c r="VLF108" s="380"/>
      <c r="VLI108" s="381"/>
      <c r="VLJ108" s="380"/>
      <c r="VLM108" s="381"/>
      <c r="VLN108" s="380"/>
      <c r="VLQ108" s="381"/>
      <c r="VLR108" s="380"/>
      <c r="VLU108" s="381"/>
      <c r="VLV108" s="380"/>
      <c r="VLY108" s="381"/>
      <c r="VLZ108" s="380"/>
      <c r="VMC108" s="381"/>
      <c r="VMD108" s="380"/>
      <c r="VMG108" s="381"/>
      <c r="VMH108" s="380"/>
      <c r="VMK108" s="381"/>
      <c r="VML108" s="380"/>
      <c r="VMO108" s="381"/>
      <c r="VMP108" s="380"/>
      <c r="VMS108" s="381"/>
      <c r="VMT108" s="380"/>
      <c r="VMW108" s="381"/>
      <c r="VMX108" s="380"/>
      <c r="VNA108" s="381"/>
      <c r="VNB108" s="380"/>
      <c r="VNE108" s="381"/>
      <c r="VNF108" s="380"/>
      <c r="VNI108" s="381"/>
      <c r="VNJ108" s="380"/>
      <c r="VNM108" s="381"/>
      <c r="VNN108" s="380"/>
      <c r="VNQ108" s="381"/>
      <c r="VNR108" s="380"/>
      <c r="VNU108" s="381"/>
      <c r="VNV108" s="380"/>
      <c r="VNY108" s="381"/>
      <c r="VNZ108" s="380"/>
      <c r="VOC108" s="381"/>
      <c r="VOD108" s="380"/>
      <c r="VOG108" s="381"/>
      <c r="VOH108" s="380"/>
      <c r="VOK108" s="381"/>
      <c r="VOL108" s="380"/>
      <c r="VOO108" s="381"/>
      <c r="VOP108" s="380"/>
      <c r="VOS108" s="381"/>
      <c r="VOT108" s="380"/>
      <c r="VOW108" s="381"/>
      <c r="VOX108" s="380"/>
      <c r="VPA108" s="381"/>
      <c r="VPB108" s="380"/>
      <c r="VPE108" s="381"/>
      <c r="VPF108" s="380"/>
      <c r="VPI108" s="381"/>
      <c r="VPJ108" s="380"/>
      <c r="VPM108" s="381"/>
      <c r="VPN108" s="380"/>
      <c r="VPQ108" s="381"/>
      <c r="VPR108" s="380"/>
      <c r="VPU108" s="381"/>
      <c r="VPV108" s="380"/>
      <c r="VPY108" s="381"/>
      <c r="VPZ108" s="380"/>
      <c r="VQC108" s="381"/>
      <c r="VQD108" s="380"/>
      <c r="VQG108" s="381"/>
      <c r="VQH108" s="380"/>
      <c r="VQK108" s="381"/>
      <c r="VQL108" s="380"/>
      <c r="VQO108" s="381"/>
      <c r="VQP108" s="380"/>
      <c r="VQS108" s="381"/>
      <c r="VQT108" s="380"/>
      <c r="VQW108" s="381"/>
      <c r="VQX108" s="380"/>
      <c r="VRA108" s="381"/>
      <c r="VRB108" s="380"/>
      <c r="VRE108" s="381"/>
      <c r="VRF108" s="380"/>
      <c r="VRI108" s="381"/>
      <c r="VRJ108" s="380"/>
      <c r="VRM108" s="381"/>
      <c r="VRN108" s="380"/>
      <c r="VRQ108" s="381"/>
      <c r="VRR108" s="380"/>
      <c r="VRU108" s="381"/>
      <c r="VRV108" s="380"/>
      <c r="VRY108" s="381"/>
      <c r="VRZ108" s="380"/>
      <c r="VSC108" s="381"/>
      <c r="VSD108" s="380"/>
      <c r="VSG108" s="381"/>
      <c r="VSH108" s="380"/>
      <c r="VSK108" s="381"/>
      <c r="VSL108" s="380"/>
      <c r="VSO108" s="381"/>
      <c r="VSP108" s="380"/>
      <c r="VSS108" s="381"/>
      <c r="VST108" s="380"/>
      <c r="VSW108" s="381"/>
      <c r="VSX108" s="380"/>
      <c r="VTA108" s="381"/>
      <c r="VTB108" s="380"/>
      <c r="VTE108" s="381"/>
      <c r="VTF108" s="380"/>
      <c r="VTI108" s="381"/>
      <c r="VTJ108" s="380"/>
      <c r="VTM108" s="381"/>
      <c r="VTN108" s="380"/>
      <c r="VTQ108" s="381"/>
      <c r="VTR108" s="380"/>
      <c r="VTU108" s="381"/>
      <c r="VTV108" s="380"/>
      <c r="VTY108" s="381"/>
      <c r="VTZ108" s="380"/>
      <c r="VUC108" s="381"/>
      <c r="VUD108" s="380"/>
      <c r="VUG108" s="381"/>
      <c r="VUH108" s="380"/>
      <c r="VUK108" s="381"/>
      <c r="VUL108" s="380"/>
      <c r="VUO108" s="381"/>
      <c r="VUP108" s="380"/>
      <c r="VUS108" s="381"/>
      <c r="VUT108" s="380"/>
      <c r="VUW108" s="381"/>
      <c r="VUX108" s="380"/>
      <c r="VVA108" s="381"/>
      <c r="VVB108" s="380"/>
      <c r="VVE108" s="381"/>
      <c r="VVF108" s="380"/>
      <c r="VVI108" s="381"/>
      <c r="VVJ108" s="380"/>
      <c r="VVM108" s="381"/>
      <c r="VVN108" s="380"/>
      <c r="VVQ108" s="381"/>
      <c r="VVR108" s="380"/>
      <c r="VVU108" s="381"/>
      <c r="VVV108" s="380"/>
      <c r="VVY108" s="381"/>
      <c r="VVZ108" s="380"/>
      <c r="VWC108" s="381"/>
      <c r="VWD108" s="380"/>
      <c r="VWG108" s="381"/>
      <c r="VWH108" s="380"/>
      <c r="VWK108" s="381"/>
      <c r="VWL108" s="380"/>
      <c r="VWO108" s="381"/>
      <c r="VWP108" s="380"/>
      <c r="VWS108" s="381"/>
      <c r="VWT108" s="380"/>
      <c r="VWW108" s="381"/>
      <c r="VWX108" s="380"/>
      <c r="VXA108" s="381"/>
      <c r="VXB108" s="380"/>
      <c r="VXE108" s="381"/>
      <c r="VXF108" s="380"/>
      <c r="VXI108" s="381"/>
      <c r="VXJ108" s="380"/>
      <c r="VXM108" s="381"/>
      <c r="VXN108" s="380"/>
      <c r="VXQ108" s="381"/>
      <c r="VXR108" s="380"/>
      <c r="VXU108" s="381"/>
      <c r="VXV108" s="380"/>
      <c r="VXY108" s="381"/>
      <c r="VXZ108" s="380"/>
      <c r="VYC108" s="381"/>
      <c r="VYD108" s="380"/>
      <c r="VYG108" s="381"/>
      <c r="VYH108" s="380"/>
      <c r="VYK108" s="381"/>
      <c r="VYL108" s="380"/>
      <c r="VYO108" s="381"/>
      <c r="VYP108" s="380"/>
      <c r="VYS108" s="381"/>
      <c r="VYT108" s="380"/>
      <c r="VYW108" s="381"/>
      <c r="VYX108" s="380"/>
      <c r="VZA108" s="381"/>
      <c r="VZB108" s="380"/>
      <c r="VZE108" s="381"/>
      <c r="VZF108" s="380"/>
      <c r="VZI108" s="381"/>
      <c r="VZJ108" s="380"/>
      <c r="VZM108" s="381"/>
      <c r="VZN108" s="380"/>
      <c r="VZQ108" s="381"/>
      <c r="VZR108" s="380"/>
      <c r="VZU108" s="381"/>
      <c r="VZV108" s="380"/>
      <c r="VZY108" s="381"/>
      <c r="VZZ108" s="380"/>
      <c r="WAC108" s="381"/>
      <c r="WAD108" s="380"/>
      <c r="WAG108" s="381"/>
      <c r="WAH108" s="380"/>
      <c r="WAK108" s="381"/>
      <c r="WAL108" s="380"/>
      <c r="WAO108" s="381"/>
      <c r="WAP108" s="380"/>
      <c r="WAS108" s="381"/>
      <c r="WAT108" s="380"/>
      <c r="WAW108" s="381"/>
      <c r="WAX108" s="380"/>
      <c r="WBA108" s="381"/>
      <c r="WBB108" s="380"/>
      <c r="WBE108" s="381"/>
      <c r="WBF108" s="380"/>
      <c r="WBI108" s="381"/>
      <c r="WBJ108" s="380"/>
      <c r="WBM108" s="381"/>
      <c r="WBN108" s="380"/>
      <c r="WBQ108" s="381"/>
      <c r="WBR108" s="380"/>
      <c r="WBU108" s="381"/>
      <c r="WBV108" s="380"/>
      <c r="WBY108" s="381"/>
      <c r="WBZ108" s="380"/>
      <c r="WCC108" s="381"/>
      <c r="WCD108" s="380"/>
      <c r="WCG108" s="381"/>
      <c r="WCH108" s="380"/>
      <c r="WCK108" s="381"/>
      <c r="WCL108" s="380"/>
      <c r="WCO108" s="381"/>
      <c r="WCP108" s="380"/>
      <c r="WCS108" s="381"/>
      <c r="WCT108" s="380"/>
      <c r="WCW108" s="381"/>
      <c r="WCX108" s="380"/>
      <c r="WDA108" s="381"/>
      <c r="WDB108" s="380"/>
      <c r="WDE108" s="381"/>
      <c r="WDF108" s="380"/>
      <c r="WDI108" s="381"/>
      <c r="WDJ108" s="380"/>
      <c r="WDM108" s="381"/>
      <c r="WDN108" s="380"/>
      <c r="WDQ108" s="381"/>
      <c r="WDR108" s="380"/>
      <c r="WDU108" s="381"/>
      <c r="WDV108" s="380"/>
      <c r="WDY108" s="381"/>
      <c r="WDZ108" s="380"/>
      <c r="WEC108" s="381"/>
      <c r="WED108" s="380"/>
      <c r="WEG108" s="381"/>
      <c r="WEH108" s="380"/>
      <c r="WEK108" s="381"/>
      <c r="WEL108" s="380"/>
      <c r="WEO108" s="381"/>
      <c r="WEP108" s="380"/>
      <c r="WES108" s="381"/>
      <c r="WET108" s="380"/>
      <c r="WEW108" s="381"/>
      <c r="WEX108" s="380"/>
      <c r="WFA108" s="381"/>
      <c r="WFB108" s="380"/>
      <c r="WFE108" s="381"/>
      <c r="WFF108" s="380"/>
      <c r="WFI108" s="381"/>
      <c r="WFJ108" s="380"/>
      <c r="WFM108" s="381"/>
      <c r="WFN108" s="380"/>
      <c r="WFQ108" s="381"/>
      <c r="WFR108" s="380"/>
      <c r="WFU108" s="381"/>
      <c r="WFV108" s="380"/>
      <c r="WFY108" s="381"/>
      <c r="WFZ108" s="380"/>
      <c r="WGC108" s="381"/>
      <c r="WGD108" s="380"/>
      <c r="WGG108" s="381"/>
      <c r="WGH108" s="380"/>
      <c r="WGK108" s="381"/>
      <c r="WGL108" s="380"/>
      <c r="WGO108" s="381"/>
      <c r="WGP108" s="380"/>
      <c r="WGS108" s="381"/>
      <c r="WGT108" s="380"/>
      <c r="WGW108" s="381"/>
      <c r="WGX108" s="380"/>
      <c r="WHA108" s="381"/>
      <c r="WHB108" s="380"/>
      <c r="WHE108" s="381"/>
      <c r="WHF108" s="380"/>
      <c r="WHI108" s="381"/>
      <c r="WHJ108" s="380"/>
      <c r="WHM108" s="381"/>
      <c r="WHN108" s="380"/>
      <c r="WHQ108" s="381"/>
      <c r="WHR108" s="380"/>
      <c r="WHU108" s="381"/>
      <c r="WHV108" s="380"/>
      <c r="WHY108" s="381"/>
      <c r="WHZ108" s="380"/>
      <c r="WIC108" s="381"/>
      <c r="WID108" s="380"/>
      <c r="WIG108" s="381"/>
      <c r="WIH108" s="380"/>
      <c r="WIK108" s="381"/>
      <c r="WIL108" s="380"/>
      <c r="WIO108" s="381"/>
      <c r="WIP108" s="380"/>
      <c r="WIS108" s="381"/>
      <c r="WIT108" s="380"/>
      <c r="WIW108" s="381"/>
      <c r="WIX108" s="380"/>
      <c r="WJA108" s="381"/>
      <c r="WJB108" s="380"/>
      <c r="WJE108" s="381"/>
      <c r="WJF108" s="380"/>
      <c r="WJI108" s="381"/>
      <c r="WJJ108" s="380"/>
      <c r="WJM108" s="381"/>
      <c r="WJN108" s="380"/>
      <c r="WJQ108" s="381"/>
      <c r="WJR108" s="380"/>
      <c r="WJU108" s="381"/>
      <c r="WJV108" s="380"/>
      <c r="WJY108" s="381"/>
      <c r="WJZ108" s="380"/>
      <c r="WKC108" s="381"/>
      <c r="WKD108" s="380"/>
      <c r="WKG108" s="381"/>
      <c r="WKH108" s="380"/>
      <c r="WKK108" s="381"/>
      <c r="WKL108" s="380"/>
      <c r="WKO108" s="381"/>
      <c r="WKP108" s="380"/>
      <c r="WKS108" s="381"/>
      <c r="WKT108" s="380"/>
      <c r="WKW108" s="381"/>
      <c r="WKX108" s="380"/>
      <c r="WLA108" s="381"/>
      <c r="WLB108" s="380"/>
      <c r="WLE108" s="381"/>
      <c r="WLF108" s="380"/>
      <c r="WLI108" s="381"/>
      <c r="WLJ108" s="380"/>
      <c r="WLM108" s="381"/>
      <c r="WLN108" s="380"/>
      <c r="WLQ108" s="381"/>
      <c r="WLR108" s="380"/>
      <c r="WLU108" s="381"/>
      <c r="WLV108" s="380"/>
      <c r="WLY108" s="381"/>
      <c r="WLZ108" s="380"/>
      <c r="WMC108" s="381"/>
      <c r="WMD108" s="380"/>
      <c r="WMG108" s="381"/>
      <c r="WMH108" s="380"/>
      <c r="WMK108" s="381"/>
      <c r="WML108" s="380"/>
      <c r="WMO108" s="381"/>
      <c r="WMP108" s="380"/>
      <c r="WMS108" s="381"/>
      <c r="WMT108" s="380"/>
      <c r="WMW108" s="381"/>
      <c r="WMX108" s="380"/>
      <c r="WNA108" s="381"/>
      <c r="WNB108" s="380"/>
      <c r="WNE108" s="381"/>
      <c r="WNF108" s="380"/>
      <c r="WNI108" s="381"/>
      <c r="WNJ108" s="380"/>
      <c r="WNM108" s="381"/>
      <c r="WNN108" s="380"/>
      <c r="WNQ108" s="381"/>
      <c r="WNR108" s="380"/>
      <c r="WNU108" s="381"/>
      <c r="WNV108" s="380"/>
      <c r="WNY108" s="381"/>
      <c r="WNZ108" s="380"/>
      <c r="WOC108" s="381"/>
      <c r="WOD108" s="380"/>
      <c r="WOG108" s="381"/>
      <c r="WOH108" s="380"/>
      <c r="WOK108" s="381"/>
      <c r="WOL108" s="380"/>
      <c r="WOO108" s="381"/>
      <c r="WOP108" s="380"/>
      <c r="WOS108" s="381"/>
      <c r="WOT108" s="380"/>
      <c r="WOW108" s="381"/>
      <c r="WOX108" s="380"/>
      <c r="WPA108" s="381"/>
      <c r="WPB108" s="380"/>
      <c r="WPE108" s="381"/>
      <c r="WPF108" s="380"/>
      <c r="WPI108" s="381"/>
      <c r="WPJ108" s="380"/>
      <c r="WPM108" s="381"/>
      <c r="WPN108" s="380"/>
      <c r="WPQ108" s="381"/>
      <c r="WPR108" s="380"/>
      <c r="WPU108" s="381"/>
      <c r="WPV108" s="380"/>
      <c r="WPY108" s="381"/>
      <c r="WPZ108" s="380"/>
      <c r="WQC108" s="381"/>
      <c r="WQD108" s="380"/>
      <c r="WQG108" s="381"/>
      <c r="WQH108" s="380"/>
      <c r="WQK108" s="381"/>
      <c r="WQL108" s="380"/>
      <c r="WQO108" s="381"/>
      <c r="WQP108" s="380"/>
      <c r="WQS108" s="381"/>
      <c r="WQT108" s="380"/>
      <c r="WQW108" s="381"/>
      <c r="WQX108" s="380"/>
      <c r="WRA108" s="381"/>
      <c r="WRB108" s="380"/>
      <c r="WRE108" s="381"/>
      <c r="WRF108" s="380"/>
      <c r="WRI108" s="381"/>
      <c r="WRJ108" s="380"/>
      <c r="WRM108" s="381"/>
      <c r="WRN108" s="380"/>
      <c r="WRQ108" s="381"/>
      <c r="WRR108" s="380"/>
      <c r="WRU108" s="381"/>
      <c r="WRV108" s="380"/>
      <c r="WRY108" s="381"/>
      <c r="WRZ108" s="380"/>
      <c r="WSC108" s="381"/>
      <c r="WSD108" s="380"/>
      <c r="WSG108" s="381"/>
      <c r="WSH108" s="380"/>
      <c r="WSK108" s="381"/>
      <c r="WSL108" s="380"/>
      <c r="WSO108" s="381"/>
      <c r="WSP108" s="380"/>
      <c r="WSS108" s="381"/>
      <c r="WST108" s="380"/>
      <c r="WSW108" s="381"/>
      <c r="WSX108" s="380"/>
      <c r="WTA108" s="381"/>
      <c r="WTB108" s="380"/>
      <c r="WTE108" s="381"/>
      <c r="WTF108" s="380"/>
      <c r="WTI108" s="381"/>
      <c r="WTJ108" s="380"/>
      <c r="WTM108" s="381"/>
      <c r="WTN108" s="380"/>
      <c r="WTQ108" s="381"/>
      <c r="WTR108" s="380"/>
      <c r="WTU108" s="381"/>
      <c r="WTV108" s="380"/>
      <c r="WTY108" s="381"/>
      <c r="WTZ108" s="380"/>
      <c r="WUC108" s="381"/>
      <c r="WUD108" s="380"/>
      <c r="WUG108" s="381"/>
      <c r="WUH108" s="380"/>
      <c r="WUK108" s="381"/>
      <c r="WUL108" s="380"/>
      <c r="WUO108" s="381"/>
      <c r="WUP108" s="380"/>
      <c r="WUS108" s="381"/>
      <c r="WUT108" s="380"/>
      <c r="WUW108" s="381"/>
      <c r="WUX108" s="380"/>
      <c r="WVA108" s="381"/>
      <c r="WVB108" s="380"/>
      <c r="WVE108" s="381"/>
      <c r="WVF108" s="380"/>
      <c r="WVI108" s="381"/>
      <c r="WVJ108" s="380"/>
      <c r="WVM108" s="381"/>
      <c r="WVN108" s="380"/>
      <c r="WVQ108" s="381"/>
      <c r="WVR108" s="380"/>
      <c r="WVU108" s="381"/>
      <c r="WVV108" s="380"/>
      <c r="WVY108" s="381"/>
      <c r="WVZ108" s="380"/>
      <c r="WWC108" s="381"/>
      <c r="WWD108" s="380"/>
      <c r="WWG108" s="381"/>
      <c r="WWH108" s="380"/>
      <c r="WWK108" s="381"/>
      <c r="WWL108" s="380"/>
      <c r="WWO108" s="381"/>
      <c r="WWP108" s="380"/>
      <c r="WWS108" s="381"/>
      <c r="WWT108" s="380"/>
      <c r="WWW108" s="381"/>
      <c r="WWX108" s="380"/>
      <c r="WXA108" s="381"/>
      <c r="WXB108" s="380"/>
      <c r="WXE108" s="381"/>
      <c r="WXF108" s="380"/>
      <c r="WXI108" s="381"/>
      <c r="WXJ108" s="380"/>
      <c r="WXM108" s="381"/>
      <c r="WXN108" s="380"/>
      <c r="WXQ108" s="381"/>
      <c r="WXR108" s="380"/>
      <c r="WXU108" s="381"/>
      <c r="WXV108" s="380"/>
      <c r="WXY108" s="381"/>
      <c r="WXZ108" s="380"/>
      <c r="WYC108" s="381"/>
      <c r="WYD108" s="380"/>
      <c r="WYG108" s="381"/>
      <c r="WYH108" s="380"/>
      <c r="WYK108" s="381"/>
      <c r="WYL108" s="380"/>
      <c r="WYO108" s="381"/>
      <c r="WYP108" s="380"/>
      <c r="WYS108" s="381"/>
      <c r="WYT108" s="380"/>
      <c r="WYW108" s="381"/>
      <c r="WYX108" s="380"/>
      <c r="WZA108" s="381"/>
      <c r="WZB108" s="380"/>
      <c r="WZE108" s="381"/>
      <c r="WZF108" s="380"/>
      <c r="WZI108" s="381"/>
      <c r="WZJ108" s="380"/>
      <c r="WZM108" s="381"/>
      <c r="WZN108" s="380"/>
      <c r="WZQ108" s="381"/>
      <c r="WZR108" s="380"/>
      <c r="WZU108" s="381"/>
      <c r="WZV108" s="380"/>
      <c r="WZY108" s="381"/>
      <c r="WZZ108" s="380"/>
      <c r="XAC108" s="381"/>
      <c r="XAD108" s="380"/>
      <c r="XAG108" s="381"/>
      <c r="XAH108" s="380"/>
      <c r="XAK108" s="381"/>
      <c r="XAL108" s="380"/>
      <c r="XAO108" s="381"/>
      <c r="XAP108" s="380"/>
      <c r="XAS108" s="381"/>
      <c r="XAT108" s="380"/>
      <c r="XAW108" s="381"/>
      <c r="XAX108" s="380"/>
      <c r="XBA108" s="381"/>
      <c r="XBB108" s="380"/>
      <c r="XBE108" s="381"/>
      <c r="XBF108" s="380"/>
      <c r="XBI108" s="381"/>
      <c r="XBJ108" s="380"/>
      <c r="XBM108" s="381"/>
      <c r="XBN108" s="380"/>
      <c r="XBQ108" s="381"/>
      <c r="XBR108" s="380"/>
      <c r="XBU108" s="381"/>
      <c r="XBV108" s="380"/>
      <c r="XBY108" s="381"/>
      <c r="XBZ108" s="380"/>
      <c r="XCC108" s="381"/>
      <c r="XCD108" s="380"/>
      <c r="XCG108" s="381"/>
      <c r="XCH108" s="380"/>
      <c r="XCK108" s="381"/>
      <c r="XCL108" s="380"/>
      <c r="XCO108" s="381"/>
      <c r="XCP108" s="380"/>
      <c r="XCS108" s="381"/>
      <c r="XCT108" s="380"/>
      <c r="XCW108" s="381"/>
      <c r="XCX108" s="380"/>
      <c r="XDA108" s="381"/>
      <c r="XDB108" s="380"/>
      <c r="XDE108" s="381"/>
      <c r="XDF108" s="380"/>
      <c r="XDI108" s="381"/>
      <c r="XDJ108" s="380"/>
      <c r="XDM108" s="381"/>
      <c r="XDN108" s="380"/>
      <c r="XDQ108" s="381"/>
      <c r="XDR108" s="380"/>
      <c r="XDU108" s="381"/>
      <c r="XDV108" s="380"/>
      <c r="XDY108" s="381"/>
      <c r="XDZ108" s="380"/>
      <c r="XEC108" s="381"/>
      <c r="XED108" s="380"/>
      <c r="XEG108" s="381"/>
      <c r="XEH108" s="380"/>
      <c r="XEK108" s="381"/>
      <c r="XEL108" s="380"/>
      <c r="XEO108" s="381"/>
      <c r="XEP108" s="380"/>
      <c r="XES108" s="381"/>
      <c r="XET108" s="380"/>
      <c r="XEW108" s="381"/>
      <c r="XEX108" s="380"/>
      <c r="XFA108" s="381"/>
      <c r="XFB108" s="380"/>
    </row>
    <row r="109" spans="1:1022 1025:2046 2049:3070 3073:4094 4097:5118 5121:6142 6145:7166 7169:8190 8193:9214 9217:10238 10241:11262 11265:12286 12289:13310 13313:14334 14337:15358 15361:16382" x14ac:dyDescent="0.15">
      <c r="A109" s="220" t="s">
        <v>1112</v>
      </c>
      <c r="H109" s="381"/>
      <c r="I109" s="380"/>
      <c r="M109" s="381"/>
      <c r="N109" s="380"/>
      <c r="Q109" s="381"/>
      <c r="R109" s="380"/>
      <c r="U109" s="381"/>
      <c r="V109" s="380"/>
      <c r="Y109" s="381"/>
      <c r="Z109" s="380"/>
    </row>
    <row r="110" spans="1:1022 1025:2046 2049:3070 3073:4094 4097:5118 5121:6142 6145:7166 7169:8190 8193:9214 9217:10238 10241:11262 11265:12286 12289:13310 13313:14334 14337:15358 15361:16382" ht="14" thickBot="1" x14ac:dyDescent="0.2"/>
    <row r="111" spans="1:1022 1025:2046 2049:3070 3073:4094 4097:5118 5121:6142 6145:7166 7169:8190 8193:9214 9217:10238 10241:11262 11265:12286 12289:13310 13313:14334 14337:15358 15361:16382" ht="17" thickBot="1" x14ac:dyDescent="0.2">
      <c r="A111" s="850"/>
      <c r="B111" s="1031" t="s">
        <v>157</v>
      </c>
      <c r="C111" s="1032"/>
      <c r="D111" s="1032"/>
      <c r="E111" s="1032"/>
      <c r="F111" s="1032"/>
      <c r="G111" s="1032"/>
      <c r="H111" s="1032"/>
      <c r="I111" s="1032"/>
      <c r="J111" s="1032"/>
      <c r="K111" s="1032"/>
      <c r="L111" s="1032"/>
      <c r="M111" s="1033"/>
      <c r="N111" s="1023" t="s">
        <v>158</v>
      </c>
      <c r="O111" s="1024"/>
      <c r="P111" s="1024"/>
      <c r="Q111" s="1024"/>
      <c r="R111" s="1024"/>
      <c r="S111" s="1024"/>
      <c r="T111" s="1024"/>
      <c r="U111" s="1024"/>
      <c r="V111" s="1024"/>
      <c r="W111" s="1024"/>
      <c r="X111" s="1024"/>
      <c r="Y111" s="1025"/>
    </row>
    <row r="112" spans="1:1022 1025:2046 2049:3070 3073:4094 4097:5118 5121:6142 6145:7166 7169:8190 8193:9214 9217:10238 10241:11262 11265:12286 12289:13310 13313:14334 14337:15358 15361:16382" ht="19" x14ac:dyDescent="0.15">
      <c r="A112" s="851" t="s">
        <v>171</v>
      </c>
      <c r="B112" s="808" t="s">
        <v>159</v>
      </c>
      <c r="C112" s="809" t="s">
        <v>617</v>
      </c>
      <c r="D112" s="809" t="s">
        <v>141</v>
      </c>
      <c r="E112" s="809" t="s">
        <v>153</v>
      </c>
      <c r="F112" s="809" t="s">
        <v>154</v>
      </c>
      <c r="G112" s="809" t="s">
        <v>139</v>
      </c>
      <c r="H112" s="809" t="s">
        <v>142</v>
      </c>
      <c r="I112" s="809" t="s">
        <v>695</v>
      </c>
      <c r="J112" s="809" t="s">
        <v>1114</v>
      </c>
      <c r="K112" s="809" t="s">
        <v>618</v>
      </c>
      <c r="L112" s="803" t="s">
        <v>1115</v>
      </c>
      <c r="M112" s="852" t="s">
        <v>55</v>
      </c>
      <c r="N112" s="808" t="s">
        <v>159</v>
      </c>
      <c r="O112" s="809" t="s">
        <v>617</v>
      </c>
      <c r="P112" s="809" t="s">
        <v>141</v>
      </c>
      <c r="Q112" s="809" t="s">
        <v>153</v>
      </c>
      <c r="R112" s="809" t="s">
        <v>154</v>
      </c>
      <c r="S112" s="809" t="s">
        <v>139</v>
      </c>
      <c r="T112" s="809" t="s">
        <v>142</v>
      </c>
      <c r="U112" s="809" t="s">
        <v>695</v>
      </c>
      <c r="V112" s="809" t="s">
        <v>1114</v>
      </c>
      <c r="W112" s="809" t="s">
        <v>618</v>
      </c>
      <c r="X112" s="809" t="s">
        <v>1115</v>
      </c>
      <c r="Y112" s="833" t="s">
        <v>55</v>
      </c>
    </row>
    <row r="113" spans="1:25" ht="16" x14ac:dyDescent="0.15">
      <c r="A113" s="850" t="s">
        <v>109</v>
      </c>
      <c r="B113" s="898"/>
      <c r="C113" s="899"/>
      <c r="D113" s="899">
        <v>5375</v>
      </c>
      <c r="E113" s="899">
        <v>229306</v>
      </c>
      <c r="F113" s="899">
        <v>183005</v>
      </c>
      <c r="G113" s="899"/>
      <c r="H113" s="899"/>
      <c r="I113" s="899"/>
      <c r="J113" s="899"/>
      <c r="K113" s="899"/>
      <c r="L113" s="899"/>
      <c r="M113" s="854">
        <f t="shared" ref="M113:M118" si="258">SUM(B113:L113)</f>
        <v>417686</v>
      </c>
      <c r="N113" s="900"/>
      <c r="O113" s="901"/>
      <c r="P113" s="901">
        <v>6.9402452046051533</v>
      </c>
      <c r="Q113" s="901">
        <v>32306.649799517301</v>
      </c>
      <c r="R113" s="901">
        <v>33070.712630665796</v>
      </c>
      <c r="S113" s="901"/>
      <c r="T113" s="901"/>
      <c r="U113" s="901"/>
      <c r="V113" s="901"/>
      <c r="W113" s="901"/>
      <c r="X113" s="901"/>
      <c r="Y113" s="837">
        <f t="shared" ref="Y113:Y118" si="259">SUM(N113:X113)</f>
        <v>65384.302675387706</v>
      </c>
    </row>
    <row r="114" spans="1:25" ht="16" x14ac:dyDescent="0.15">
      <c r="A114" s="850" t="s">
        <v>110</v>
      </c>
      <c r="B114" s="902">
        <v>4313802</v>
      </c>
      <c r="C114" s="688"/>
      <c r="D114" s="688"/>
      <c r="E114" s="853">
        <v>38127609</v>
      </c>
      <c r="F114" s="853">
        <v>23325756</v>
      </c>
      <c r="G114" s="688"/>
      <c r="H114" s="853"/>
      <c r="I114" s="853"/>
      <c r="J114" s="768">
        <v>87539</v>
      </c>
      <c r="K114" s="853">
        <v>6903832</v>
      </c>
      <c r="L114" s="853"/>
      <c r="M114" s="854">
        <f t="shared" si="258"/>
        <v>72758538</v>
      </c>
      <c r="N114" s="855">
        <v>48731.518540964404</v>
      </c>
      <c r="O114" s="856"/>
      <c r="P114" s="856"/>
      <c r="Q114" s="856">
        <v>577040.83153615752</v>
      </c>
      <c r="R114" s="856">
        <v>423275.40982300724</v>
      </c>
      <c r="S114" s="856"/>
      <c r="T114" s="856"/>
      <c r="U114" s="856"/>
      <c r="V114" s="653">
        <v>3012.6159495999909</v>
      </c>
      <c r="W114" s="856">
        <v>481978.16470783571</v>
      </c>
      <c r="X114" s="856"/>
      <c r="Y114" s="857">
        <f t="shared" si="259"/>
        <v>1534038.5405575649</v>
      </c>
    </row>
    <row r="115" spans="1:25" ht="16" x14ac:dyDescent="0.15">
      <c r="A115" s="850" t="s">
        <v>111</v>
      </c>
      <c r="B115" s="902">
        <v>2946683</v>
      </c>
      <c r="C115" s="688">
        <v>3513205</v>
      </c>
      <c r="D115" s="853">
        <v>1598525</v>
      </c>
      <c r="E115" s="853">
        <v>65646261</v>
      </c>
      <c r="F115" s="853">
        <v>32221648</v>
      </c>
      <c r="G115" s="853">
        <v>21358633</v>
      </c>
      <c r="H115" s="853">
        <v>7237507</v>
      </c>
      <c r="I115" s="853">
        <v>8207</v>
      </c>
      <c r="J115" s="768">
        <v>75599</v>
      </c>
      <c r="K115" s="853">
        <v>56606117</v>
      </c>
      <c r="L115" s="853"/>
      <c r="M115" s="854">
        <f t="shared" si="258"/>
        <v>191212385</v>
      </c>
      <c r="N115" s="855">
        <v>13694.202892997262</v>
      </c>
      <c r="O115" s="856">
        <v>687.76275844220049</v>
      </c>
      <c r="P115" s="856">
        <v>427.52584144286772</v>
      </c>
      <c r="Q115" s="856">
        <v>219277.7153896823</v>
      </c>
      <c r="R115" s="856">
        <v>132615.52554606905</v>
      </c>
      <c r="S115" s="856">
        <v>190215.05880941011</v>
      </c>
      <c r="T115" s="856">
        <v>12010.532792827997</v>
      </c>
      <c r="U115" s="856">
        <v>80.7499128552153</v>
      </c>
      <c r="V115" s="653">
        <v>77.191830098628813</v>
      </c>
      <c r="W115" s="856">
        <v>299409.47403007117</v>
      </c>
      <c r="X115" s="856"/>
      <c r="Y115" s="857">
        <f t="shared" si="259"/>
        <v>868495.73980389687</v>
      </c>
    </row>
    <row r="116" spans="1:25" ht="16" x14ac:dyDescent="0.15">
      <c r="A116" s="850" t="s">
        <v>112</v>
      </c>
      <c r="B116" s="902"/>
      <c r="C116" s="688">
        <v>368477</v>
      </c>
      <c r="D116" s="688"/>
      <c r="E116" s="853">
        <v>7574793</v>
      </c>
      <c r="F116" s="853">
        <v>2987571</v>
      </c>
      <c r="G116" s="688"/>
      <c r="H116" s="853"/>
      <c r="I116" s="853"/>
      <c r="J116" s="768">
        <v>9</v>
      </c>
      <c r="K116" s="853">
        <v>2109181</v>
      </c>
      <c r="L116" s="853"/>
      <c r="M116" s="854">
        <f t="shared" si="258"/>
        <v>13040031</v>
      </c>
      <c r="N116" s="855"/>
      <c r="O116" s="856">
        <v>1266.5335025228524</v>
      </c>
      <c r="P116" s="856"/>
      <c r="Q116" s="856">
        <v>69279.608077635945</v>
      </c>
      <c r="R116" s="856">
        <v>89748.252942400009</v>
      </c>
      <c r="S116" s="856"/>
      <c r="T116" s="856"/>
      <c r="U116" s="856"/>
      <c r="V116" s="792">
        <v>2.7236881228163798</v>
      </c>
      <c r="W116" s="856">
        <v>15420.414615644107</v>
      </c>
      <c r="X116" s="856"/>
      <c r="Y116" s="857">
        <f t="shared" si="259"/>
        <v>175717.53282632574</v>
      </c>
    </row>
    <row r="117" spans="1:25" ht="16" x14ac:dyDescent="0.15">
      <c r="A117" s="858" t="s">
        <v>113</v>
      </c>
      <c r="B117" s="902"/>
      <c r="C117" s="688"/>
      <c r="D117" s="688"/>
      <c r="E117" s="853">
        <v>3002863</v>
      </c>
      <c r="F117" s="853">
        <v>361451</v>
      </c>
      <c r="G117" s="688"/>
      <c r="H117" s="853"/>
      <c r="I117" s="853"/>
      <c r="J117" s="768"/>
      <c r="K117" s="853">
        <v>4357428</v>
      </c>
      <c r="L117" s="853"/>
      <c r="M117" s="854">
        <f t="shared" si="258"/>
        <v>7721742</v>
      </c>
      <c r="N117" s="855"/>
      <c r="O117" s="856"/>
      <c r="P117" s="856"/>
      <c r="Q117" s="856">
        <v>4557.7124809464376</v>
      </c>
      <c r="R117" s="856">
        <v>2922.43544740881</v>
      </c>
      <c r="S117" s="856"/>
      <c r="T117" s="856"/>
      <c r="U117" s="856"/>
      <c r="V117" s="792"/>
      <c r="W117" s="856">
        <v>15937.446541420164</v>
      </c>
      <c r="X117" s="856"/>
      <c r="Y117" s="857">
        <f t="shared" si="259"/>
        <v>23417.594469775409</v>
      </c>
    </row>
    <row r="118" spans="1:25" ht="19" x14ac:dyDescent="0.15">
      <c r="A118" s="850" t="s">
        <v>1117</v>
      </c>
      <c r="B118" s="902"/>
      <c r="C118" s="688"/>
      <c r="D118" s="688"/>
      <c r="E118" s="853"/>
      <c r="F118" s="853"/>
      <c r="G118" s="688"/>
      <c r="H118" s="853"/>
      <c r="I118" s="853">
        <v>7</v>
      </c>
      <c r="J118" s="768"/>
      <c r="K118" s="853"/>
      <c r="L118" s="853">
        <v>337295</v>
      </c>
      <c r="M118" s="854">
        <f t="shared" si="258"/>
        <v>337302</v>
      </c>
      <c r="N118" s="855"/>
      <c r="O118" s="856"/>
      <c r="P118" s="856"/>
      <c r="Q118" s="856"/>
      <c r="R118" s="856"/>
      <c r="S118" s="856"/>
      <c r="T118" s="856"/>
      <c r="U118" s="856">
        <v>2.1101991645991761E-2</v>
      </c>
      <c r="V118" s="653"/>
      <c r="W118" s="856"/>
      <c r="X118" s="856">
        <v>636.29818544443594</v>
      </c>
      <c r="Y118" s="837">
        <f t="shared" si="259"/>
        <v>636.31928743608194</v>
      </c>
    </row>
    <row r="119" spans="1:25" ht="17" thickBot="1" x14ac:dyDescent="0.2">
      <c r="A119" s="858" t="s">
        <v>1118</v>
      </c>
      <c r="B119" s="859">
        <f t="shared" ref="B119:C119" si="260">SUM(B113:B118)</f>
        <v>7260485</v>
      </c>
      <c r="C119" s="859">
        <f t="shared" si="260"/>
        <v>3881682</v>
      </c>
      <c r="D119" s="859">
        <f>SUM(D113:D118)</f>
        <v>1603900</v>
      </c>
      <c r="E119" s="859">
        <f t="shared" ref="E119:P119" si="261">SUM(E113:E118)</f>
        <v>114580832</v>
      </c>
      <c r="F119" s="859">
        <f t="shared" si="261"/>
        <v>59079431</v>
      </c>
      <c r="G119" s="859">
        <f t="shared" si="261"/>
        <v>21358633</v>
      </c>
      <c r="H119" s="859">
        <f t="shared" si="261"/>
        <v>7237507</v>
      </c>
      <c r="I119" s="859">
        <f t="shared" si="261"/>
        <v>8214</v>
      </c>
      <c r="J119" s="859">
        <f t="shared" si="261"/>
        <v>163147</v>
      </c>
      <c r="K119" s="859">
        <f t="shared" si="261"/>
        <v>69976558</v>
      </c>
      <c r="L119" s="859">
        <f t="shared" si="261"/>
        <v>337295</v>
      </c>
      <c r="M119" s="859">
        <f t="shared" si="261"/>
        <v>285487684</v>
      </c>
      <c r="N119" s="841">
        <f t="shared" si="261"/>
        <v>62425.721433961662</v>
      </c>
      <c r="O119" s="841">
        <f t="shared" si="261"/>
        <v>1954.2962609650529</v>
      </c>
      <c r="P119" s="841">
        <f t="shared" si="261"/>
        <v>434.46608664747288</v>
      </c>
      <c r="Q119" s="841">
        <f>SUM(Q113:Q118)</f>
        <v>902462.51728393964</v>
      </c>
      <c r="R119" s="841">
        <f t="shared" ref="R119:Y119" si="262">SUM(R113:R118)</f>
        <v>681632.33638955094</v>
      </c>
      <c r="S119" s="841">
        <f t="shared" si="262"/>
        <v>190215.05880941011</v>
      </c>
      <c r="T119" s="841">
        <f t="shared" si="262"/>
        <v>12010.532792827997</v>
      </c>
      <c r="U119" s="841">
        <f t="shared" si="262"/>
        <v>80.771014846861291</v>
      </c>
      <c r="V119" s="841">
        <f t="shared" si="262"/>
        <v>3092.5314678214363</v>
      </c>
      <c r="W119" s="841">
        <f t="shared" si="262"/>
        <v>812745.49989497126</v>
      </c>
      <c r="X119" s="841">
        <f t="shared" si="262"/>
        <v>636.29818544443594</v>
      </c>
      <c r="Y119" s="841">
        <f t="shared" si="262"/>
        <v>2667690.0296203867</v>
      </c>
    </row>
    <row r="120" spans="1:25" x14ac:dyDescent="0.15">
      <c r="A120" s="634" t="s">
        <v>166</v>
      </c>
      <c r="B120" s="823"/>
      <c r="C120" s="823"/>
      <c r="D120" s="823"/>
      <c r="E120" s="823"/>
      <c r="F120" s="823"/>
      <c r="G120" s="823"/>
      <c r="H120" s="823"/>
      <c r="I120" s="903"/>
      <c r="J120" s="903"/>
      <c r="K120" s="903"/>
      <c r="L120" s="903"/>
      <c r="M120" s="903"/>
      <c r="N120" s="903"/>
      <c r="O120" s="903"/>
      <c r="P120" s="634"/>
      <c r="Q120" s="634"/>
      <c r="R120" s="634"/>
      <c r="S120" s="634"/>
      <c r="T120" s="634"/>
      <c r="U120" s="634"/>
      <c r="V120" s="634"/>
      <c r="W120" s="634"/>
      <c r="X120" s="634"/>
      <c r="Y120" s="634"/>
    </row>
    <row r="121" spans="1:25" ht="16" x14ac:dyDescent="0.15">
      <c r="A121" s="634" t="s">
        <v>1133</v>
      </c>
      <c r="B121" s="634"/>
      <c r="C121" s="823"/>
      <c r="D121" s="815"/>
      <c r="E121" s="634"/>
      <c r="F121" s="634"/>
      <c r="G121" s="634"/>
      <c r="H121" s="634"/>
      <c r="I121" s="634"/>
      <c r="J121" s="634"/>
      <c r="K121" s="634"/>
      <c r="L121" s="634"/>
      <c r="M121" s="634"/>
      <c r="N121" s="634"/>
      <c r="O121" s="634"/>
      <c r="P121" s="634"/>
      <c r="Q121" s="634"/>
      <c r="R121" s="634"/>
      <c r="S121" s="634"/>
      <c r="T121" s="634"/>
      <c r="U121" s="634"/>
      <c r="V121" s="634"/>
      <c r="W121" s="634"/>
      <c r="X121" s="634"/>
      <c r="Y121" s="634"/>
    </row>
    <row r="122" spans="1:25" ht="16" x14ac:dyDescent="0.15">
      <c r="A122" s="634" t="s">
        <v>1134</v>
      </c>
      <c r="B122" s="634"/>
      <c r="C122" s="823"/>
      <c r="D122" s="815"/>
      <c r="E122" s="634"/>
      <c r="F122" s="634"/>
      <c r="G122" s="634" t="s">
        <v>70</v>
      </c>
      <c r="H122" s="634"/>
      <c r="I122" s="634"/>
      <c r="J122" s="634"/>
      <c r="K122" s="634"/>
      <c r="L122" s="634"/>
      <c r="M122" s="634"/>
      <c r="N122" s="634"/>
      <c r="O122" s="634"/>
      <c r="P122" s="634"/>
      <c r="Q122" s="634"/>
      <c r="R122" s="634"/>
      <c r="S122" s="634"/>
      <c r="T122" s="634"/>
      <c r="U122" s="634"/>
      <c r="V122" s="634"/>
      <c r="W122" s="634"/>
      <c r="X122" s="634"/>
      <c r="Y122" s="634"/>
    </row>
    <row r="125" spans="1:25" x14ac:dyDescent="0.15">
      <c r="N125" s="78" t="s">
        <v>70</v>
      </c>
    </row>
    <row r="145" spans="1:5" ht="31.5" customHeight="1" x14ac:dyDescent="0.2">
      <c r="A145" s="418" t="s">
        <v>172</v>
      </c>
    </row>
    <row r="146" spans="1:5" ht="31.5" customHeight="1" x14ac:dyDescent="0.15">
      <c r="A146" s="419" t="s">
        <v>1113</v>
      </c>
    </row>
    <row r="147" spans="1:5" ht="51" x14ac:dyDescent="0.15">
      <c r="A147" s="806" t="s">
        <v>149</v>
      </c>
      <c r="B147" s="806" t="s">
        <v>161</v>
      </c>
      <c r="C147" s="860" t="s">
        <v>162</v>
      </c>
      <c r="D147" s="861" t="s">
        <v>163</v>
      </c>
      <c r="E147" s="862" t="s">
        <v>173</v>
      </c>
    </row>
    <row r="148" spans="1:5" ht="16" x14ac:dyDescent="0.15">
      <c r="A148" s="863" t="s">
        <v>159</v>
      </c>
      <c r="B148" s="864">
        <v>12</v>
      </c>
      <c r="C148" s="864">
        <v>42462</v>
      </c>
      <c r="D148" s="865">
        <v>572.94770260807104</v>
      </c>
      <c r="E148" s="864">
        <v>1569</v>
      </c>
    </row>
    <row r="149" spans="1:5" ht="16" x14ac:dyDescent="0.15">
      <c r="A149" s="792" t="s">
        <v>617</v>
      </c>
      <c r="B149" s="864">
        <v>8</v>
      </c>
      <c r="C149" s="864">
        <v>3832260</v>
      </c>
      <c r="D149" s="865">
        <v>168.55169508699299</v>
      </c>
      <c r="E149" s="864">
        <v>7292</v>
      </c>
    </row>
    <row r="150" spans="1:5" ht="16" x14ac:dyDescent="0.15">
      <c r="A150" s="863" t="s">
        <v>141</v>
      </c>
      <c r="B150" s="864">
        <v>8</v>
      </c>
      <c r="C150" s="864">
        <v>5216</v>
      </c>
      <c r="D150" s="865">
        <v>2.56550285872071</v>
      </c>
      <c r="E150" s="864">
        <v>586</v>
      </c>
    </row>
    <row r="151" spans="1:5" ht="16" x14ac:dyDescent="0.15">
      <c r="A151" s="792" t="s">
        <v>683</v>
      </c>
      <c r="B151" s="864">
        <v>170</v>
      </c>
      <c r="C151" s="864">
        <v>39074941</v>
      </c>
      <c r="D151" s="865">
        <v>82462.409697662093</v>
      </c>
      <c r="E151" s="864">
        <v>831732</v>
      </c>
    </row>
    <row r="152" spans="1:5" ht="16" x14ac:dyDescent="0.15">
      <c r="A152" s="792" t="s">
        <v>684</v>
      </c>
      <c r="B152" s="864">
        <v>134</v>
      </c>
      <c r="C152" s="864">
        <v>3871816</v>
      </c>
      <c r="D152" s="865">
        <v>40712.749296014103</v>
      </c>
      <c r="E152" s="864">
        <v>6842</v>
      </c>
    </row>
    <row r="153" spans="1:5" ht="15" customHeight="1" x14ac:dyDescent="0.15">
      <c r="A153" s="866" t="s">
        <v>139</v>
      </c>
      <c r="B153" s="864">
        <v>0</v>
      </c>
      <c r="C153" s="864">
        <v>0</v>
      </c>
      <c r="D153" s="865">
        <v>0</v>
      </c>
      <c r="E153" s="864">
        <v>0</v>
      </c>
    </row>
    <row r="154" spans="1:5" ht="16" x14ac:dyDescent="0.15">
      <c r="A154" s="866" t="s">
        <v>142</v>
      </c>
      <c r="B154" s="864">
        <v>0</v>
      </c>
      <c r="C154" s="864">
        <v>0</v>
      </c>
      <c r="D154" s="865">
        <v>0</v>
      </c>
      <c r="E154" s="864">
        <v>0</v>
      </c>
    </row>
    <row r="155" spans="1:5" ht="16" x14ac:dyDescent="0.15">
      <c r="A155" s="866" t="s">
        <v>695</v>
      </c>
      <c r="B155" s="864">
        <v>0</v>
      </c>
      <c r="C155" s="864">
        <v>0</v>
      </c>
      <c r="D155" s="865">
        <v>0</v>
      </c>
      <c r="E155" s="864">
        <v>0</v>
      </c>
    </row>
    <row r="156" spans="1:5" ht="16" x14ac:dyDescent="0.15">
      <c r="A156" s="792" t="s">
        <v>1114</v>
      </c>
      <c r="B156" s="864">
        <v>0</v>
      </c>
      <c r="C156" s="864">
        <v>0</v>
      </c>
      <c r="D156" s="865">
        <v>0</v>
      </c>
      <c r="E156" s="864">
        <v>0</v>
      </c>
    </row>
    <row r="157" spans="1:5" ht="16" x14ac:dyDescent="0.15">
      <c r="A157" s="792" t="s">
        <v>618</v>
      </c>
      <c r="B157" s="864">
        <v>69</v>
      </c>
      <c r="C157" s="864">
        <v>42228673</v>
      </c>
      <c r="D157" s="865">
        <v>225985.785350094</v>
      </c>
      <c r="E157" s="864">
        <v>1585022</v>
      </c>
    </row>
    <row r="158" spans="1:5" ht="17" thickBot="1" x14ac:dyDescent="0.2">
      <c r="A158" s="866" t="s">
        <v>696</v>
      </c>
      <c r="B158" s="867">
        <v>17</v>
      </c>
      <c r="C158" s="867">
        <v>324955</v>
      </c>
      <c r="D158" s="868">
        <v>635.85592369828282</v>
      </c>
      <c r="E158" s="867">
        <v>3720</v>
      </c>
    </row>
    <row r="159" spans="1:5" ht="16" x14ac:dyDescent="0.15">
      <c r="A159" s="869" t="s">
        <v>55</v>
      </c>
      <c r="B159" s="870">
        <f>SUM(B148:B158)</f>
        <v>418</v>
      </c>
      <c r="C159" s="870">
        <f>SUM(C148:C158)</f>
        <v>89380323</v>
      </c>
      <c r="D159" s="871">
        <f>SUM(D148:D158)</f>
        <v>350540.86516802222</v>
      </c>
      <c r="E159" s="870">
        <f>SUM(E148:E158)</f>
        <v>2436763</v>
      </c>
    </row>
    <row r="160" spans="1:5" x14ac:dyDescent="0.15">
      <c r="A160" s="78" t="s">
        <v>166</v>
      </c>
    </row>
    <row r="163" spans="1:37" ht="27.75" customHeight="1" x14ac:dyDescent="0.15">
      <c r="A163" s="78" t="s">
        <v>170</v>
      </c>
    </row>
    <row r="164" spans="1:37" ht="27.75" customHeight="1" thickBot="1" x14ac:dyDescent="0.2">
      <c r="A164" s="78" t="s">
        <v>174</v>
      </c>
    </row>
    <row r="165" spans="1:37" ht="17" thickBot="1" x14ac:dyDescent="0.2">
      <c r="A165" s="850"/>
      <c r="B165" s="1031" t="s">
        <v>1119</v>
      </c>
      <c r="C165" s="1032"/>
      <c r="D165" s="1032"/>
      <c r="E165" s="1032"/>
      <c r="F165" s="1032"/>
      <c r="G165" s="1032"/>
      <c r="H165" s="1032"/>
      <c r="I165" s="1032"/>
      <c r="J165" s="1032"/>
      <c r="K165" s="1032"/>
      <c r="L165" s="1032"/>
      <c r="M165" s="1033"/>
      <c r="N165" s="1031" t="s">
        <v>1120</v>
      </c>
      <c r="O165" s="1032"/>
      <c r="P165" s="1032"/>
      <c r="Q165" s="1032"/>
      <c r="R165" s="1032"/>
      <c r="S165" s="1032"/>
      <c r="T165" s="1032"/>
      <c r="U165" s="1032"/>
      <c r="V165" s="1032"/>
      <c r="W165" s="1032"/>
      <c r="X165" s="1032"/>
      <c r="Y165" s="1033"/>
      <c r="Z165" s="1023" t="s">
        <v>175</v>
      </c>
      <c r="AA165" s="1024"/>
      <c r="AB165" s="1024"/>
      <c r="AC165" s="1024"/>
      <c r="AD165" s="1024"/>
      <c r="AE165" s="1024"/>
      <c r="AF165" s="1024"/>
      <c r="AG165" s="1024"/>
      <c r="AH165" s="1024"/>
      <c r="AI165" s="1024"/>
      <c r="AJ165" s="1024"/>
      <c r="AK165" s="1025"/>
    </row>
    <row r="166" spans="1:37" ht="16" x14ac:dyDescent="0.15">
      <c r="A166" s="872" t="s">
        <v>225</v>
      </c>
      <c r="B166" s="873" t="s">
        <v>159</v>
      </c>
      <c r="C166" s="874" t="s">
        <v>617</v>
      </c>
      <c r="D166" s="874" t="s">
        <v>141</v>
      </c>
      <c r="E166" s="874" t="s">
        <v>153</v>
      </c>
      <c r="F166" s="874" t="s">
        <v>154</v>
      </c>
      <c r="G166" s="874" t="s">
        <v>139</v>
      </c>
      <c r="H166" s="874" t="s">
        <v>142</v>
      </c>
      <c r="I166" s="874" t="s">
        <v>695</v>
      </c>
      <c r="J166" s="874" t="s">
        <v>1114</v>
      </c>
      <c r="K166" s="874" t="s">
        <v>618</v>
      </c>
      <c r="L166" s="874" t="s">
        <v>226</v>
      </c>
      <c r="M166" s="875" t="s">
        <v>55</v>
      </c>
      <c r="N166" s="873" t="s">
        <v>159</v>
      </c>
      <c r="O166" s="874" t="s">
        <v>617</v>
      </c>
      <c r="P166" s="874" t="s">
        <v>141</v>
      </c>
      <c r="Q166" s="874" t="s">
        <v>153</v>
      </c>
      <c r="R166" s="874" t="s">
        <v>154</v>
      </c>
      <c r="S166" s="874" t="s">
        <v>139</v>
      </c>
      <c r="T166" s="874" t="s">
        <v>142</v>
      </c>
      <c r="U166" s="874" t="s">
        <v>695</v>
      </c>
      <c r="V166" s="874" t="s">
        <v>1114</v>
      </c>
      <c r="W166" s="874" t="s">
        <v>618</v>
      </c>
      <c r="X166" s="874" t="s">
        <v>226</v>
      </c>
      <c r="Y166" s="875" t="s">
        <v>55</v>
      </c>
      <c r="Z166" s="873" t="s">
        <v>159</v>
      </c>
      <c r="AA166" s="874" t="s">
        <v>617</v>
      </c>
      <c r="AB166" s="874" t="s">
        <v>141</v>
      </c>
      <c r="AC166" s="874" t="s">
        <v>153</v>
      </c>
      <c r="AD166" s="874" t="s">
        <v>154</v>
      </c>
      <c r="AE166" s="874" t="s">
        <v>139</v>
      </c>
      <c r="AF166" s="874" t="s">
        <v>142</v>
      </c>
      <c r="AG166" s="874" t="s">
        <v>695</v>
      </c>
      <c r="AH166" s="874" t="s">
        <v>1114</v>
      </c>
      <c r="AI166" s="874" t="s">
        <v>618</v>
      </c>
      <c r="AJ166" s="874" t="s">
        <v>226</v>
      </c>
      <c r="AK166" s="875" t="s">
        <v>55</v>
      </c>
    </row>
    <row r="167" spans="1:37" ht="16" x14ac:dyDescent="0.15">
      <c r="A167" s="876" t="s">
        <v>98</v>
      </c>
      <c r="B167" s="877">
        <v>446</v>
      </c>
      <c r="C167" s="678">
        <v>454236</v>
      </c>
      <c r="D167" s="864">
        <v>378</v>
      </c>
      <c r="E167" s="678">
        <v>13866654</v>
      </c>
      <c r="F167" s="678">
        <v>370182</v>
      </c>
      <c r="G167" s="864">
        <v>0</v>
      </c>
      <c r="H167" s="864">
        <v>0</v>
      </c>
      <c r="I167" s="864">
        <v>0</v>
      </c>
      <c r="J167" s="864">
        <v>0</v>
      </c>
      <c r="K167" s="864">
        <v>24034763</v>
      </c>
      <c r="L167" s="678">
        <v>24039</v>
      </c>
      <c r="M167" s="835">
        <f t="shared" ref="M167:M173" si="263">SUM(B167:L167)</f>
        <v>38750698</v>
      </c>
      <c r="N167" s="878">
        <v>19.268602223135499</v>
      </c>
      <c r="O167" s="879">
        <v>6.9611474480479902</v>
      </c>
      <c r="P167" s="880">
        <v>0.75371580570936203</v>
      </c>
      <c r="Q167" s="879">
        <v>23200.8451157538</v>
      </c>
      <c r="R167" s="879">
        <v>2196.1444945335302</v>
      </c>
      <c r="S167" s="880">
        <v>0</v>
      </c>
      <c r="T167" s="880">
        <v>0</v>
      </c>
      <c r="U167" s="880">
        <v>0</v>
      </c>
      <c r="V167" s="880">
        <v>0</v>
      </c>
      <c r="W167" s="879">
        <v>162314.44063399441</v>
      </c>
      <c r="X167" s="879">
        <v>84.374260625801909</v>
      </c>
      <c r="Y167" s="857">
        <f t="shared" ref="Y167:Y173" si="264">SUM(N167:X167)</f>
        <v>187822.78797038444</v>
      </c>
      <c r="Z167" s="877">
        <v>802</v>
      </c>
      <c r="AA167" s="678">
        <v>5368</v>
      </c>
      <c r="AB167" s="864">
        <v>282</v>
      </c>
      <c r="AC167" s="678">
        <v>560295</v>
      </c>
      <c r="AD167" s="678">
        <v>4346</v>
      </c>
      <c r="AE167" s="864">
        <v>0</v>
      </c>
      <c r="AF167" s="864">
        <v>0</v>
      </c>
      <c r="AG167" s="864">
        <v>0</v>
      </c>
      <c r="AH167" s="864">
        <v>0</v>
      </c>
      <c r="AI167" s="678">
        <v>1053639</v>
      </c>
      <c r="AJ167" s="678">
        <v>1258</v>
      </c>
      <c r="AK167" s="835">
        <f t="shared" ref="AK167:AK173" si="265">SUM(Z167:AJ167)</f>
        <v>1625990</v>
      </c>
    </row>
    <row r="168" spans="1:37" ht="16" x14ac:dyDescent="0.15">
      <c r="A168" s="876" t="s">
        <v>99</v>
      </c>
      <c r="B168" s="877">
        <v>39081</v>
      </c>
      <c r="C168" s="678">
        <v>1957306</v>
      </c>
      <c r="D168" s="864">
        <v>4830</v>
      </c>
      <c r="E168" s="678">
        <v>13737900</v>
      </c>
      <c r="F168" s="678">
        <v>450292</v>
      </c>
      <c r="G168" s="864">
        <v>0</v>
      </c>
      <c r="H168" s="864">
        <v>0</v>
      </c>
      <c r="I168" s="864">
        <v>0</v>
      </c>
      <c r="J168" s="864">
        <v>0</v>
      </c>
      <c r="K168" s="864">
        <v>8034612</v>
      </c>
      <c r="L168" s="678">
        <v>97169</v>
      </c>
      <c r="M168" s="835">
        <f t="shared" si="263"/>
        <v>24321190</v>
      </c>
      <c r="N168" s="878">
        <v>475.43215708527703</v>
      </c>
      <c r="O168" s="879">
        <v>109.721671770326</v>
      </c>
      <c r="P168" s="880">
        <v>1.7773416899144601</v>
      </c>
      <c r="Q168" s="879">
        <v>16814.581565558899</v>
      </c>
      <c r="R168" s="879">
        <v>3908.1937010614201</v>
      </c>
      <c r="S168" s="880">
        <v>0</v>
      </c>
      <c r="T168" s="880">
        <v>0</v>
      </c>
      <c r="U168" s="880">
        <v>0</v>
      </c>
      <c r="V168" s="880">
        <v>0</v>
      </c>
      <c r="W168" s="879">
        <v>23790.7533594005</v>
      </c>
      <c r="X168" s="879">
        <v>493.53220263402847</v>
      </c>
      <c r="Y168" s="857">
        <f t="shared" si="264"/>
        <v>45593.991999200371</v>
      </c>
      <c r="Z168" s="877">
        <v>565</v>
      </c>
      <c r="AA168" s="678">
        <v>1377</v>
      </c>
      <c r="AB168" s="864">
        <v>227</v>
      </c>
      <c r="AC168" s="678">
        <v>119249</v>
      </c>
      <c r="AD168" s="678">
        <v>1771</v>
      </c>
      <c r="AE168" s="864">
        <v>0</v>
      </c>
      <c r="AF168" s="864">
        <v>0</v>
      </c>
      <c r="AG168" s="864">
        <v>0</v>
      </c>
      <c r="AH168" s="864">
        <v>0</v>
      </c>
      <c r="AI168" s="678">
        <v>239683</v>
      </c>
      <c r="AJ168" s="678">
        <v>1874</v>
      </c>
      <c r="AK168" s="835">
        <f t="shared" si="265"/>
        <v>364746</v>
      </c>
    </row>
    <row r="169" spans="1:37" ht="16" x14ac:dyDescent="0.15">
      <c r="A169" s="876" t="s">
        <v>100</v>
      </c>
      <c r="B169" s="877">
        <v>1</v>
      </c>
      <c r="C169" s="678">
        <v>0</v>
      </c>
      <c r="D169" s="864">
        <v>0</v>
      </c>
      <c r="E169" s="678">
        <v>67016</v>
      </c>
      <c r="F169" s="678">
        <v>19960</v>
      </c>
      <c r="G169" s="864">
        <v>0</v>
      </c>
      <c r="H169" s="864">
        <v>0</v>
      </c>
      <c r="I169" s="864">
        <v>0</v>
      </c>
      <c r="J169" s="864">
        <v>0</v>
      </c>
      <c r="K169" s="864">
        <v>110868</v>
      </c>
      <c r="L169" s="678">
        <v>6</v>
      </c>
      <c r="M169" s="835">
        <f t="shared" si="263"/>
        <v>197851</v>
      </c>
      <c r="N169" s="878">
        <v>1.01137906312942E-4</v>
      </c>
      <c r="O169" s="879"/>
      <c r="P169" s="880">
        <v>6.0115102678537304E-4</v>
      </c>
      <c r="Q169" s="879">
        <v>35.317135442979598</v>
      </c>
      <c r="R169" s="879">
        <v>4.2950428090989499E-2</v>
      </c>
      <c r="S169" s="880">
        <v>0</v>
      </c>
      <c r="T169" s="880">
        <v>0</v>
      </c>
      <c r="U169" s="880">
        <v>0</v>
      </c>
      <c r="V169" s="880">
        <v>0</v>
      </c>
      <c r="W169" s="879">
        <v>2645.4696905966757</v>
      </c>
      <c r="X169" s="879">
        <v>0.33191009424626816</v>
      </c>
      <c r="Y169" s="857">
        <f t="shared" si="264"/>
        <v>2681.1623888509257</v>
      </c>
      <c r="Z169" s="877">
        <v>1</v>
      </c>
      <c r="AA169" s="678">
        <v>0</v>
      </c>
      <c r="AB169" s="864">
        <v>2</v>
      </c>
      <c r="AC169" s="678">
        <v>573</v>
      </c>
      <c r="AD169" s="678">
        <v>12</v>
      </c>
      <c r="AE169" s="864">
        <v>0</v>
      </c>
      <c r="AF169" s="864">
        <v>0</v>
      </c>
      <c r="AG169" s="864">
        <v>0</v>
      </c>
      <c r="AH169" s="864">
        <v>0</v>
      </c>
      <c r="AI169" s="678">
        <v>661</v>
      </c>
      <c r="AJ169" s="678">
        <v>2</v>
      </c>
      <c r="AK169" s="835">
        <f t="shared" si="265"/>
        <v>1251</v>
      </c>
    </row>
    <row r="170" spans="1:37" ht="16" x14ac:dyDescent="0.15">
      <c r="A170" s="876" t="s">
        <v>101</v>
      </c>
      <c r="B170" s="877">
        <v>2796</v>
      </c>
      <c r="C170" s="678">
        <v>255517</v>
      </c>
      <c r="D170" s="864">
        <v>7</v>
      </c>
      <c r="E170" s="678">
        <v>3965113</v>
      </c>
      <c r="F170" s="678">
        <v>3022910</v>
      </c>
      <c r="G170" s="864">
        <v>0</v>
      </c>
      <c r="H170" s="864">
        <v>0</v>
      </c>
      <c r="I170" s="864">
        <v>0</v>
      </c>
      <c r="J170" s="864">
        <v>0</v>
      </c>
      <c r="K170" s="864">
        <v>4816258</v>
      </c>
      <c r="L170" s="678">
        <v>193044</v>
      </c>
      <c r="M170" s="835">
        <f t="shared" si="263"/>
        <v>12255645</v>
      </c>
      <c r="N170" s="878">
        <v>68.501862842589603</v>
      </c>
      <c r="O170" s="879">
        <v>31.6686875429004</v>
      </c>
      <c r="P170" s="880">
        <v>1.0808989405632E-2</v>
      </c>
      <c r="Q170" s="879">
        <v>37877.944271926703</v>
      </c>
      <c r="R170" s="879">
        <v>33951.364950126001</v>
      </c>
      <c r="S170" s="880">
        <v>0</v>
      </c>
      <c r="T170" s="880">
        <v>0</v>
      </c>
      <c r="U170" s="880">
        <v>0</v>
      </c>
      <c r="V170" s="880">
        <v>0</v>
      </c>
      <c r="W170" s="879">
        <v>21146.605148928189</v>
      </c>
      <c r="X170" s="879">
        <v>3.6071655703708507</v>
      </c>
      <c r="Y170" s="857">
        <f t="shared" si="264"/>
        <v>93079.702895926166</v>
      </c>
      <c r="Z170" s="877">
        <v>8</v>
      </c>
      <c r="AA170" s="678">
        <v>7</v>
      </c>
      <c r="AB170" s="864">
        <v>5</v>
      </c>
      <c r="AC170" s="678">
        <v>252</v>
      </c>
      <c r="AD170" s="678">
        <v>10</v>
      </c>
      <c r="AE170" s="864">
        <v>0</v>
      </c>
      <c r="AF170" s="864">
        <v>0</v>
      </c>
      <c r="AG170" s="864">
        <v>0</v>
      </c>
      <c r="AH170" s="864">
        <v>0</v>
      </c>
      <c r="AI170" s="678">
        <v>329</v>
      </c>
      <c r="AJ170" s="678">
        <v>8</v>
      </c>
      <c r="AK170" s="835">
        <f t="shared" si="265"/>
        <v>619</v>
      </c>
    </row>
    <row r="171" spans="1:37" ht="16" x14ac:dyDescent="0.15">
      <c r="A171" s="876" t="s">
        <v>102</v>
      </c>
      <c r="B171" s="877">
        <v>1</v>
      </c>
      <c r="C171" s="678">
        <v>111</v>
      </c>
      <c r="D171" s="864">
        <v>0</v>
      </c>
      <c r="E171" s="678">
        <v>3458</v>
      </c>
      <c r="F171" s="678">
        <v>35</v>
      </c>
      <c r="G171" s="864">
        <v>0</v>
      </c>
      <c r="H171" s="864">
        <v>0</v>
      </c>
      <c r="I171" s="864">
        <v>0</v>
      </c>
      <c r="J171" s="864">
        <v>0</v>
      </c>
      <c r="K171" s="864">
        <v>66655</v>
      </c>
      <c r="L171" s="678">
        <v>2</v>
      </c>
      <c r="M171" s="835">
        <f t="shared" si="263"/>
        <v>70262</v>
      </c>
      <c r="N171" s="878">
        <v>7.8806275501847198E-2</v>
      </c>
      <c r="O171" s="879">
        <v>3.2831712625920703E-2</v>
      </c>
      <c r="P171" s="880">
        <v>3.0874731019139199E-3</v>
      </c>
      <c r="Q171" s="879">
        <v>4.3367187986150304</v>
      </c>
      <c r="R171" s="879">
        <v>1.67751219123601E-3</v>
      </c>
      <c r="S171" s="880">
        <v>0</v>
      </c>
      <c r="T171" s="880">
        <v>0</v>
      </c>
      <c r="U171" s="880">
        <v>0</v>
      </c>
      <c r="V171" s="880">
        <v>0</v>
      </c>
      <c r="W171" s="879">
        <v>34.638378548435796</v>
      </c>
      <c r="X171" s="879">
        <v>2.0297057926654761E-4</v>
      </c>
      <c r="Y171" s="857">
        <f t="shared" si="264"/>
        <v>39.091703291051012</v>
      </c>
      <c r="Z171" s="877">
        <v>10</v>
      </c>
      <c r="AA171" s="678">
        <v>7</v>
      </c>
      <c r="AB171" s="864">
        <v>6</v>
      </c>
      <c r="AC171" s="678">
        <v>181</v>
      </c>
      <c r="AD171" s="678">
        <v>13</v>
      </c>
      <c r="AE171" s="864">
        <v>0</v>
      </c>
      <c r="AF171" s="864">
        <v>0</v>
      </c>
      <c r="AG171" s="864">
        <v>0</v>
      </c>
      <c r="AH171" s="864">
        <v>0</v>
      </c>
      <c r="AI171" s="678">
        <v>262</v>
      </c>
      <c r="AJ171" s="678">
        <v>4</v>
      </c>
      <c r="AK171" s="835">
        <f t="shared" si="265"/>
        <v>483</v>
      </c>
    </row>
    <row r="172" spans="1:37" ht="16" x14ac:dyDescent="0.15">
      <c r="A172" s="876" t="s">
        <v>103</v>
      </c>
      <c r="B172" s="877">
        <v>73</v>
      </c>
      <c r="C172" s="678">
        <v>1164962</v>
      </c>
      <c r="D172" s="864">
        <v>0</v>
      </c>
      <c r="E172" s="678">
        <v>7306381</v>
      </c>
      <c r="F172" s="678">
        <v>8278</v>
      </c>
      <c r="G172" s="864">
        <v>0</v>
      </c>
      <c r="H172" s="864">
        <v>0</v>
      </c>
      <c r="I172" s="864">
        <v>0</v>
      </c>
      <c r="J172" s="864">
        <v>0</v>
      </c>
      <c r="K172" s="864">
        <v>4983800</v>
      </c>
      <c r="L172" s="678">
        <v>8896</v>
      </c>
      <c r="M172" s="835">
        <f t="shared" si="263"/>
        <v>13472390</v>
      </c>
      <c r="N172" s="878">
        <v>8.3040371323004294</v>
      </c>
      <c r="O172" s="879">
        <v>20.165148920379501</v>
      </c>
      <c r="P172" s="880">
        <v>1.5607138164341399E-2</v>
      </c>
      <c r="Q172" s="879">
        <v>4382.0871463287604</v>
      </c>
      <c r="R172" s="879">
        <v>655.78180659003499</v>
      </c>
      <c r="S172" s="880">
        <v>0</v>
      </c>
      <c r="T172" s="880">
        <v>0</v>
      </c>
      <c r="U172" s="880">
        <v>0</v>
      </c>
      <c r="V172" s="880">
        <v>0</v>
      </c>
      <c r="W172" s="879">
        <v>15317.29134357068</v>
      </c>
      <c r="X172" s="879">
        <v>41.773272600956204</v>
      </c>
      <c r="Y172" s="857">
        <f t="shared" si="264"/>
        <v>20425.418362281274</v>
      </c>
      <c r="Z172" s="877">
        <v>157</v>
      </c>
      <c r="AA172" s="678">
        <v>461</v>
      </c>
      <c r="AB172" s="864">
        <v>48</v>
      </c>
      <c r="AC172" s="678">
        <v>149400</v>
      </c>
      <c r="AD172" s="678">
        <v>682</v>
      </c>
      <c r="AE172" s="864">
        <v>0</v>
      </c>
      <c r="AF172" s="864">
        <v>0</v>
      </c>
      <c r="AG172" s="864">
        <v>0</v>
      </c>
      <c r="AH172" s="864">
        <v>0</v>
      </c>
      <c r="AI172" s="678">
        <v>287302</v>
      </c>
      <c r="AJ172" s="678">
        <v>822</v>
      </c>
      <c r="AK172" s="835">
        <f t="shared" si="265"/>
        <v>438872</v>
      </c>
    </row>
    <row r="173" spans="1:37" ht="16" x14ac:dyDescent="0.15">
      <c r="A173" s="876" t="s">
        <v>104</v>
      </c>
      <c r="B173" s="877">
        <v>64</v>
      </c>
      <c r="C173" s="678">
        <v>128</v>
      </c>
      <c r="D173" s="864">
        <v>1</v>
      </c>
      <c r="E173" s="678">
        <v>128419</v>
      </c>
      <c r="F173" s="678">
        <v>159</v>
      </c>
      <c r="G173" s="864">
        <v>0</v>
      </c>
      <c r="H173" s="864">
        <v>0</v>
      </c>
      <c r="I173" s="864">
        <v>0</v>
      </c>
      <c r="J173" s="864">
        <v>0</v>
      </c>
      <c r="K173" s="864">
        <v>181717</v>
      </c>
      <c r="L173" s="678">
        <v>1799</v>
      </c>
      <c r="M173" s="835">
        <f t="shared" si="263"/>
        <v>312287</v>
      </c>
      <c r="N173" s="878">
        <v>1.3621359113603799</v>
      </c>
      <c r="O173" s="879">
        <v>2.2076927125453901E-3</v>
      </c>
      <c r="P173" s="880">
        <v>4.3406113982200597E-3</v>
      </c>
      <c r="Q173" s="879">
        <v>147.29774385224999</v>
      </c>
      <c r="R173" s="879">
        <v>1.2197157628834201</v>
      </c>
      <c r="S173" s="880">
        <v>0</v>
      </c>
      <c r="T173" s="880">
        <v>0</v>
      </c>
      <c r="U173" s="880">
        <v>0</v>
      </c>
      <c r="V173" s="880">
        <v>0</v>
      </c>
      <c r="W173" s="879">
        <v>736.58679505530608</v>
      </c>
      <c r="X173" s="879">
        <v>12.23690920229992</v>
      </c>
      <c r="Y173" s="857">
        <f t="shared" si="264"/>
        <v>898.70984808821061</v>
      </c>
      <c r="Z173" s="877">
        <v>35</v>
      </c>
      <c r="AA173" s="678">
        <v>72</v>
      </c>
      <c r="AB173" s="864">
        <v>18</v>
      </c>
      <c r="AC173" s="678">
        <v>2245</v>
      </c>
      <c r="AD173" s="678">
        <v>113</v>
      </c>
      <c r="AE173" s="864">
        <v>0</v>
      </c>
      <c r="AF173" s="864">
        <v>0</v>
      </c>
      <c r="AG173" s="864">
        <v>0</v>
      </c>
      <c r="AH173" s="864">
        <v>0</v>
      </c>
      <c r="AI173" s="678">
        <v>3712</v>
      </c>
      <c r="AJ173" s="678">
        <v>115</v>
      </c>
      <c r="AK173" s="835">
        <f t="shared" si="265"/>
        <v>6310</v>
      </c>
    </row>
    <row r="174" spans="1:37" ht="17" thickBot="1" x14ac:dyDescent="0.2">
      <c r="A174" s="881" t="s">
        <v>1118</v>
      </c>
      <c r="B174" s="882">
        <f t="shared" ref="B174:AK174" si="266">SUM(B167:B173)</f>
        <v>42462</v>
      </c>
      <c r="C174" s="883">
        <f t="shared" si="266"/>
        <v>3832260</v>
      </c>
      <c r="D174" s="883">
        <f t="shared" si="266"/>
        <v>5216</v>
      </c>
      <c r="E174" s="883">
        <f t="shared" si="266"/>
        <v>39074941</v>
      </c>
      <c r="F174" s="883">
        <f t="shared" si="266"/>
        <v>3871816</v>
      </c>
      <c r="G174" s="883">
        <f t="shared" si="266"/>
        <v>0</v>
      </c>
      <c r="H174" s="883">
        <f t="shared" si="266"/>
        <v>0</v>
      </c>
      <c r="I174" s="883">
        <f t="shared" si="266"/>
        <v>0</v>
      </c>
      <c r="J174" s="883">
        <f t="shared" si="266"/>
        <v>0</v>
      </c>
      <c r="K174" s="883">
        <f t="shared" si="266"/>
        <v>42228673</v>
      </c>
      <c r="L174" s="883">
        <f t="shared" si="266"/>
        <v>324955</v>
      </c>
      <c r="M174" s="884">
        <f t="shared" si="266"/>
        <v>89380323</v>
      </c>
      <c r="N174" s="885">
        <f t="shared" si="266"/>
        <v>572.94770260807104</v>
      </c>
      <c r="O174" s="886">
        <f t="shared" si="266"/>
        <v>168.55169508699234</v>
      </c>
      <c r="P174" s="886">
        <f t="shared" si="266"/>
        <v>2.5655028587207149</v>
      </c>
      <c r="Q174" s="886">
        <f t="shared" si="266"/>
        <v>82462.40969766202</v>
      </c>
      <c r="R174" s="886">
        <f t="shared" si="266"/>
        <v>40712.749296014154</v>
      </c>
      <c r="S174" s="887">
        <f t="shared" si="266"/>
        <v>0</v>
      </c>
      <c r="T174" s="887">
        <f t="shared" si="266"/>
        <v>0</v>
      </c>
      <c r="U174" s="887">
        <f t="shared" si="266"/>
        <v>0</v>
      </c>
      <c r="V174" s="887">
        <f t="shared" si="266"/>
        <v>0</v>
      </c>
      <c r="W174" s="886">
        <f t="shared" si="266"/>
        <v>225985.7853500942</v>
      </c>
      <c r="X174" s="886">
        <f t="shared" si="266"/>
        <v>635.85592369828294</v>
      </c>
      <c r="Y174" s="888">
        <f t="shared" si="266"/>
        <v>350540.86516802246</v>
      </c>
      <c r="Z174" s="882">
        <f t="shared" si="266"/>
        <v>1578</v>
      </c>
      <c r="AA174" s="883">
        <f t="shared" si="266"/>
        <v>7292</v>
      </c>
      <c r="AB174" s="883">
        <f t="shared" si="266"/>
        <v>588</v>
      </c>
      <c r="AC174" s="883">
        <f t="shared" si="266"/>
        <v>832195</v>
      </c>
      <c r="AD174" s="883">
        <f t="shared" si="266"/>
        <v>6947</v>
      </c>
      <c r="AE174" s="889">
        <f t="shared" si="266"/>
        <v>0</v>
      </c>
      <c r="AF174" s="889">
        <f t="shared" si="266"/>
        <v>0</v>
      </c>
      <c r="AG174" s="889">
        <f t="shared" si="266"/>
        <v>0</v>
      </c>
      <c r="AH174" s="889">
        <f t="shared" si="266"/>
        <v>0</v>
      </c>
      <c r="AI174" s="883">
        <f t="shared" si="266"/>
        <v>1585588</v>
      </c>
      <c r="AJ174" s="883">
        <f t="shared" si="266"/>
        <v>4083</v>
      </c>
      <c r="AK174" s="884">
        <f t="shared" si="266"/>
        <v>2438271</v>
      </c>
    </row>
    <row r="175" spans="1:37" x14ac:dyDescent="0.15">
      <c r="A175" s="78" t="s">
        <v>166</v>
      </c>
      <c r="B175" s="423"/>
      <c r="C175" s="423"/>
      <c r="D175" s="423"/>
      <c r="E175" s="423"/>
      <c r="F175" s="327"/>
      <c r="G175" s="327"/>
      <c r="H175" s="327"/>
      <c r="I175" s="327"/>
      <c r="J175" s="328"/>
      <c r="K175" s="328"/>
      <c r="L175" s="328"/>
      <c r="M175" s="328"/>
    </row>
    <row r="176" spans="1:37" x14ac:dyDescent="0.15">
      <c r="A176" s="78" t="s">
        <v>176</v>
      </c>
    </row>
    <row r="177" spans="1:1" x14ac:dyDescent="0.15">
      <c r="A177" s="78" t="s">
        <v>177</v>
      </c>
    </row>
    <row r="201" spans="1:9" ht="16" x14ac:dyDescent="0.15">
      <c r="A201" s="78" t="s">
        <v>178</v>
      </c>
      <c r="B201" s="424"/>
      <c r="C201" s="424"/>
      <c r="D201" s="424"/>
      <c r="E201" s="424"/>
    </row>
    <row r="202" spans="1:9" ht="42" x14ac:dyDescent="0.15">
      <c r="A202" s="425" t="s">
        <v>179</v>
      </c>
      <c r="B202" s="421" t="s">
        <v>163</v>
      </c>
      <c r="C202" s="420" t="s">
        <v>162</v>
      </c>
      <c r="D202" s="422" t="s">
        <v>173</v>
      </c>
      <c r="E202" s="422" t="s">
        <v>180</v>
      </c>
      <c r="F202" s="425" t="s">
        <v>179</v>
      </c>
      <c r="G202" s="420" t="s">
        <v>162</v>
      </c>
      <c r="H202" s="421" t="s">
        <v>163</v>
      </c>
      <c r="I202" s="422" t="s">
        <v>173</v>
      </c>
    </row>
    <row r="203" spans="1:9" ht="16" x14ac:dyDescent="0.15">
      <c r="A203" s="890" t="s">
        <v>181</v>
      </c>
      <c r="B203" s="720">
        <v>161849.29556727118</v>
      </c>
      <c r="C203" s="692">
        <v>50322495</v>
      </c>
      <c r="D203" s="692">
        <v>404994</v>
      </c>
      <c r="E203" s="891">
        <v>1</v>
      </c>
      <c r="F203" s="890" t="s">
        <v>181</v>
      </c>
      <c r="G203" s="692">
        <v>50322495</v>
      </c>
      <c r="H203" s="720">
        <v>161849.29556727118</v>
      </c>
      <c r="I203" s="692">
        <v>404994</v>
      </c>
    </row>
    <row r="204" spans="1:9" ht="16" x14ac:dyDescent="0.15">
      <c r="A204" s="890" t="s">
        <v>679</v>
      </c>
      <c r="B204" s="720">
        <v>17419.822943368901</v>
      </c>
      <c r="C204" s="692">
        <v>3086001</v>
      </c>
      <c r="D204" s="692">
        <v>56545</v>
      </c>
      <c r="E204" s="891">
        <v>2</v>
      </c>
      <c r="F204" s="890" t="s">
        <v>679</v>
      </c>
      <c r="G204" s="692">
        <v>3086001</v>
      </c>
      <c r="H204" s="720">
        <v>17419.822943368901</v>
      </c>
      <c r="I204" s="692">
        <v>56545</v>
      </c>
    </row>
    <row r="205" spans="1:9" ht="16" x14ac:dyDescent="0.15">
      <c r="A205" s="890" t="s">
        <v>185</v>
      </c>
      <c r="B205" s="720">
        <v>12026.255522429899</v>
      </c>
      <c r="C205" s="692">
        <v>2542865</v>
      </c>
      <c r="D205" s="692">
        <v>22995</v>
      </c>
      <c r="E205" s="891">
        <v>3</v>
      </c>
      <c r="F205" s="890" t="s">
        <v>189</v>
      </c>
      <c r="G205" s="692">
        <v>2689497</v>
      </c>
      <c r="H205" s="720">
        <v>6231.6923162601797</v>
      </c>
      <c r="I205" s="692">
        <v>36391</v>
      </c>
    </row>
    <row r="206" spans="1:9" ht="16" x14ac:dyDescent="0.15">
      <c r="A206" s="890" t="s">
        <v>214</v>
      </c>
      <c r="B206" s="720">
        <v>11539.5644916286</v>
      </c>
      <c r="C206" s="692">
        <v>1634078</v>
      </c>
      <c r="D206" s="692">
        <v>73914</v>
      </c>
      <c r="E206" s="891">
        <v>4</v>
      </c>
      <c r="F206" s="890" t="s">
        <v>185</v>
      </c>
      <c r="G206" s="692">
        <v>2542865</v>
      </c>
      <c r="H206" s="720">
        <v>12026.255522429899</v>
      </c>
      <c r="I206" s="692">
        <v>22995</v>
      </c>
    </row>
    <row r="207" spans="1:9" ht="16" x14ac:dyDescent="0.15">
      <c r="A207" s="890" t="s">
        <v>190</v>
      </c>
      <c r="B207" s="720">
        <v>11299.847486364601</v>
      </c>
      <c r="C207" s="692">
        <v>2245489</v>
      </c>
      <c r="D207" s="692">
        <v>35585</v>
      </c>
      <c r="E207" s="891">
        <v>5</v>
      </c>
      <c r="F207" s="890" t="s">
        <v>1121</v>
      </c>
      <c r="G207" s="692">
        <v>2525420</v>
      </c>
      <c r="H207" s="720">
        <v>4372.2998002990998</v>
      </c>
      <c r="I207" s="692">
        <v>8982</v>
      </c>
    </row>
    <row r="208" spans="1:9" ht="16" x14ac:dyDescent="0.15">
      <c r="A208" s="890" t="s">
        <v>188</v>
      </c>
      <c r="B208" s="720">
        <v>11249.1848933985</v>
      </c>
      <c r="C208" s="692">
        <v>2387139</v>
      </c>
      <c r="D208" s="692">
        <v>22779</v>
      </c>
      <c r="E208" s="891">
        <v>6</v>
      </c>
      <c r="F208" s="890" t="s">
        <v>188</v>
      </c>
      <c r="G208" s="692">
        <v>2387139</v>
      </c>
      <c r="H208" s="720">
        <v>11249.1848933985</v>
      </c>
      <c r="I208" s="692">
        <v>22779</v>
      </c>
    </row>
    <row r="209" spans="1:9" ht="16" x14ac:dyDescent="0.15">
      <c r="A209" s="890" t="s">
        <v>981</v>
      </c>
      <c r="B209" s="720">
        <v>11143.6214975733</v>
      </c>
      <c r="C209" s="692">
        <v>1493802</v>
      </c>
      <c r="D209" s="692">
        <v>18754</v>
      </c>
      <c r="E209" s="891">
        <v>7</v>
      </c>
      <c r="F209" s="890" t="s">
        <v>190</v>
      </c>
      <c r="G209" s="692">
        <v>2245489</v>
      </c>
      <c r="H209" s="720">
        <v>11299.847486364601</v>
      </c>
      <c r="I209" s="692">
        <v>35585</v>
      </c>
    </row>
    <row r="210" spans="1:9" ht="16" x14ac:dyDescent="0.15">
      <c r="A210" s="890" t="s">
        <v>1122</v>
      </c>
      <c r="B210" s="720">
        <v>10818.395681943701</v>
      </c>
      <c r="C210" s="692">
        <v>1368010</v>
      </c>
      <c r="D210" s="692">
        <v>14965</v>
      </c>
      <c r="E210" s="891">
        <v>8</v>
      </c>
      <c r="F210" s="890" t="s">
        <v>229</v>
      </c>
      <c r="G210" s="692">
        <v>2142259</v>
      </c>
      <c r="H210" s="720">
        <v>6209.4062247127204</v>
      </c>
      <c r="I210" s="692">
        <v>19753</v>
      </c>
    </row>
    <row r="211" spans="1:9" ht="16" x14ac:dyDescent="0.15">
      <c r="A211" s="890" t="s">
        <v>187</v>
      </c>
      <c r="B211" s="720">
        <v>10242.469550996</v>
      </c>
      <c r="C211" s="692">
        <v>1157518</v>
      </c>
      <c r="D211" s="692">
        <v>40333</v>
      </c>
      <c r="E211" s="891">
        <v>9</v>
      </c>
      <c r="F211" s="890" t="s">
        <v>231</v>
      </c>
      <c r="G211" s="692">
        <v>1645104</v>
      </c>
      <c r="H211" s="720">
        <v>8695.71510865446</v>
      </c>
      <c r="I211" s="692">
        <v>31053</v>
      </c>
    </row>
    <row r="212" spans="1:9" ht="16" x14ac:dyDescent="0.15">
      <c r="A212" s="890" t="s">
        <v>213</v>
      </c>
      <c r="B212" s="720">
        <v>10174.530020479973</v>
      </c>
      <c r="C212" s="692">
        <v>1314799</v>
      </c>
      <c r="D212" s="692">
        <v>37924</v>
      </c>
      <c r="E212" s="891">
        <v>10</v>
      </c>
      <c r="F212" s="890" t="s">
        <v>214</v>
      </c>
      <c r="G212" s="692">
        <v>1634078</v>
      </c>
      <c r="H212" s="720">
        <v>11539.5644916286</v>
      </c>
      <c r="I212" s="692">
        <v>73914</v>
      </c>
    </row>
    <row r="214" spans="1:9" x14ac:dyDescent="0.15">
      <c r="A214" s="78" t="s">
        <v>166</v>
      </c>
    </row>
    <row r="215" spans="1:9" ht="15" customHeight="1" x14ac:dyDescent="0.15"/>
    <row r="216" spans="1:9" ht="15" customHeight="1" x14ac:dyDescent="0.15">
      <c r="A216" s="388"/>
      <c r="B216" s="393"/>
      <c r="C216" s="393"/>
      <c r="D216" s="393"/>
      <c r="E216" s="385"/>
    </row>
    <row r="217" spans="1:9" ht="15" customHeight="1" x14ac:dyDescent="0.15">
      <c r="A217" s="892" t="s">
        <v>191</v>
      </c>
      <c r="B217" s="892"/>
      <c r="C217" s="892"/>
      <c r="D217" s="892"/>
      <c r="E217" s="892"/>
    </row>
    <row r="218" spans="1:9" ht="16" x14ac:dyDescent="0.15">
      <c r="A218" s="806"/>
      <c r="B218" s="806" t="s">
        <v>242</v>
      </c>
      <c r="C218" s="806" t="s">
        <v>192</v>
      </c>
      <c r="D218" s="806" t="s">
        <v>193</v>
      </c>
      <c r="E218" s="806" t="s">
        <v>194</v>
      </c>
    </row>
    <row r="219" spans="1:9" ht="34" x14ac:dyDescent="0.15">
      <c r="A219" s="650">
        <v>1</v>
      </c>
      <c r="B219" s="863" t="s">
        <v>947</v>
      </c>
      <c r="C219" s="650" t="s">
        <v>890</v>
      </c>
      <c r="D219" s="893">
        <v>91130.458990204104</v>
      </c>
      <c r="E219" s="894">
        <v>15522443</v>
      </c>
    </row>
    <row r="220" spans="1:9" ht="34" x14ac:dyDescent="0.15">
      <c r="A220" s="650">
        <v>2</v>
      </c>
      <c r="B220" s="863" t="s">
        <v>948</v>
      </c>
      <c r="C220" s="650" t="s">
        <v>890</v>
      </c>
      <c r="D220" s="893">
        <v>89072.743488442997</v>
      </c>
      <c r="E220" s="894">
        <v>14760273</v>
      </c>
    </row>
    <row r="221" spans="1:9" ht="34" x14ac:dyDescent="0.15">
      <c r="A221" s="650">
        <v>3</v>
      </c>
      <c r="B221" s="863" t="s">
        <v>697</v>
      </c>
      <c r="C221" s="650" t="s">
        <v>887</v>
      </c>
      <c r="D221" s="893">
        <v>29967.701577128799</v>
      </c>
      <c r="E221" s="894">
        <v>26534160</v>
      </c>
    </row>
    <row r="222" spans="1:9" ht="51" x14ac:dyDescent="0.15">
      <c r="A222" s="650">
        <v>4</v>
      </c>
      <c r="B222" s="863" t="s">
        <v>1123</v>
      </c>
      <c r="C222" s="650" t="s">
        <v>1124</v>
      </c>
      <c r="D222" s="893">
        <v>27254.102845623998</v>
      </c>
      <c r="E222" s="894">
        <v>151180</v>
      </c>
    </row>
    <row r="223" spans="1:9" ht="51" x14ac:dyDescent="0.15">
      <c r="A223" s="650">
        <v>5</v>
      </c>
      <c r="B223" s="863" t="s">
        <v>1125</v>
      </c>
      <c r="C223" s="650" t="s">
        <v>1126</v>
      </c>
      <c r="D223" s="893">
        <v>25798.591622537901</v>
      </c>
      <c r="E223" s="894">
        <v>126548</v>
      </c>
    </row>
    <row r="224" spans="1:9" ht="34" x14ac:dyDescent="0.15">
      <c r="A224" s="650">
        <v>6</v>
      </c>
      <c r="B224" s="863" t="s">
        <v>949</v>
      </c>
      <c r="C224" s="650" t="s">
        <v>950</v>
      </c>
      <c r="D224" s="893">
        <v>6876.9594451058601</v>
      </c>
      <c r="E224" s="894">
        <v>1057841</v>
      </c>
    </row>
    <row r="225" spans="1:5" ht="34" x14ac:dyDescent="0.15">
      <c r="A225" s="650">
        <v>7</v>
      </c>
      <c r="B225" s="863" t="s">
        <v>951</v>
      </c>
      <c r="C225" s="650" t="s">
        <v>952</v>
      </c>
      <c r="D225" s="893">
        <v>4342.6572234155601</v>
      </c>
      <c r="E225" s="894">
        <v>2003214</v>
      </c>
    </row>
    <row r="226" spans="1:5" ht="36.75" customHeight="1" x14ac:dyDescent="0.15">
      <c r="A226" s="650">
        <v>8</v>
      </c>
      <c r="B226" s="863" t="s">
        <v>982</v>
      </c>
      <c r="C226" s="650" t="s">
        <v>952</v>
      </c>
      <c r="D226" s="893">
        <v>3809.3724906565599</v>
      </c>
      <c r="E226" s="894">
        <v>2007772</v>
      </c>
    </row>
    <row r="227" spans="1:5" ht="34" x14ac:dyDescent="0.15">
      <c r="A227" s="650">
        <v>9</v>
      </c>
      <c r="B227" s="863" t="s">
        <v>985</v>
      </c>
      <c r="C227" s="650" t="s">
        <v>950</v>
      </c>
      <c r="D227" s="893">
        <v>3791.2193628735799</v>
      </c>
      <c r="E227" s="894">
        <v>1008519</v>
      </c>
    </row>
    <row r="228" spans="1:5" ht="51" x14ac:dyDescent="0.15">
      <c r="A228" s="650">
        <v>10</v>
      </c>
      <c r="B228" s="863" t="s">
        <v>1127</v>
      </c>
      <c r="C228" s="650" t="s">
        <v>1128</v>
      </c>
      <c r="D228" s="893">
        <v>2965.5831689890401</v>
      </c>
      <c r="E228" s="894">
        <v>39825</v>
      </c>
    </row>
    <row r="229" spans="1:5" x14ac:dyDescent="0.15">
      <c r="A229" s="644"/>
      <c r="B229" s="644"/>
      <c r="C229" s="644"/>
      <c r="D229" s="644"/>
      <c r="E229" s="895"/>
    </row>
    <row r="230" spans="1:5" x14ac:dyDescent="0.15">
      <c r="A230" s="644"/>
      <c r="B230" s="644"/>
      <c r="C230" s="644"/>
      <c r="D230" s="644"/>
      <c r="E230" s="895"/>
    </row>
    <row r="231" spans="1:5" ht="16" customHeight="1" x14ac:dyDescent="0.15">
      <c r="A231" s="896" t="s">
        <v>195</v>
      </c>
      <c r="B231" s="896"/>
      <c r="C231" s="896"/>
      <c r="D231" s="896"/>
      <c r="E231" s="896"/>
    </row>
    <row r="232" spans="1:5" ht="17" x14ac:dyDescent="0.15">
      <c r="A232" s="862"/>
      <c r="B232" s="862" t="s">
        <v>196</v>
      </c>
      <c r="C232" s="862" t="s">
        <v>192</v>
      </c>
      <c r="D232" s="862" t="s">
        <v>197</v>
      </c>
      <c r="E232" s="860" t="s">
        <v>193</v>
      </c>
    </row>
    <row r="233" spans="1:5" ht="34" x14ac:dyDescent="0.15">
      <c r="A233" s="719">
        <v>1</v>
      </c>
      <c r="B233" s="792" t="s">
        <v>697</v>
      </c>
      <c r="C233" s="719" t="s">
        <v>887</v>
      </c>
      <c r="D233" s="692">
        <v>26534160</v>
      </c>
      <c r="E233" s="720">
        <v>29967.701577128799</v>
      </c>
    </row>
    <row r="234" spans="1:5" ht="34" x14ac:dyDescent="0.15">
      <c r="A234" s="719">
        <v>2</v>
      </c>
      <c r="B234" s="792" t="s">
        <v>947</v>
      </c>
      <c r="C234" s="719" t="s">
        <v>890</v>
      </c>
      <c r="D234" s="692">
        <v>15522443</v>
      </c>
      <c r="E234" s="720">
        <v>91130.458990204104</v>
      </c>
    </row>
    <row r="235" spans="1:5" ht="34" x14ac:dyDescent="0.15">
      <c r="A235" s="719">
        <v>3</v>
      </c>
      <c r="B235" s="792" t="s">
        <v>948</v>
      </c>
      <c r="C235" s="719" t="s">
        <v>890</v>
      </c>
      <c r="D235" s="692">
        <v>14760273</v>
      </c>
      <c r="E235" s="720">
        <v>89072.743488442997</v>
      </c>
    </row>
    <row r="236" spans="1:5" ht="42" customHeight="1" x14ac:dyDescent="0.15">
      <c r="A236" s="719">
        <v>4</v>
      </c>
      <c r="B236" s="792" t="s">
        <v>698</v>
      </c>
      <c r="C236" s="719" t="s">
        <v>888</v>
      </c>
      <c r="D236" s="692">
        <v>2384919</v>
      </c>
      <c r="E236" s="720">
        <v>902.91598895192101</v>
      </c>
    </row>
    <row r="237" spans="1:5" ht="34" x14ac:dyDescent="0.15">
      <c r="A237" s="719">
        <v>5</v>
      </c>
      <c r="B237" s="792" t="s">
        <v>982</v>
      </c>
      <c r="C237" s="719" t="s">
        <v>952</v>
      </c>
      <c r="D237" s="692">
        <v>2007772</v>
      </c>
      <c r="E237" s="720">
        <v>3809.3724906565599</v>
      </c>
    </row>
    <row r="238" spans="1:5" ht="34" x14ac:dyDescent="0.15">
      <c r="A238" s="719">
        <v>6</v>
      </c>
      <c r="B238" s="792" t="s">
        <v>951</v>
      </c>
      <c r="C238" s="719" t="s">
        <v>952</v>
      </c>
      <c r="D238" s="692">
        <v>2003214</v>
      </c>
      <c r="E238" s="720">
        <v>4342.6572234155601</v>
      </c>
    </row>
    <row r="239" spans="1:5" ht="68" x14ac:dyDescent="0.15">
      <c r="A239" s="719">
        <v>7</v>
      </c>
      <c r="B239" s="792" t="s">
        <v>983</v>
      </c>
      <c r="C239" s="719" t="s">
        <v>984</v>
      </c>
      <c r="D239" s="692">
        <v>1825169</v>
      </c>
      <c r="E239" s="720">
        <v>863.780399714596</v>
      </c>
    </row>
    <row r="240" spans="1:5" ht="34" x14ac:dyDescent="0.15">
      <c r="A240" s="719">
        <v>8</v>
      </c>
      <c r="B240" s="792" t="s">
        <v>751</v>
      </c>
      <c r="C240" s="719" t="s">
        <v>889</v>
      </c>
      <c r="D240" s="692">
        <v>1726853</v>
      </c>
      <c r="E240" s="720">
        <v>2817.4822126068102</v>
      </c>
    </row>
    <row r="241" spans="1:5" ht="98" customHeight="1" x14ac:dyDescent="0.15">
      <c r="A241" s="719">
        <v>9</v>
      </c>
      <c r="B241" s="792" t="s">
        <v>1129</v>
      </c>
      <c r="C241" s="719" t="s">
        <v>1130</v>
      </c>
      <c r="D241" s="692">
        <v>1575987</v>
      </c>
      <c r="E241" s="720">
        <v>927.32583379000403</v>
      </c>
    </row>
    <row r="242" spans="1:5" ht="51" x14ac:dyDescent="0.15">
      <c r="A242" s="719">
        <v>10</v>
      </c>
      <c r="B242" s="792" t="s">
        <v>1131</v>
      </c>
      <c r="C242" s="719" t="s">
        <v>1132</v>
      </c>
      <c r="D242" s="692">
        <v>1274583</v>
      </c>
      <c r="E242" s="720">
        <v>21.619321137666699</v>
      </c>
    </row>
    <row r="243" spans="1:5" x14ac:dyDescent="0.15">
      <c r="A243" s="634"/>
      <c r="B243" s="634"/>
      <c r="C243" s="823"/>
      <c r="D243" s="815"/>
      <c r="E243" s="634"/>
    </row>
    <row r="244" spans="1:5" x14ac:dyDescent="0.15">
      <c r="A244" s="634"/>
      <c r="B244" s="634"/>
      <c r="C244" s="823"/>
      <c r="D244" s="815"/>
      <c r="E244" s="634"/>
    </row>
    <row r="245" spans="1:5" x14ac:dyDescent="0.15">
      <c r="A245" s="897" t="s">
        <v>198</v>
      </c>
      <c r="B245" s="634"/>
      <c r="C245" s="823"/>
      <c r="D245" s="815"/>
      <c r="E245" s="634"/>
    </row>
    <row r="246" spans="1:5" ht="13" customHeight="1" x14ac:dyDescent="0.15">
      <c r="A246" s="1030" t="s">
        <v>199</v>
      </c>
      <c r="B246" s="1030"/>
      <c r="C246" s="1030"/>
      <c r="D246" s="815"/>
      <c r="E246" s="634"/>
    </row>
  </sheetData>
  <mergeCells count="10">
    <mergeCell ref="Z165:AK165"/>
    <mergeCell ref="A1:J1"/>
    <mergeCell ref="A36:A37"/>
    <mergeCell ref="A246:C246"/>
    <mergeCell ref="B111:M111"/>
    <mergeCell ref="N111:Y111"/>
    <mergeCell ref="B36:L36"/>
    <mergeCell ref="M36:W36"/>
    <mergeCell ref="B165:M165"/>
    <mergeCell ref="N165:Y165"/>
  </mergeCells>
  <phoneticPr fontId="29" type="noConversion"/>
  <printOptions horizontalCentered="1"/>
  <pageMargins left="0.75" right="0.75" top="1" bottom="1" header="0.5" footer="0.5"/>
  <pageSetup scale="75" orientation="landscape" r:id="rId1"/>
  <headerFooter alignWithMargins="0"/>
  <rowBreaks count="1" manualBreakCount="1">
    <brk id="62" max="16383"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12"/>
  <sheetViews>
    <sheetView zoomScaleNormal="100" workbookViewId="0">
      <selection activeCell="T52" sqref="T52"/>
    </sheetView>
  </sheetViews>
  <sheetFormatPr baseColWidth="10" defaultColWidth="11.5" defaultRowHeight="13" x14ac:dyDescent="0.15"/>
  <cols>
    <col min="1" max="1" width="135.5" style="5" customWidth="1"/>
  </cols>
  <sheetData>
    <row r="1" spans="1:1" ht="31" x14ac:dyDescent="0.3">
      <c r="A1" s="4" t="s">
        <v>0</v>
      </c>
    </row>
    <row r="2" spans="1:1" ht="37" customHeight="1" x14ac:dyDescent="0.15"/>
    <row r="3" spans="1:1" ht="207.75" customHeight="1" x14ac:dyDescent="0.15">
      <c r="A3" s="276" t="s">
        <v>999</v>
      </c>
    </row>
    <row r="4" spans="1:1" x14ac:dyDescent="0.15">
      <c r="A4" s="6"/>
    </row>
    <row r="5" spans="1:1" x14ac:dyDescent="0.15">
      <c r="A5" s="7"/>
    </row>
    <row r="6" spans="1:1" x14ac:dyDescent="0.15">
      <c r="A6" s="6"/>
    </row>
    <row r="7" spans="1:1" x14ac:dyDescent="0.15">
      <c r="A7" s="8"/>
    </row>
    <row r="8" spans="1:1" x14ac:dyDescent="0.15">
      <c r="A8" s="7"/>
    </row>
    <row r="9" spans="1:1" x14ac:dyDescent="0.15">
      <c r="A9" s="6"/>
    </row>
    <row r="10" spans="1:1" x14ac:dyDescent="0.15">
      <c r="A10" s="7"/>
    </row>
    <row r="11" spans="1:1" ht="12" customHeight="1" x14ac:dyDescent="0.15"/>
    <row r="12" spans="1:1" x14ac:dyDescent="0.15">
      <c r="A12" s="7"/>
    </row>
  </sheetData>
  <printOptions horizontalCentered="1"/>
  <pageMargins left="0.75" right="0.75" top="1" bottom="1" header="0.5" footer="0.5"/>
  <pageSetup scale="75" orientation="landscape" horizontalDpi="4294967292" verticalDpi="4294967292"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1105F-CCD6-2546-B578-7D3F4E79FEF8}">
  <dimension ref="A2:U156"/>
  <sheetViews>
    <sheetView workbookViewId="0">
      <selection activeCell="E2" sqref="E2"/>
    </sheetView>
  </sheetViews>
  <sheetFormatPr baseColWidth="10" defaultRowHeight="13" x14ac:dyDescent="0.15"/>
  <cols>
    <col min="1" max="1" width="10.83203125" style="493"/>
    <col min="14" max="17" width="13.6640625" customWidth="1"/>
    <col min="18" max="18" width="44.83203125" customWidth="1"/>
    <col min="19" max="19" width="13.1640625" customWidth="1"/>
  </cols>
  <sheetData>
    <row r="2" spans="1:20" x14ac:dyDescent="0.15">
      <c r="A2" s="332" t="s">
        <v>905</v>
      </c>
      <c r="R2" t="s">
        <v>846</v>
      </c>
      <c r="S2" t="s">
        <v>829</v>
      </c>
      <c r="T2" t="s">
        <v>830</v>
      </c>
    </row>
    <row r="3" spans="1:20" x14ac:dyDescent="0.15">
      <c r="A3" s="494" t="s">
        <v>843</v>
      </c>
      <c r="B3" s="78" t="s">
        <v>844</v>
      </c>
      <c r="C3" s="78" t="s">
        <v>974</v>
      </c>
      <c r="D3" s="78" t="s">
        <v>845</v>
      </c>
      <c r="R3">
        <v>2012</v>
      </c>
      <c r="S3">
        <v>39</v>
      </c>
      <c r="T3">
        <v>21</v>
      </c>
    </row>
    <row r="4" spans="1:20" x14ac:dyDescent="0.15">
      <c r="A4" s="101">
        <v>40909</v>
      </c>
      <c r="B4">
        <v>920</v>
      </c>
      <c r="D4">
        <v>920</v>
      </c>
      <c r="R4">
        <v>2013</v>
      </c>
      <c r="S4">
        <v>248</v>
      </c>
      <c r="T4">
        <v>176</v>
      </c>
    </row>
    <row r="5" spans="1:20" x14ac:dyDescent="0.15">
      <c r="A5" s="101">
        <v>40940</v>
      </c>
      <c r="B5">
        <v>9</v>
      </c>
      <c r="D5">
        <v>929</v>
      </c>
      <c r="R5">
        <v>2014</v>
      </c>
      <c r="S5">
        <v>434</v>
      </c>
      <c r="T5">
        <v>395</v>
      </c>
    </row>
    <row r="6" spans="1:20" x14ac:dyDescent="0.15">
      <c r="A6" s="101">
        <v>40969</v>
      </c>
      <c r="B6">
        <v>6</v>
      </c>
      <c r="D6">
        <v>935</v>
      </c>
      <c r="R6">
        <v>2015</v>
      </c>
      <c r="S6">
        <v>2069</v>
      </c>
      <c r="T6">
        <v>1832</v>
      </c>
    </row>
    <row r="7" spans="1:20" x14ac:dyDescent="0.15">
      <c r="A7" s="101">
        <v>41000</v>
      </c>
      <c r="B7">
        <v>8</v>
      </c>
      <c r="D7">
        <v>943</v>
      </c>
      <c r="R7">
        <v>2016</v>
      </c>
      <c r="S7">
        <v>903</v>
      </c>
      <c r="T7">
        <v>986</v>
      </c>
    </row>
    <row r="8" spans="1:20" x14ac:dyDescent="0.15">
      <c r="A8" s="101">
        <v>41030</v>
      </c>
      <c r="B8">
        <v>7</v>
      </c>
      <c r="D8">
        <v>950</v>
      </c>
      <c r="R8">
        <v>2017</v>
      </c>
      <c r="S8">
        <v>557</v>
      </c>
      <c r="T8">
        <v>549</v>
      </c>
    </row>
    <row r="9" spans="1:20" x14ac:dyDescent="0.15">
      <c r="A9" s="101">
        <v>41061</v>
      </c>
      <c r="B9">
        <v>13</v>
      </c>
      <c r="D9">
        <v>963</v>
      </c>
      <c r="R9">
        <v>2018</v>
      </c>
      <c r="S9">
        <v>1303</v>
      </c>
      <c r="T9">
        <v>1225</v>
      </c>
    </row>
    <row r="10" spans="1:20" x14ac:dyDescent="0.15">
      <c r="A10" s="101">
        <v>41091</v>
      </c>
      <c r="B10">
        <v>26</v>
      </c>
      <c r="D10">
        <v>989</v>
      </c>
      <c r="R10">
        <v>2019</v>
      </c>
      <c r="S10">
        <v>837</v>
      </c>
      <c r="T10">
        <v>697</v>
      </c>
    </row>
    <row r="11" spans="1:20" x14ac:dyDescent="0.15">
      <c r="A11" s="101">
        <v>41122</v>
      </c>
      <c r="B11">
        <v>1</v>
      </c>
      <c r="D11">
        <v>990</v>
      </c>
      <c r="R11">
        <v>2020</v>
      </c>
      <c r="S11">
        <v>1492</v>
      </c>
      <c r="T11">
        <v>1017</v>
      </c>
    </row>
    <row r="12" spans="1:20" x14ac:dyDescent="0.15">
      <c r="A12" s="101">
        <v>41153</v>
      </c>
      <c r="B12">
        <v>28</v>
      </c>
      <c r="D12">
        <v>1018</v>
      </c>
      <c r="R12">
        <v>2021</v>
      </c>
      <c r="S12">
        <v>1353</v>
      </c>
      <c r="T12">
        <v>1067</v>
      </c>
    </row>
    <row r="13" spans="1:20" x14ac:dyDescent="0.15">
      <c r="A13" s="101">
        <v>41183</v>
      </c>
      <c r="B13">
        <v>6</v>
      </c>
      <c r="D13">
        <v>1024</v>
      </c>
      <c r="R13">
        <v>2022</v>
      </c>
      <c r="S13">
        <v>1114</v>
      </c>
      <c r="T13">
        <v>847</v>
      </c>
    </row>
    <row r="14" spans="1:20" x14ac:dyDescent="0.15">
      <c r="A14" s="101">
        <v>41214</v>
      </c>
      <c r="B14">
        <v>41</v>
      </c>
      <c r="D14">
        <v>1065</v>
      </c>
      <c r="R14">
        <v>2023</v>
      </c>
      <c r="S14">
        <v>1405</v>
      </c>
      <c r="T14">
        <v>989</v>
      </c>
    </row>
    <row r="15" spans="1:20" x14ac:dyDescent="0.15">
      <c r="A15" s="101">
        <v>41244</v>
      </c>
      <c r="B15">
        <v>3</v>
      </c>
      <c r="D15">
        <v>1068</v>
      </c>
      <c r="R15">
        <v>2024</v>
      </c>
      <c r="S15">
        <v>1086</v>
      </c>
      <c r="T15">
        <v>978</v>
      </c>
    </row>
    <row r="16" spans="1:20" x14ac:dyDescent="0.15">
      <c r="A16" s="101">
        <v>41275</v>
      </c>
      <c r="B16">
        <v>7</v>
      </c>
      <c r="D16">
        <v>1075</v>
      </c>
      <c r="Q16" t="s">
        <v>156</v>
      </c>
    </row>
    <row r="17" spans="1:19" ht="37" customHeight="1" x14ac:dyDescent="0.15">
      <c r="A17" s="101">
        <v>41306</v>
      </c>
      <c r="B17">
        <v>4</v>
      </c>
      <c r="D17">
        <v>1079</v>
      </c>
    </row>
    <row r="18" spans="1:19" x14ac:dyDescent="0.15">
      <c r="A18" s="101">
        <v>41334</v>
      </c>
      <c r="B18">
        <v>13</v>
      </c>
      <c r="C18">
        <v>5</v>
      </c>
      <c r="D18">
        <v>1092</v>
      </c>
    </row>
    <row r="19" spans="1:19" x14ac:dyDescent="0.15">
      <c r="A19" s="101">
        <v>41365</v>
      </c>
      <c r="B19">
        <v>42</v>
      </c>
      <c r="D19">
        <v>1134</v>
      </c>
      <c r="Q19" s="3">
        <v>45200</v>
      </c>
      <c r="R19" t="s">
        <v>830</v>
      </c>
      <c r="S19" t="s">
        <v>829</v>
      </c>
    </row>
    <row r="20" spans="1:19" x14ac:dyDescent="0.15">
      <c r="A20" s="101">
        <v>41395</v>
      </c>
      <c r="B20">
        <v>7</v>
      </c>
      <c r="D20">
        <v>1141</v>
      </c>
      <c r="Q20" s="3">
        <v>45231</v>
      </c>
      <c r="R20">
        <v>81</v>
      </c>
      <c r="S20">
        <v>99</v>
      </c>
    </row>
    <row r="21" spans="1:19" x14ac:dyDescent="0.15">
      <c r="A21" s="101">
        <v>41426</v>
      </c>
      <c r="B21">
        <v>32</v>
      </c>
      <c r="C21">
        <v>3</v>
      </c>
      <c r="D21">
        <v>1173</v>
      </c>
      <c r="Q21" s="3">
        <v>45261</v>
      </c>
      <c r="R21">
        <v>105</v>
      </c>
      <c r="S21">
        <v>84</v>
      </c>
    </row>
    <row r="22" spans="1:19" x14ac:dyDescent="0.15">
      <c r="A22" s="101">
        <v>41456</v>
      </c>
      <c r="B22">
        <v>32</v>
      </c>
      <c r="D22">
        <v>1205</v>
      </c>
      <c r="Q22" s="3">
        <v>45292</v>
      </c>
      <c r="R22">
        <v>55</v>
      </c>
      <c r="S22">
        <v>52</v>
      </c>
    </row>
    <row r="23" spans="1:19" x14ac:dyDescent="0.15">
      <c r="A23" s="101">
        <v>41487</v>
      </c>
      <c r="B23">
        <v>39</v>
      </c>
      <c r="D23">
        <v>1244</v>
      </c>
      <c r="Q23" s="3">
        <v>45323</v>
      </c>
      <c r="R23">
        <v>54</v>
      </c>
      <c r="S23">
        <v>113</v>
      </c>
    </row>
    <row r="24" spans="1:19" x14ac:dyDescent="0.15">
      <c r="A24" s="101">
        <v>41518</v>
      </c>
      <c r="B24">
        <v>15</v>
      </c>
      <c r="D24">
        <v>1259</v>
      </c>
      <c r="Q24" s="3">
        <v>45352</v>
      </c>
      <c r="R24">
        <v>105</v>
      </c>
      <c r="S24">
        <v>62</v>
      </c>
    </row>
    <row r="25" spans="1:19" x14ac:dyDescent="0.15">
      <c r="A25" s="101">
        <v>41548</v>
      </c>
      <c r="B25">
        <v>13</v>
      </c>
      <c r="D25">
        <v>1272</v>
      </c>
      <c r="Q25" s="3">
        <v>45383</v>
      </c>
      <c r="R25">
        <v>68</v>
      </c>
      <c r="S25">
        <v>74</v>
      </c>
    </row>
    <row r="26" spans="1:19" x14ac:dyDescent="0.15">
      <c r="A26" s="101">
        <v>41579</v>
      </c>
      <c r="B26">
        <v>3</v>
      </c>
      <c r="D26">
        <v>1275</v>
      </c>
      <c r="Q26" s="3">
        <v>45413</v>
      </c>
      <c r="R26">
        <v>123</v>
      </c>
      <c r="S26">
        <v>106</v>
      </c>
    </row>
    <row r="27" spans="1:19" x14ac:dyDescent="0.15">
      <c r="A27" s="101">
        <v>41609</v>
      </c>
      <c r="B27">
        <v>31</v>
      </c>
      <c r="C27">
        <v>1</v>
      </c>
      <c r="D27">
        <v>1306</v>
      </c>
      <c r="Q27" s="3">
        <v>45444</v>
      </c>
      <c r="R27">
        <v>170</v>
      </c>
      <c r="S27">
        <v>241</v>
      </c>
    </row>
    <row r="28" spans="1:19" x14ac:dyDescent="0.15">
      <c r="A28" s="101">
        <v>41640</v>
      </c>
      <c r="B28">
        <v>21</v>
      </c>
      <c r="D28">
        <v>1327</v>
      </c>
      <c r="Q28" s="3">
        <v>45474</v>
      </c>
      <c r="R28">
        <v>49</v>
      </c>
      <c r="S28">
        <v>53</v>
      </c>
    </row>
    <row r="29" spans="1:19" x14ac:dyDescent="0.15">
      <c r="A29" s="101">
        <v>41671</v>
      </c>
      <c r="B29">
        <v>24</v>
      </c>
      <c r="D29">
        <v>1351</v>
      </c>
      <c r="Q29" s="3">
        <v>45505</v>
      </c>
      <c r="R29">
        <v>64</v>
      </c>
      <c r="S29">
        <v>42</v>
      </c>
    </row>
    <row r="30" spans="1:19" x14ac:dyDescent="0.15">
      <c r="A30" s="101">
        <v>41699</v>
      </c>
      <c r="B30">
        <v>46</v>
      </c>
      <c r="C30">
        <v>2</v>
      </c>
      <c r="D30">
        <v>1397</v>
      </c>
      <c r="Q30" s="3">
        <v>45536</v>
      </c>
      <c r="R30">
        <v>49</v>
      </c>
      <c r="S30">
        <v>137</v>
      </c>
    </row>
    <row r="31" spans="1:19" x14ac:dyDescent="0.15">
      <c r="A31" s="101">
        <v>41730</v>
      </c>
      <c r="B31">
        <v>122</v>
      </c>
      <c r="C31">
        <v>15</v>
      </c>
      <c r="D31">
        <v>1519</v>
      </c>
      <c r="R31">
        <v>55</v>
      </c>
      <c r="S31">
        <v>23</v>
      </c>
    </row>
    <row r="32" spans="1:19" x14ac:dyDescent="0.15">
      <c r="A32" s="101">
        <v>41760</v>
      </c>
      <c r="B32">
        <v>119</v>
      </c>
      <c r="D32">
        <v>1638</v>
      </c>
      <c r="R32">
        <f>SUM(R20:R31)</f>
        <v>978</v>
      </c>
      <c r="S32">
        <f>SUM(S20:S31)</f>
        <v>1086</v>
      </c>
    </row>
    <row r="33" spans="1:21" x14ac:dyDescent="0.15">
      <c r="A33" s="101">
        <v>41791</v>
      </c>
      <c r="B33">
        <v>8</v>
      </c>
      <c r="D33">
        <v>1646</v>
      </c>
    </row>
    <row r="34" spans="1:21" x14ac:dyDescent="0.15">
      <c r="A34" s="101">
        <v>41821</v>
      </c>
      <c r="B34">
        <v>50</v>
      </c>
      <c r="D34">
        <v>1696</v>
      </c>
    </row>
    <row r="35" spans="1:21" x14ac:dyDescent="0.15">
      <c r="A35" s="101">
        <v>41852</v>
      </c>
      <c r="B35">
        <v>105</v>
      </c>
      <c r="D35">
        <v>1801</v>
      </c>
    </row>
    <row r="36" spans="1:21" x14ac:dyDescent="0.15">
      <c r="A36" s="101">
        <v>41883</v>
      </c>
      <c r="B36">
        <v>88</v>
      </c>
      <c r="D36">
        <v>1889</v>
      </c>
    </row>
    <row r="37" spans="1:21" x14ac:dyDescent="0.15">
      <c r="A37" s="101">
        <v>41913</v>
      </c>
      <c r="B37">
        <v>400</v>
      </c>
      <c r="D37">
        <v>2289</v>
      </c>
    </row>
    <row r="38" spans="1:21" x14ac:dyDescent="0.15">
      <c r="A38" s="101">
        <v>41944</v>
      </c>
      <c r="B38">
        <v>37</v>
      </c>
      <c r="D38">
        <v>2326</v>
      </c>
    </row>
    <row r="39" spans="1:21" x14ac:dyDescent="0.15">
      <c r="A39" s="101">
        <v>41974</v>
      </c>
      <c r="B39">
        <v>83</v>
      </c>
      <c r="D39">
        <v>2409</v>
      </c>
    </row>
    <row r="40" spans="1:21" x14ac:dyDescent="0.15">
      <c r="A40" s="101">
        <v>42005</v>
      </c>
      <c r="B40">
        <v>58</v>
      </c>
      <c r="D40">
        <v>2467</v>
      </c>
    </row>
    <row r="41" spans="1:21" ht="14" thickBot="1" x14ac:dyDescent="0.2">
      <c r="A41" s="101">
        <v>42036</v>
      </c>
      <c r="B41">
        <v>13</v>
      </c>
      <c r="D41">
        <v>2480</v>
      </c>
    </row>
    <row r="42" spans="1:21" ht="105" x14ac:dyDescent="0.15">
      <c r="A42" s="101">
        <v>42064</v>
      </c>
      <c r="B42">
        <v>491</v>
      </c>
      <c r="D42">
        <v>2971</v>
      </c>
      <c r="R42" s="304" t="s">
        <v>41</v>
      </c>
      <c r="S42" s="305" t="s">
        <v>831</v>
      </c>
      <c r="T42" s="305" t="s">
        <v>832</v>
      </c>
      <c r="U42" s="306" t="s">
        <v>833</v>
      </c>
    </row>
    <row r="43" spans="1:21" x14ac:dyDescent="0.15">
      <c r="A43" s="101">
        <v>42095</v>
      </c>
      <c r="B43">
        <v>45</v>
      </c>
      <c r="D43">
        <v>3016</v>
      </c>
      <c r="R43" t="s">
        <v>44</v>
      </c>
      <c r="S43">
        <v>1891</v>
      </c>
      <c r="T43">
        <v>66</v>
      </c>
      <c r="U43">
        <f>SUM(S43:T43)</f>
        <v>1957</v>
      </c>
    </row>
    <row r="44" spans="1:21" x14ac:dyDescent="0.15">
      <c r="A44" s="101">
        <v>42125</v>
      </c>
      <c r="B44">
        <v>148</v>
      </c>
      <c r="D44">
        <v>3164</v>
      </c>
      <c r="R44" t="s">
        <v>1004</v>
      </c>
      <c r="S44">
        <v>41</v>
      </c>
      <c r="T44">
        <v>27</v>
      </c>
      <c r="U44">
        <f t="shared" ref="U44:U66" si="0">SUM(S44:T44)</f>
        <v>68</v>
      </c>
    </row>
    <row r="45" spans="1:21" x14ac:dyDescent="0.15">
      <c r="A45" s="101">
        <v>42156</v>
      </c>
      <c r="B45">
        <v>89</v>
      </c>
      <c r="D45">
        <v>3253</v>
      </c>
      <c r="R45" t="s">
        <v>46</v>
      </c>
      <c r="S45">
        <v>168</v>
      </c>
      <c r="T45">
        <v>0</v>
      </c>
      <c r="U45">
        <f t="shared" si="0"/>
        <v>168</v>
      </c>
    </row>
    <row r="46" spans="1:21" x14ac:dyDescent="0.15">
      <c r="A46" s="101">
        <v>42186</v>
      </c>
      <c r="B46">
        <v>188</v>
      </c>
      <c r="D46">
        <v>3441</v>
      </c>
      <c r="R46" t="s">
        <v>972</v>
      </c>
      <c r="S46">
        <v>45</v>
      </c>
      <c r="T46">
        <v>17</v>
      </c>
      <c r="U46">
        <f t="shared" si="0"/>
        <v>62</v>
      </c>
    </row>
    <row r="47" spans="1:21" x14ac:dyDescent="0.15">
      <c r="A47" s="101">
        <v>42217</v>
      </c>
      <c r="B47">
        <v>141</v>
      </c>
      <c r="D47">
        <v>3582</v>
      </c>
      <c r="R47" t="s">
        <v>989</v>
      </c>
      <c r="S47">
        <v>21</v>
      </c>
      <c r="T47">
        <v>18</v>
      </c>
      <c r="U47">
        <f t="shared" si="0"/>
        <v>39</v>
      </c>
    </row>
    <row r="48" spans="1:21" x14ac:dyDescent="0.15">
      <c r="A48" s="101">
        <v>42248</v>
      </c>
      <c r="B48">
        <v>203</v>
      </c>
      <c r="D48">
        <v>3785</v>
      </c>
      <c r="R48" t="s">
        <v>926</v>
      </c>
      <c r="S48">
        <v>12</v>
      </c>
      <c r="T48">
        <v>0</v>
      </c>
      <c r="U48">
        <f t="shared" si="0"/>
        <v>12</v>
      </c>
    </row>
    <row r="49" spans="1:21" x14ac:dyDescent="0.15">
      <c r="A49" s="101">
        <v>42278</v>
      </c>
      <c r="B49">
        <v>26</v>
      </c>
      <c r="D49">
        <v>3811</v>
      </c>
      <c r="R49" t="s">
        <v>47</v>
      </c>
      <c r="S49">
        <v>1960</v>
      </c>
      <c r="T49">
        <v>552</v>
      </c>
      <c r="U49">
        <f t="shared" si="0"/>
        <v>2512</v>
      </c>
    </row>
    <row r="50" spans="1:21" x14ac:dyDescent="0.15">
      <c r="A50" s="101">
        <v>42309</v>
      </c>
      <c r="B50">
        <v>35</v>
      </c>
      <c r="D50">
        <v>3846</v>
      </c>
      <c r="R50" t="s">
        <v>1005</v>
      </c>
      <c r="S50">
        <v>709</v>
      </c>
      <c r="T50">
        <v>1</v>
      </c>
      <c r="U50">
        <f t="shared" si="0"/>
        <v>710</v>
      </c>
    </row>
    <row r="51" spans="1:21" x14ac:dyDescent="0.15">
      <c r="A51" s="101">
        <v>42339</v>
      </c>
      <c r="B51">
        <v>32</v>
      </c>
      <c r="D51">
        <v>3878</v>
      </c>
      <c r="R51" t="s">
        <v>749</v>
      </c>
      <c r="S51">
        <v>265</v>
      </c>
      <c r="T51">
        <v>0</v>
      </c>
      <c r="U51">
        <f t="shared" si="0"/>
        <v>265</v>
      </c>
    </row>
    <row r="52" spans="1:21" x14ac:dyDescent="0.15">
      <c r="A52" s="101">
        <v>42370</v>
      </c>
      <c r="B52">
        <v>102</v>
      </c>
      <c r="D52">
        <v>3980</v>
      </c>
      <c r="R52" t="s">
        <v>835</v>
      </c>
      <c r="S52">
        <v>22</v>
      </c>
      <c r="T52">
        <v>1</v>
      </c>
      <c r="U52">
        <f t="shared" si="0"/>
        <v>23</v>
      </c>
    </row>
    <row r="53" spans="1:21" x14ac:dyDescent="0.15">
      <c r="A53" s="101">
        <v>42401</v>
      </c>
      <c r="B53">
        <v>67</v>
      </c>
      <c r="D53">
        <v>4047</v>
      </c>
      <c r="R53" t="s">
        <v>836</v>
      </c>
      <c r="S53">
        <v>7</v>
      </c>
      <c r="T53">
        <v>0</v>
      </c>
      <c r="U53">
        <f t="shared" si="0"/>
        <v>7</v>
      </c>
    </row>
    <row r="54" spans="1:21" x14ac:dyDescent="0.15">
      <c r="A54" s="101">
        <v>42430</v>
      </c>
      <c r="B54">
        <v>309</v>
      </c>
      <c r="D54">
        <v>4356</v>
      </c>
      <c r="R54" t="s">
        <v>837</v>
      </c>
      <c r="S54">
        <v>352</v>
      </c>
      <c r="T54">
        <v>0</v>
      </c>
      <c r="U54">
        <f t="shared" si="0"/>
        <v>352</v>
      </c>
    </row>
    <row r="55" spans="1:21" x14ac:dyDescent="0.15">
      <c r="A55" s="101">
        <v>42461</v>
      </c>
      <c r="B55">
        <v>21</v>
      </c>
      <c r="D55">
        <v>4377</v>
      </c>
      <c r="R55" t="s">
        <v>84</v>
      </c>
      <c r="S55">
        <v>747</v>
      </c>
      <c r="T55">
        <v>251</v>
      </c>
      <c r="U55">
        <f t="shared" si="0"/>
        <v>998</v>
      </c>
    </row>
    <row r="56" spans="1:21" x14ac:dyDescent="0.15">
      <c r="A56" s="101">
        <v>42491</v>
      </c>
      <c r="B56">
        <v>98</v>
      </c>
      <c r="D56">
        <v>4475</v>
      </c>
      <c r="R56" t="s">
        <v>838</v>
      </c>
      <c r="S56">
        <v>6</v>
      </c>
      <c r="T56">
        <v>0</v>
      </c>
      <c r="U56">
        <f t="shared" si="0"/>
        <v>6</v>
      </c>
    </row>
    <row r="57" spans="1:21" x14ac:dyDescent="0.15">
      <c r="A57" s="101">
        <v>42522</v>
      </c>
      <c r="B57">
        <v>48</v>
      </c>
      <c r="D57">
        <v>4523</v>
      </c>
      <c r="R57" t="s">
        <v>988</v>
      </c>
      <c r="S57">
        <v>1</v>
      </c>
      <c r="T57">
        <v>0</v>
      </c>
      <c r="U57">
        <f t="shared" si="0"/>
        <v>1</v>
      </c>
    </row>
    <row r="58" spans="1:21" x14ac:dyDescent="0.15">
      <c r="A58" s="101">
        <v>42552</v>
      </c>
      <c r="B58">
        <v>83</v>
      </c>
      <c r="D58">
        <v>4606</v>
      </c>
      <c r="R58" t="s">
        <v>839</v>
      </c>
      <c r="S58">
        <v>1342</v>
      </c>
      <c r="T58">
        <v>75</v>
      </c>
      <c r="U58">
        <f t="shared" si="0"/>
        <v>1417</v>
      </c>
    </row>
    <row r="59" spans="1:21" x14ac:dyDescent="0.15">
      <c r="A59" s="101">
        <v>42583</v>
      </c>
      <c r="B59">
        <v>275</v>
      </c>
      <c r="D59">
        <v>4881</v>
      </c>
      <c r="R59" t="s">
        <v>571</v>
      </c>
      <c r="S59">
        <v>1021</v>
      </c>
      <c r="T59">
        <v>58</v>
      </c>
      <c r="U59">
        <f t="shared" si="0"/>
        <v>1079</v>
      </c>
    </row>
    <row r="60" spans="1:21" x14ac:dyDescent="0.15">
      <c r="A60" s="101">
        <v>42614</v>
      </c>
      <c r="B60">
        <v>28</v>
      </c>
      <c r="D60">
        <v>4909</v>
      </c>
      <c r="R60" t="s">
        <v>929</v>
      </c>
      <c r="S60">
        <v>2062</v>
      </c>
      <c r="T60">
        <v>0</v>
      </c>
      <c r="U60">
        <f t="shared" si="0"/>
        <v>2062</v>
      </c>
    </row>
    <row r="61" spans="1:21" x14ac:dyDescent="0.15">
      <c r="A61" s="101">
        <v>42644</v>
      </c>
      <c r="B61">
        <v>53</v>
      </c>
      <c r="D61">
        <v>4962</v>
      </c>
      <c r="R61" t="s">
        <v>840</v>
      </c>
      <c r="S61">
        <v>7</v>
      </c>
      <c r="T61">
        <v>0</v>
      </c>
      <c r="U61">
        <f t="shared" si="0"/>
        <v>7</v>
      </c>
    </row>
    <row r="62" spans="1:21" x14ac:dyDescent="0.15">
      <c r="A62" s="101">
        <v>42675</v>
      </c>
      <c r="B62">
        <v>48</v>
      </c>
      <c r="D62">
        <v>5010</v>
      </c>
      <c r="R62" t="s">
        <v>81</v>
      </c>
      <c r="S62">
        <v>1546</v>
      </c>
      <c r="T62">
        <v>121</v>
      </c>
      <c r="U62">
        <f t="shared" si="0"/>
        <v>1667</v>
      </c>
    </row>
    <row r="63" spans="1:21" x14ac:dyDescent="0.15">
      <c r="A63" s="101">
        <v>42705</v>
      </c>
      <c r="B63">
        <v>17</v>
      </c>
      <c r="D63">
        <v>5027</v>
      </c>
      <c r="R63" t="s">
        <v>841</v>
      </c>
      <c r="S63">
        <v>187</v>
      </c>
      <c r="T63">
        <v>0</v>
      </c>
      <c r="U63">
        <f t="shared" si="0"/>
        <v>187</v>
      </c>
    </row>
    <row r="64" spans="1:21" x14ac:dyDescent="0.15">
      <c r="A64" s="101">
        <v>42736</v>
      </c>
      <c r="B64">
        <v>23</v>
      </c>
      <c r="D64">
        <v>5050</v>
      </c>
      <c r="R64" t="s">
        <v>1135</v>
      </c>
      <c r="S64">
        <v>6</v>
      </c>
      <c r="T64">
        <v>3</v>
      </c>
      <c r="U64">
        <f t="shared" si="0"/>
        <v>9</v>
      </c>
    </row>
    <row r="65" spans="1:21" x14ac:dyDescent="0.15">
      <c r="A65" s="101">
        <v>42767</v>
      </c>
      <c r="B65">
        <v>32</v>
      </c>
      <c r="D65">
        <v>5082</v>
      </c>
      <c r="R65" t="s">
        <v>54</v>
      </c>
      <c r="S65">
        <v>395</v>
      </c>
      <c r="U65">
        <f t="shared" si="0"/>
        <v>395</v>
      </c>
    </row>
    <row r="66" spans="1:21" x14ac:dyDescent="0.15">
      <c r="A66" s="101">
        <v>42795</v>
      </c>
      <c r="B66">
        <v>89</v>
      </c>
      <c r="D66">
        <v>5171</v>
      </c>
      <c r="R66" t="s">
        <v>842</v>
      </c>
      <c r="S66">
        <v>9</v>
      </c>
      <c r="T66">
        <v>0</v>
      </c>
      <c r="U66">
        <f t="shared" si="0"/>
        <v>9</v>
      </c>
    </row>
    <row r="67" spans="1:21" x14ac:dyDescent="0.15">
      <c r="A67" s="101">
        <v>42826</v>
      </c>
      <c r="B67">
        <v>46</v>
      </c>
      <c r="D67">
        <v>5217</v>
      </c>
      <c r="S67">
        <f>SUM(S43:S66)</f>
        <v>12822</v>
      </c>
      <c r="T67">
        <f>SUM(T43:T66)</f>
        <v>1190</v>
      </c>
      <c r="U67">
        <f>SUM(U43:U66)</f>
        <v>14012</v>
      </c>
    </row>
    <row r="68" spans="1:21" x14ac:dyDescent="0.15">
      <c r="A68" s="101">
        <v>42856</v>
      </c>
      <c r="B68">
        <v>85</v>
      </c>
      <c r="D68">
        <v>5302</v>
      </c>
    </row>
    <row r="69" spans="1:21" x14ac:dyDescent="0.15">
      <c r="A69" s="101">
        <v>42887</v>
      </c>
      <c r="B69">
        <v>108</v>
      </c>
      <c r="D69">
        <v>5410</v>
      </c>
      <c r="Q69" t="s">
        <v>44</v>
      </c>
      <c r="R69" s="81" t="s">
        <v>917</v>
      </c>
    </row>
    <row r="70" spans="1:21" x14ac:dyDescent="0.15">
      <c r="A70" s="101">
        <v>42917</v>
      </c>
      <c r="B70">
        <v>76</v>
      </c>
      <c r="D70">
        <v>5486</v>
      </c>
      <c r="Q70" t="s">
        <v>1004</v>
      </c>
      <c r="R70" s="81" t="s">
        <v>908</v>
      </c>
    </row>
    <row r="71" spans="1:21" x14ac:dyDescent="0.15">
      <c r="A71" s="101">
        <v>42948</v>
      </c>
      <c r="B71">
        <v>48</v>
      </c>
      <c r="D71">
        <v>5534</v>
      </c>
      <c r="Q71" t="s">
        <v>927</v>
      </c>
      <c r="R71" s="81" t="s">
        <v>973</v>
      </c>
    </row>
    <row r="72" spans="1:21" x14ac:dyDescent="0.15">
      <c r="A72" s="101">
        <v>42979</v>
      </c>
      <c r="B72">
        <v>63</v>
      </c>
      <c r="D72">
        <v>5597</v>
      </c>
      <c r="Q72" t="s">
        <v>972</v>
      </c>
      <c r="R72" s="81" t="s">
        <v>909</v>
      </c>
    </row>
    <row r="73" spans="1:21" x14ac:dyDescent="0.15">
      <c r="A73" s="101">
        <v>43009</v>
      </c>
      <c r="B73">
        <v>112</v>
      </c>
      <c r="D73">
        <v>5709</v>
      </c>
      <c r="Q73" t="s">
        <v>928</v>
      </c>
      <c r="R73" s="81" t="s">
        <v>910</v>
      </c>
    </row>
    <row r="74" spans="1:21" x14ac:dyDescent="0.15">
      <c r="A74" s="101">
        <v>43040</v>
      </c>
      <c r="B74">
        <v>123</v>
      </c>
      <c r="D74">
        <v>5832</v>
      </c>
      <c r="Q74" t="s">
        <v>926</v>
      </c>
      <c r="R74" s="81" t="s">
        <v>906</v>
      </c>
    </row>
    <row r="75" spans="1:21" x14ac:dyDescent="0.15">
      <c r="A75" s="101">
        <v>43070</v>
      </c>
      <c r="B75">
        <v>314</v>
      </c>
      <c r="D75">
        <v>6146</v>
      </c>
      <c r="Q75" t="s">
        <v>47</v>
      </c>
      <c r="R75" s="81" t="s">
        <v>913</v>
      </c>
    </row>
    <row r="76" spans="1:21" x14ac:dyDescent="0.15">
      <c r="A76" s="101">
        <v>43101</v>
      </c>
      <c r="B76">
        <v>52</v>
      </c>
      <c r="D76">
        <v>6198</v>
      </c>
      <c r="Q76" t="s">
        <v>1005</v>
      </c>
      <c r="R76" s="81" t="s">
        <v>912</v>
      </c>
    </row>
    <row r="77" spans="1:21" x14ac:dyDescent="0.15">
      <c r="A77" s="101">
        <v>43132</v>
      </c>
      <c r="B77">
        <v>138</v>
      </c>
      <c r="D77">
        <v>6336</v>
      </c>
      <c r="Q77" t="s">
        <v>749</v>
      </c>
      <c r="R77" s="81" t="s">
        <v>918</v>
      </c>
    </row>
    <row r="78" spans="1:21" x14ac:dyDescent="0.15">
      <c r="A78" s="101">
        <v>43160</v>
      </c>
      <c r="B78">
        <v>91</v>
      </c>
      <c r="D78">
        <v>6427</v>
      </c>
      <c r="Q78" t="s">
        <v>835</v>
      </c>
      <c r="R78" s="81" t="s">
        <v>914</v>
      </c>
    </row>
    <row r="79" spans="1:21" x14ac:dyDescent="0.15">
      <c r="A79" s="101">
        <v>43191</v>
      </c>
      <c r="B79">
        <v>103</v>
      </c>
      <c r="D79">
        <v>6530</v>
      </c>
      <c r="Q79" t="s">
        <v>836</v>
      </c>
      <c r="R79" s="81" t="s">
        <v>916</v>
      </c>
    </row>
    <row r="80" spans="1:21" x14ac:dyDescent="0.15">
      <c r="A80" s="101">
        <v>43221</v>
      </c>
      <c r="B80">
        <v>72</v>
      </c>
      <c r="D80">
        <v>6602</v>
      </c>
      <c r="Q80" t="s">
        <v>837</v>
      </c>
      <c r="R80" s="81" t="s">
        <v>915</v>
      </c>
    </row>
    <row r="81" spans="1:18" x14ac:dyDescent="0.15">
      <c r="A81" s="101">
        <v>43252</v>
      </c>
      <c r="B81">
        <v>206</v>
      </c>
      <c r="D81">
        <v>6808</v>
      </c>
      <c r="Q81" t="s">
        <v>84</v>
      </c>
      <c r="R81" s="81" t="s">
        <v>911</v>
      </c>
    </row>
    <row r="82" spans="1:18" x14ac:dyDescent="0.15">
      <c r="A82" s="101">
        <v>43282</v>
      </c>
      <c r="B82">
        <v>58</v>
      </c>
      <c r="D82">
        <v>6866</v>
      </c>
      <c r="Q82" t="s">
        <v>838</v>
      </c>
      <c r="R82" s="81" t="s">
        <v>907</v>
      </c>
    </row>
    <row r="83" spans="1:18" x14ac:dyDescent="0.15">
      <c r="A83" s="101">
        <v>43313</v>
      </c>
      <c r="B83">
        <v>45</v>
      </c>
      <c r="D83">
        <v>6911</v>
      </c>
      <c r="Q83" t="s">
        <v>839</v>
      </c>
      <c r="R83" s="81" t="s">
        <v>919</v>
      </c>
    </row>
    <row r="84" spans="1:18" x14ac:dyDescent="0.15">
      <c r="A84" s="101">
        <v>43344</v>
      </c>
      <c r="B84">
        <v>79</v>
      </c>
      <c r="D84">
        <v>6990</v>
      </c>
      <c r="Q84" t="s">
        <v>571</v>
      </c>
      <c r="R84" s="81" t="s">
        <v>920</v>
      </c>
    </row>
    <row r="85" spans="1:18" x14ac:dyDescent="0.15">
      <c r="A85" s="101">
        <v>43374</v>
      </c>
      <c r="B85">
        <v>73</v>
      </c>
      <c r="D85">
        <v>7063</v>
      </c>
      <c r="Q85" t="s">
        <v>929</v>
      </c>
      <c r="R85" s="81" t="s">
        <v>925</v>
      </c>
    </row>
    <row r="86" spans="1:18" x14ac:dyDescent="0.15">
      <c r="A86" s="101">
        <v>43405</v>
      </c>
      <c r="B86">
        <v>58</v>
      </c>
      <c r="D86">
        <v>7121</v>
      </c>
      <c r="Q86" t="s">
        <v>840</v>
      </c>
      <c r="R86" s="81" t="s">
        <v>921</v>
      </c>
    </row>
    <row r="87" spans="1:18" x14ac:dyDescent="0.15">
      <c r="A87" s="101">
        <v>43435</v>
      </c>
      <c r="B87">
        <v>68</v>
      </c>
      <c r="D87">
        <v>7189</v>
      </c>
      <c r="Q87" t="s">
        <v>81</v>
      </c>
      <c r="R87" s="81" t="s">
        <v>922</v>
      </c>
    </row>
    <row r="88" spans="1:18" x14ac:dyDescent="0.15">
      <c r="A88" s="101">
        <v>43466</v>
      </c>
      <c r="B88">
        <v>59</v>
      </c>
      <c r="D88">
        <v>7248</v>
      </c>
      <c r="Q88" t="s">
        <v>841</v>
      </c>
      <c r="R88" s="81" t="s">
        <v>923</v>
      </c>
    </row>
    <row r="89" spans="1:18" x14ac:dyDescent="0.15">
      <c r="A89" s="101">
        <v>43497</v>
      </c>
      <c r="B89">
        <v>98</v>
      </c>
      <c r="D89">
        <v>7346</v>
      </c>
      <c r="Q89" t="s">
        <v>1135</v>
      </c>
      <c r="R89" t="s">
        <v>1136</v>
      </c>
    </row>
    <row r="90" spans="1:18" x14ac:dyDescent="0.15">
      <c r="A90" s="101">
        <v>43525</v>
      </c>
      <c r="B90">
        <v>49</v>
      </c>
      <c r="D90">
        <v>7395</v>
      </c>
      <c r="Q90" t="s">
        <v>54</v>
      </c>
      <c r="R90" s="81" t="s">
        <v>54</v>
      </c>
    </row>
    <row r="91" spans="1:18" x14ac:dyDescent="0.15">
      <c r="A91" s="101">
        <v>43556</v>
      </c>
      <c r="B91">
        <v>64</v>
      </c>
      <c r="D91">
        <v>7459</v>
      </c>
      <c r="Q91" t="s">
        <v>842</v>
      </c>
      <c r="R91" s="81" t="s">
        <v>924</v>
      </c>
    </row>
    <row r="92" spans="1:18" x14ac:dyDescent="0.15">
      <c r="A92" s="101">
        <v>43586</v>
      </c>
      <c r="B92">
        <v>72</v>
      </c>
      <c r="D92">
        <v>7531</v>
      </c>
    </row>
    <row r="93" spans="1:18" x14ac:dyDescent="0.15">
      <c r="A93" s="101">
        <v>43617</v>
      </c>
      <c r="B93">
        <v>66</v>
      </c>
      <c r="D93">
        <v>7597</v>
      </c>
    </row>
    <row r="94" spans="1:18" x14ac:dyDescent="0.15">
      <c r="A94" s="101">
        <v>43647</v>
      </c>
      <c r="B94">
        <v>29</v>
      </c>
      <c r="D94">
        <v>7626</v>
      </c>
    </row>
    <row r="95" spans="1:18" x14ac:dyDescent="0.15">
      <c r="A95" s="101">
        <v>43678</v>
      </c>
      <c r="B95">
        <v>253</v>
      </c>
      <c r="D95">
        <v>7879</v>
      </c>
    </row>
    <row r="96" spans="1:18" x14ac:dyDescent="0.15">
      <c r="A96" s="101">
        <v>43709</v>
      </c>
      <c r="B96">
        <v>63</v>
      </c>
      <c r="D96">
        <v>7942</v>
      </c>
    </row>
    <row r="97" spans="1:4" x14ac:dyDescent="0.15">
      <c r="A97" s="101">
        <v>43739</v>
      </c>
      <c r="B97">
        <v>145</v>
      </c>
      <c r="D97">
        <v>8087</v>
      </c>
    </row>
    <row r="98" spans="1:4" x14ac:dyDescent="0.15">
      <c r="A98" s="101">
        <v>43770</v>
      </c>
      <c r="B98">
        <v>85</v>
      </c>
      <c r="D98">
        <v>8172</v>
      </c>
    </row>
    <row r="99" spans="1:4" x14ac:dyDescent="0.15">
      <c r="A99" s="101">
        <v>43800</v>
      </c>
      <c r="B99">
        <v>45</v>
      </c>
      <c r="D99">
        <v>8217</v>
      </c>
    </row>
    <row r="100" spans="1:4" x14ac:dyDescent="0.15">
      <c r="A100" s="101">
        <v>43831</v>
      </c>
      <c r="B100">
        <v>100</v>
      </c>
      <c r="D100">
        <v>8317</v>
      </c>
    </row>
    <row r="101" spans="1:4" x14ac:dyDescent="0.15">
      <c r="A101" s="101">
        <v>43862</v>
      </c>
      <c r="B101">
        <v>157</v>
      </c>
      <c r="D101">
        <v>8474</v>
      </c>
    </row>
    <row r="102" spans="1:4" x14ac:dyDescent="0.15">
      <c r="A102" s="101">
        <v>43891</v>
      </c>
      <c r="B102">
        <v>65</v>
      </c>
      <c r="D102">
        <v>8539</v>
      </c>
    </row>
    <row r="103" spans="1:4" x14ac:dyDescent="0.15">
      <c r="A103" s="101">
        <v>43922</v>
      </c>
      <c r="B103">
        <v>564</v>
      </c>
      <c r="D103">
        <v>9103</v>
      </c>
    </row>
    <row r="104" spans="1:4" x14ac:dyDescent="0.15">
      <c r="A104" s="101">
        <v>43952</v>
      </c>
      <c r="B104">
        <v>77</v>
      </c>
      <c r="D104">
        <v>9180</v>
      </c>
    </row>
    <row r="105" spans="1:4" x14ac:dyDescent="0.15">
      <c r="A105" s="101">
        <v>43983</v>
      </c>
      <c r="B105">
        <v>212</v>
      </c>
      <c r="D105">
        <v>9392</v>
      </c>
    </row>
    <row r="106" spans="1:4" x14ac:dyDescent="0.15">
      <c r="A106" s="101">
        <v>44013</v>
      </c>
      <c r="B106">
        <v>109</v>
      </c>
      <c r="D106">
        <v>9501</v>
      </c>
    </row>
    <row r="107" spans="1:4" x14ac:dyDescent="0.15">
      <c r="A107" s="101">
        <v>44044</v>
      </c>
      <c r="B107">
        <v>64</v>
      </c>
      <c r="D107">
        <v>9565</v>
      </c>
    </row>
    <row r="108" spans="1:4" x14ac:dyDescent="0.15">
      <c r="A108" s="101">
        <v>44075</v>
      </c>
      <c r="B108">
        <v>79</v>
      </c>
      <c r="D108">
        <v>9644</v>
      </c>
    </row>
    <row r="109" spans="1:4" x14ac:dyDescent="0.15">
      <c r="A109" s="101">
        <v>44105</v>
      </c>
      <c r="B109">
        <v>143</v>
      </c>
      <c r="D109">
        <v>9787</v>
      </c>
    </row>
    <row r="110" spans="1:4" x14ac:dyDescent="0.15">
      <c r="A110" s="101">
        <v>44136</v>
      </c>
      <c r="B110">
        <v>156</v>
      </c>
      <c r="D110">
        <v>9943</v>
      </c>
    </row>
    <row r="111" spans="1:4" x14ac:dyDescent="0.15">
      <c r="A111" s="101">
        <v>44166</v>
      </c>
      <c r="B111">
        <v>168</v>
      </c>
      <c r="D111">
        <v>10111</v>
      </c>
    </row>
    <row r="112" spans="1:4" x14ac:dyDescent="0.15">
      <c r="A112" s="101">
        <v>44197</v>
      </c>
      <c r="B112">
        <v>65</v>
      </c>
      <c r="D112">
        <v>10176</v>
      </c>
    </row>
    <row r="113" spans="1:4" x14ac:dyDescent="0.15">
      <c r="A113" s="101">
        <v>44228</v>
      </c>
      <c r="B113">
        <v>129</v>
      </c>
      <c r="D113">
        <v>10240</v>
      </c>
    </row>
    <row r="114" spans="1:4" x14ac:dyDescent="0.15">
      <c r="A114" s="101">
        <v>44256</v>
      </c>
      <c r="B114">
        <v>94</v>
      </c>
      <c r="D114">
        <v>10327</v>
      </c>
    </row>
    <row r="115" spans="1:4" x14ac:dyDescent="0.15">
      <c r="A115" s="101">
        <v>44287</v>
      </c>
      <c r="B115">
        <v>103</v>
      </c>
      <c r="D115">
        <v>10379</v>
      </c>
    </row>
    <row r="116" spans="1:4" x14ac:dyDescent="0.15">
      <c r="A116" s="101">
        <v>44317</v>
      </c>
      <c r="B116">
        <v>103</v>
      </c>
      <c r="D116">
        <v>10462</v>
      </c>
    </row>
    <row r="117" spans="1:4" x14ac:dyDescent="0.15">
      <c r="A117" s="101">
        <v>44348</v>
      </c>
      <c r="B117">
        <v>97</v>
      </c>
      <c r="D117">
        <v>10554</v>
      </c>
    </row>
    <row r="118" spans="1:4" x14ac:dyDescent="0.15">
      <c r="A118" s="101">
        <v>44378</v>
      </c>
      <c r="B118">
        <v>91</v>
      </c>
      <c r="D118">
        <v>10600</v>
      </c>
    </row>
    <row r="119" spans="1:4" x14ac:dyDescent="0.15">
      <c r="A119" s="101">
        <v>44409</v>
      </c>
      <c r="B119">
        <v>81</v>
      </c>
      <c r="D119">
        <v>10681</v>
      </c>
    </row>
    <row r="120" spans="1:4" x14ac:dyDescent="0.15">
      <c r="A120" s="101">
        <v>44440</v>
      </c>
      <c r="B120">
        <v>123</v>
      </c>
      <c r="D120">
        <v>10798</v>
      </c>
    </row>
    <row r="121" spans="1:4" x14ac:dyDescent="0.15">
      <c r="A121" s="101">
        <v>44470</v>
      </c>
      <c r="B121">
        <v>53</v>
      </c>
      <c r="D121">
        <v>10784</v>
      </c>
    </row>
    <row r="122" spans="1:4" x14ac:dyDescent="0.15">
      <c r="A122" s="101">
        <v>44501</v>
      </c>
      <c r="B122">
        <v>66</v>
      </c>
      <c r="D122">
        <v>10851</v>
      </c>
    </row>
    <row r="123" spans="1:4" x14ac:dyDescent="0.15">
      <c r="A123" s="101">
        <v>44531</v>
      </c>
      <c r="B123">
        <v>67</v>
      </c>
      <c r="C123">
        <v>1</v>
      </c>
      <c r="D123">
        <v>10882</v>
      </c>
    </row>
    <row r="124" spans="1:4" x14ac:dyDescent="0.15">
      <c r="A124" s="101">
        <v>44562</v>
      </c>
      <c r="B124">
        <v>85</v>
      </c>
      <c r="D124">
        <v>10952</v>
      </c>
    </row>
    <row r="125" spans="1:4" x14ac:dyDescent="0.15">
      <c r="A125" s="101">
        <v>44593</v>
      </c>
      <c r="B125">
        <v>91</v>
      </c>
      <c r="D125">
        <v>11063</v>
      </c>
    </row>
    <row r="126" spans="1:4" x14ac:dyDescent="0.15">
      <c r="A126" s="101">
        <v>44621</v>
      </c>
      <c r="B126">
        <v>101</v>
      </c>
      <c r="D126">
        <v>11155</v>
      </c>
    </row>
    <row r="127" spans="1:4" x14ac:dyDescent="0.15">
      <c r="A127" s="101">
        <v>44652</v>
      </c>
      <c r="B127">
        <v>108</v>
      </c>
      <c r="D127">
        <v>11263</v>
      </c>
    </row>
    <row r="128" spans="1:4" x14ac:dyDescent="0.15">
      <c r="A128" s="101">
        <v>44682</v>
      </c>
      <c r="B128">
        <v>241</v>
      </c>
      <c r="D128">
        <v>11504</v>
      </c>
    </row>
    <row r="129" spans="1:11" x14ac:dyDescent="0.15">
      <c r="A129" s="101">
        <v>44713</v>
      </c>
      <c r="B129">
        <v>56</v>
      </c>
      <c r="D129">
        <v>11557</v>
      </c>
    </row>
    <row r="130" spans="1:11" x14ac:dyDescent="0.15">
      <c r="A130" s="101">
        <v>44743</v>
      </c>
      <c r="B130">
        <v>92</v>
      </c>
      <c r="D130">
        <v>11649</v>
      </c>
    </row>
    <row r="131" spans="1:11" x14ac:dyDescent="0.15">
      <c r="A131" s="101">
        <v>44774</v>
      </c>
      <c r="B131">
        <v>88</v>
      </c>
      <c r="D131">
        <v>11738</v>
      </c>
    </row>
    <row r="132" spans="1:11" x14ac:dyDescent="0.15">
      <c r="A132" s="101">
        <v>44805</v>
      </c>
      <c r="B132">
        <v>280</v>
      </c>
      <c r="D132">
        <v>11931</v>
      </c>
    </row>
    <row r="133" spans="1:11" x14ac:dyDescent="0.15">
      <c r="A133" s="101">
        <v>44835</v>
      </c>
      <c r="B133">
        <v>129</v>
      </c>
      <c r="C133">
        <v>4</v>
      </c>
      <c r="D133">
        <v>12047</v>
      </c>
      <c r="G133" s="3">
        <v>44835</v>
      </c>
      <c r="H133">
        <v>20</v>
      </c>
      <c r="K133">
        <f>E133+H133</f>
        <v>20</v>
      </c>
    </row>
    <row r="134" spans="1:11" x14ac:dyDescent="0.15">
      <c r="A134" s="101">
        <v>44866</v>
      </c>
      <c r="B134">
        <v>134</v>
      </c>
      <c r="C134">
        <v>16</v>
      </c>
      <c r="D134">
        <v>12179</v>
      </c>
      <c r="E134">
        <v>3</v>
      </c>
      <c r="G134" s="3">
        <v>44866</v>
      </c>
      <c r="H134">
        <v>11</v>
      </c>
      <c r="K134">
        <f t="shared" ref="K134:K144" si="1">E134+H134</f>
        <v>14</v>
      </c>
    </row>
    <row r="135" spans="1:11" x14ac:dyDescent="0.15">
      <c r="A135" s="101">
        <v>44896</v>
      </c>
      <c r="B135">
        <v>65</v>
      </c>
      <c r="D135">
        <v>12201</v>
      </c>
      <c r="E135">
        <v>1</v>
      </c>
      <c r="G135" s="3">
        <v>44896</v>
      </c>
      <c r="H135">
        <v>4</v>
      </c>
      <c r="K135">
        <f t="shared" si="1"/>
        <v>5</v>
      </c>
    </row>
    <row r="136" spans="1:11" x14ac:dyDescent="0.15">
      <c r="A136" s="101">
        <v>44949</v>
      </c>
      <c r="B136">
        <v>137</v>
      </c>
      <c r="C136">
        <v>2</v>
      </c>
      <c r="D136">
        <v>12338</v>
      </c>
      <c r="E136">
        <v>3</v>
      </c>
      <c r="G136" s="3">
        <v>44927</v>
      </c>
      <c r="H136">
        <v>9</v>
      </c>
      <c r="K136">
        <f t="shared" si="1"/>
        <v>12</v>
      </c>
    </row>
    <row r="137" spans="1:11" x14ac:dyDescent="0.15">
      <c r="A137" s="101">
        <v>44980</v>
      </c>
      <c r="B137">
        <v>62</v>
      </c>
      <c r="C137">
        <v>1</v>
      </c>
      <c r="D137">
        <v>12394</v>
      </c>
      <c r="G137" s="3">
        <v>44958</v>
      </c>
      <c r="H137">
        <v>11</v>
      </c>
      <c r="K137">
        <f t="shared" si="1"/>
        <v>11</v>
      </c>
    </row>
    <row r="138" spans="1:11" x14ac:dyDescent="0.15">
      <c r="A138" s="101">
        <v>45016</v>
      </c>
      <c r="B138">
        <v>83</v>
      </c>
      <c r="C138">
        <v>4</v>
      </c>
      <c r="D138">
        <v>12476</v>
      </c>
      <c r="G138" s="3">
        <v>44986</v>
      </c>
      <c r="H138">
        <v>5</v>
      </c>
      <c r="K138">
        <f t="shared" si="1"/>
        <v>5</v>
      </c>
    </row>
    <row r="139" spans="1:11" x14ac:dyDescent="0.15">
      <c r="A139" s="101">
        <v>45046</v>
      </c>
      <c r="B139">
        <v>75</v>
      </c>
      <c r="C139">
        <v>1</v>
      </c>
      <c r="D139">
        <v>12552</v>
      </c>
      <c r="E139">
        <v>2</v>
      </c>
      <c r="G139" s="3">
        <v>45017</v>
      </c>
      <c r="H139">
        <v>4</v>
      </c>
      <c r="K139">
        <f t="shared" si="1"/>
        <v>6</v>
      </c>
    </row>
    <row r="140" spans="1:11" x14ac:dyDescent="0.15">
      <c r="A140" s="101">
        <v>45076</v>
      </c>
      <c r="B140">
        <v>69</v>
      </c>
      <c r="C140">
        <v>1</v>
      </c>
      <c r="D140">
        <v>12622</v>
      </c>
      <c r="G140" s="3">
        <v>45047</v>
      </c>
      <c r="H140">
        <v>26</v>
      </c>
      <c r="K140">
        <f t="shared" si="1"/>
        <v>26</v>
      </c>
    </row>
    <row r="141" spans="1:11" x14ac:dyDescent="0.15">
      <c r="A141" s="101">
        <v>45107</v>
      </c>
      <c r="B141">
        <v>83</v>
      </c>
      <c r="C141">
        <v>1</v>
      </c>
      <c r="D141">
        <v>12683</v>
      </c>
      <c r="E141">
        <v>1</v>
      </c>
      <c r="G141" s="3">
        <v>45078</v>
      </c>
      <c r="H141">
        <v>10</v>
      </c>
      <c r="K141">
        <f t="shared" si="1"/>
        <v>11</v>
      </c>
    </row>
    <row r="142" spans="1:11" x14ac:dyDescent="0.15">
      <c r="A142" s="101">
        <v>45137</v>
      </c>
      <c r="B142">
        <v>134</v>
      </c>
      <c r="D142">
        <v>12811</v>
      </c>
      <c r="E142">
        <v>1</v>
      </c>
      <c r="G142" s="3">
        <v>45108</v>
      </c>
      <c r="H142">
        <v>37</v>
      </c>
      <c r="K142">
        <f t="shared" si="1"/>
        <v>38</v>
      </c>
    </row>
    <row r="143" spans="1:11" x14ac:dyDescent="0.15">
      <c r="A143" s="101">
        <v>45168</v>
      </c>
      <c r="B143">
        <v>154</v>
      </c>
      <c r="D143">
        <v>12885</v>
      </c>
      <c r="G143" s="3">
        <v>45139</v>
      </c>
      <c r="H143">
        <v>4</v>
      </c>
      <c r="K143">
        <f t="shared" si="1"/>
        <v>4</v>
      </c>
    </row>
    <row r="144" spans="1:11" x14ac:dyDescent="0.15">
      <c r="A144" s="101">
        <v>45199</v>
      </c>
      <c r="B144">
        <v>86</v>
      </c>
      <c r="C144">
        <v>17</v>
      </c>
      <c r="D144">
        <v>12952</v>
      </c>
      <c r="E144">
        <v>10</v>
      </c>
      <c r="F144">
        <f>SUM(E134:E144)</f>
        <v>21</v>
      </c>
      <c r="G144" s="3">
        <v>45170</v>
      </c>
      <c r="H144">
        <v>5</v>
      </c>
      <c r="I144">
        <f>D144+F144+H145</f>
        <v>13119</v>
      </c>
      <c r="J144">
        <f>U67-I144</f>
        <v>893</v>
      </c>
      <c r="K144">
        <f t="shared" si="1"/>
        <v>15</v>
      </c>
    </row>
    <row r="145" spans="1:8" x14ac:dyDescent="0.15">
      <c r="A145" s="101">
        <v>45229</v>
      </c>
      <c r="B145">
        <v>101</v>
      </c>
      <c r="C145">
        <f>SUM(C133:C144)</f>
        <v>47</v>
      </c>
      <c r="D145">
        <v>13035</v>
      </c>
      <c r="H145">
        <f>SUM(H133:H144)</f>
        <v>146</v>
      </c>
    </row>
    <row r="146" spans="1:8" x14ac:dyDescent="0.15">
      <c r="A146" s="101">
        <v>45260</v>
      </c>
      <c r="B146">
        <f>136-52</f>
        <v>84</v>
      </c>
      <c r="D146">
        <v>13035</v>
      </c>
    </row>
    <row r="147" spans="1:8" x14ac:dyDescent="0.15">
      <c r="A147" s="101">
        <v>45291</v>
      </c>
      <c r="B147">
        <v>52</v>
      </c>
      <c r="D147">
        <v>13165</v>
      </c>
    </row>
    <row r="148" spans="1:8" x14ac:dyDescent="0.15">
      <c r="A148" s="101">
        <v>45322</v>
      </c>
      <c r="B148">
        <v>113</v>
      </c>
      <c r="D148">
        <v>13276</v>
      </c>
    </row>
    <row r="149" spans="1:8" x14ac:dyDescent="0.15">
      <c r="A149" s="101">
        <v>45351</v>
      </c>
      <c r="B149">
        <v>62</v>
      </c>
      <c r="D149">
        <v>13339</v>
      </c>
    </row>
    <row r="150" spans="1:8" x14ac:dyDescent="0.15">
      <c r="A150" s="101">
        <v>45382</v>
      </c>
      <c r="B150">
        <v>74</v>
      </c>
      <c r="D150">
        <v>13414</v>
      </c>
    </row>
    <row r="151" spans="1:8" x14ac:dyDescent="0.15">
      <c r="A151" s="101">
        <v>45412</v>
      </c>
      <c r="B151">
        <v>106</v>
      </c>
      <c r="D151">
        <v>13520</v>
      </c>
    </row>
    <row r="152" spans="1:8" x14ac:dyDescent="0.15">
      <c r="A152" s="101">
        <v>45443</v>
      </c>
      <c r="B152">
        <v>241</v>
      </c>
      <c r="D152">
        <v>13761</v>
      </c>
    </row>
    <row r="153" spans="1:8" x14ac:dyDescent="0.15">
      <c r="A153" s="101">
        <v>45473</v>
      </c>
      <c r="B153">
        <v>53</v>
      </c>
      <c r="D153">
        <v>13815</v>
      </c>
    </row>
    <row r="154" spans="1:8" x14ac:dyDescent="0.15">
      <c r="A154" s="101">
        <v>45504</v>
      </c>
      <c r="B154">
        <v>68</v>
      </c>
      <c r="D154">
        <v>13850</v>
      </c>
    </row>
    <row r="155" spans="1:8" x14ac:dyDescent="0.15">
      <c r="A155" s="101">
        <v>45535</v>
      </c>
      <c r="B155">
        <v>137</v>
      </c>
      <c r="D155">
        <v>13989</v>
      </c>
    </row>
    <row r="156" spans="1:8" x14ac:dyDescent="0.15">
      <c r="A156" s="101">
        <v>45565</v>
      </c>
      <c r="B156">
        <v>24</v>
      </c>
      <c r="D156">
        <v>14009</v>
      </c>
    </row>
  </sheetData>
  <sortState xmlns:xlrd2="http://schemas.microsoft.com/office/spreadsheetml/2017/richdata2" ref="AG15:AI26">
    <sortCondition ref="AG15:AG26"/>
  </sortState>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2"/>
  <dimension ref="A1:T33"/>
  <sheetViews>
    <sheetView topLeftCell="A4" zoomScale="97" zoomScaleNormal="97" workbookViewId="0">
      <selection activeCell="A6" sqref="A6:G6"/>
    </sheetView>
  </sheetViews>
  <sheetFormatPr baseColWidth="10" defaultColWidth="8.83203125" defaultRowHeight="13" x14ac:dyDescent="0.15"/>
  <cols>
    <col min="1" max="1" width="25.83203125" style="95" customWidth="1"/>
    <col min="2" max="2" width="13.5" style="95" customWidth="1"/>
    <col min="3" max="3" width="15.6640625" style="95" customWidth="1"/>
    <col min="4" max="4" width="15.83203125" style="95" customWidth="1"/>
    <col min="5" max="5" width="17.1640625" style="95" customWidth="1"/>
    <col min="6" max="6" width="15.6640625" style="95" customWidth="1"/>
    <col min="7" max="7" width="24.1640625" style="95" bestFit="1" customWidth="1"/>
    <col min="8" max="8" width="13" customWidth="1"/>
    <col min="9" max="9" width="16" customWidth="1"/>
    <col min="12" max="12" width="20.83203125" bestFit="1" customWidth="1"/>
  </cols>
  <sheetData>
    <row r="1" spans="1:13" ht="53" customHeight="1" x14ac:dyDescent="0.15">
      <c r="A1" s="969" t="s">
        <v>847</v>
      </c>
      <c r="B1" s="983"/>
      <c r="C1" s="983"/>
      <c r="D1" s="983"/>
      <c r="E1" s="983"/>
      <c r="F1" s="983"/>
      <c r="G1" s="983"/>
    </row>
    <row r="2" spans="1:13" s="10" customFormat="1" ht="12.75" customHeight="1" x14ac:dyDescent="0.15">
      <c r="A2" s="969"/>
      <c r="B2" s="969"/>
      <c r="C2" s="969"/>
      <c r="D2" s="969"/>
      <c r="E2" s="969"/>
      <c r="F2" s="969"/>
      <c r="G2" s="969"/>
      <c r="H2" s="85"/>
      <c r="I2"/>
      <c r="K2"/>
      <c r="L2"/>
    </row>
    <row r="3" spans="1:13" s="10" customFormat="1" ht="29.25" customHeight="1" x14ac:dyDescent="0.15">
      <c r="A3" s="969" t="s">
        <v>810</v>
      </c>
      <c r="B3" s="969"/>
      <c r="C3" s="969"/>
      <c r="D3" s="969"/>
      <c r="E3" s="969"/>
      <c r="F3" s="969"/>
      <c r="G3" s="969"/>
      <c r="H3"/>
      <c r="I3"/>
      <c r="K3"/>
      <c r="L3"/>
    </row>
    <row r="4" spans="1:13" s="10" customFormat="1" ht="18" customHeight="1" x14ac:dyDescent="0.15">
      <c r="A4" s="969"/>
      <c r="B4" s="969"/>
      <c r="C4" s="969"/>
      <c r="D4" s="969"/>
      <c r="E4" s="969"/>
      <c r="F4" s="969"/>
      <c r="G4" s="969"/>
      <c r="H4"/>
      <c r="I4"/>
      <c r="K4"/>
      <c r="L4"/>
    </row>
    <row r="5" spans="1:13" s="10" customFormat="1" ht="18" customHeight="1" x14ac:dyDescent="0.15">
      <c r="A5" s="85"/>
      <c r="B5" s="85"/>
      <c r="C5" s="85"/>
      <c r="D5" s="85"/>
      <c r="E5" s="85"/>
      <c r="F5" s="85"/>
      <c r="G5" s="85"/>
      <c r="H5"/>
      <c r="I5"/>
      <c r="K5"/>
      <c r="L5"/>
    </row>
    <row r="6" spans="1:13" x14ac:dyDescent="0.15">
      <c r="A6" s="983" t="s">
        <v>1172</v>
      </c>
      <c r="B6" s="983"/>
      <c r="C6" s="983"/>
      <c r="D6" s="983"/>
      <c r="E6" s="983"/>
      <c r="F6" s="983"/>
      <c r="G6" s="983"/>
    </row>
    <row r="7" spans="1:13" ht="13" customHeight="1" x14ac:dyDescent="0.15">
      <c r="A7" s="1034"/>
      <c r="B7" s="1034"/>
      <c r="C7" s="1034"/>
      <c r="D7" s="1034"/>
      <c r="E7" s="1034"/>
      <c r="F7" s="1034"/>
      <c r="G7" s="1034"/>
    </row>
    <row r="8" spans="1:13" x14ac:dyDescent="0.15">
      <c r="A8" s="85"/>
      <c r="B8"/>
      <c r="C8"/>
      <c r="D8"/>
      <c r="E8" s="85"/>
      <c r="F8" s="85"/>
      <c r="G8" s="85"/>
    </row>
    <row r="9" spans="1:13" s="84" customFormat="1" ht="67" customHeight="1" x14ac:dyDescent="0.15">
      <c r="A9" s="231" t="s">
        <v>41</v>
      </c>
      <c r="B9" s="231" t="s">
        <v>236</v>
      </c>
      <c r="C9" s="231" t="s">
        <v>762</v>
      </c>
      <c r="D9" s="231" t="s">
        <v>237</v>
      </c>
      <c r="E9" s="231" t="s">
        <v>238</v>
      </c>
      <c r="F9" s="231" t="s">
        <v>239</v>
      </c>
      <c r="H9"/>
      <c r="I9"/>
      <c r="J9"/>
      <c r="K9"/>
      <c r="L9"/>
      <c r="M9"/>
    </row>
    <row r="10" spans="1:13" ht="17" x14ac:dyDescent="0.2">
      <c r="A10" s="252" t="s">
        <v>44</v>
      </c>
      <c r="B10" s="253">
        <v>6461</v>
      </c>
      <c r="C10" s="253">
        <v>40605</v>
      </c>
      <c r="D10" s="254">
        <f>B10</f>
        <v>6461</v>
      </c>
      <c r="E10" s="255" t="s">
        <v>808</v>
      </c>
      <c r="F10" s="255" t="s">
        <v>808</v>
      </c>
      <c r="G10"/>
    </row>
    <row r="11" spans="1:13" ht="17" x14ac:dyDescent="0.2">
      <c r="A11" s="252" t="s">
        <v>1004</v>
      </c>
      <c r="B11" s="253">
        <v>468601</v>
      </c>
      <c r="C11" s="253">
        <v>61709</v>
      </c>
      <c r="D11" s="254">
        <f t="shared" ref="D11:D22" si="0">B11</f>
        <v>468601</v>
      </c>
      <c r="E11" s="255" t="s">
        <v>808</v>
      </c>
      <c r="F11" s="255" t="s">
        <v>808</v>
      </c>
      <c r="G11" s="996" t="s">
        <v>809</v>
      </c>
      <c r="H11" s="983"/>
      <c r="I11" s="983"/>
    </row>
    <row r="12" spans="1:13" ht="17" x14ac:dyDescent="0.2">
      <c r="A12" s="252" t="s">
        <v>46</v>
      </c>
      <c r="B12" s="253">
        <v>187985</v>
      </c>
      <c r="C12" s="253">
        <v>141136</v>
      </c>
      <c r="D12" s="254">
        <f t="shared" si="0"/>
        <v>187985</v>
      </c>
      <c r="E12" s="255" t="s">
        <v>808</v>
      </c>
      <c r="F12" s="255" t="s">
        <v>808</v>
      </c>
      <c r="G12" s="996"/>
      <c r="H12" s="983"/>
      <c r="I12" s="983"/>
    </row>
    <row r="13" spans="1:13" ht="16" x14ac:dyDescent="0.2">
      <c r="A13" s="252" t="s">
        <v>965</v>
      </c>
      <c r="B13" s="253">
        <v>29</v>
      </c>
      <c r="C13" s="253">
        <v>3897</v>
      </c>
      <c r="D13" s="254"/>
      <c r="E13" s="255"/>
      <c r="F13" s="255"/>
      <c r="G13" s="996"/>
      <c r="H13" s="983"/>
      <c r="I13" s="983"/>
    </row>
    <row r="14" spans="1:13" ht="17" x14ac:dyDescent="0.2">
      <c r="A14" s="252" t="s">
        <v>201</v>
      </c>
      <c r="B14" s="253">
        <v>2446480</v>
      </c>
      <c r="C14" s="253">
        <v>219123</v>
      </c>
      <c r="D14" s="254">
        <f t="shared" si="0"/>
        <v>2446480</v>
      </c>
      <c r="E14" s="255" t="s">
        <v>808</v>
      </c>
      <c r="F14" s="255" t="s">
        <v>808</v>
      </c>
      <c r="G14"/>
    </row>
    <row r="15" spans="1:13" ht="17" x14ac:dyDescent="0.2">
      <c r="A15" s="252" t="s">
        <v>1005</v>
      </c>
      <c r="B15" s="253">
        <v>2351</v>
      </c>
      <c r="C15" s="253">
        <v>14713</v>
      </c>
      <c r="D15" s="254">
        <f t="shared" si="0"/>
        <v>2351</v>
      </c>
      <c r="E15" s="255" t="s">
        <v>808</v>
      </c>
      <c r="F15" s="255" t="s">
        <v>808</v>
      </c>
      <c r="G15"/>
    </row>
    <row r="16" spans="1:13" ht="17" x14ac:dyDescent="0.2">
      <c r="A16" s="252" t="s">
        <v>749</v>
      </c>
      <c r="B16" s="253">
        <v>44015</v>
      </c>
      <c r="C16" s="253">
        <v>295965</v>
      </c>
      <c r="D16" s="254">
        <f t="shared" si="0"/>
        <v>44015</v>
      </c>
      <c r="E16" s="255" t="s">
        <v>808</v>
      </c>
      <c r="F16" s="255" t="s">
        <v>808</v>
      </c>
      <c r="G16"/>
    </row>
    <row r="17" spans="1:20" ht="17" x14ac:dyDescent="0.2">
      <c r="A17" s="252" t="s">
        <v>84</v>
      </c>
      <c r="B17" s="253">
        <v>241970</v>
      </c>
      <c r="C17" s="253">
        <v>145071</v>
      </c>
      <c r="D17" s="254">
        <f t="shared" ref="D17" si="1">B17</f>
        <v>241970</v>
      </c>
      <c r="E17" s="255" t="s">
        <v>808</v>
      </c>
      <c r="F17" s="255" t="s">
        <v>808</v>
      </c>
      <c r="G17"/>
    </row>
    <row r="18" spans="1:20" ht="17" x14ac:dyDescent="0.2">
      <c r="A18" s="252" t="s">
        <v>839</v>
      </c>
      <c r="B18" s="253">
        <v>36642</v>
      </c>
      <c r="C18" s="253">
        <v>1024412</v>
      </c>
      <c r="D18" s="254">
        <f t="shared" si="0"/>
        <v>36642</v>
      </c>
      <c r="E18" s="255" t="s">
        <v>808</v>
      </c>
      <c r="F18" s="255" t="s">
        <v>808</v>
      </c>
      <c r="G18"/>
    </row>
    <row r="19" spans="1:20" ht="17" x14ac:dyDescent="0.2">
      <c r="A19" s="252" t="s">
        <v>571</v>
      </c>
      <c r="B19" s="253">
        <v>14291</v>
      </c>
      <c r="C19" s="253">
        <v>37621</v>
      </c>
      <c r="D19" s="254">
        <f t="shared" si="0"/>
        <v>14291</v>
      </c>
      <c r="E19" s="255" t="s">
        <v>808</v>
      </c>
      <c r="F19" s="255" t="s">
        <v>808</v>
      </c>
      <c r="G19"/>
    </row>
    <row r="20" spans="1:20" ht="17" x14ac:dyDescent="0.2">
      <c r="A20" s="252" t="s">
        <v>929</v>
      </c>
      <c r="B20" s="253">
        <v>328149</v>
      </c>
      <c r="C20" s="253">
        <v>42246</v>
      </c>
      <c r="D20" s="254">
        <f t="shared" si="0"/>
        <v>328149</v>
      </c>
      <c r="E20" s="255" t="s">
        <v>808</v>
      </c>
      <c r="F20" s="255" t="s">
        <v>808</v>
      </c>
      <c r="G20"/>
    </row>
    <row r="21" spans="1:20" ht="17" x14ac:dyDescent="0.2">
      <c r="A21" s="252" t="s">
        <v>81</v>
      </c>
      <c r="B21" s="253">
        <v>17142</v>
      </c>
      <c r="C21" s="253">
        <v>68164</v>
      </c>
      <c r="D21" s="254">
        <f t="shared" si="0"/>
        <v>17142</v>
      </c>
      <c r="E21" s="255" t="s">
        <v>808</v>
      </c>
      <c r="F21" s="255" t="s">
        <v>808</v>
      </c>
      <c r="G21"/>
    </row>
    <row r="22" spans="1:20" ht="17" x14ac:dyDescent="0.2">
      <c r="A22" s="252" t="s">
        <v>54</v>
      </c>
      <c r="B22" s="253">
        <v>194150</v>
      </c>
      <c r="C22" s="253">
        <v>82182</v>
      </c>
      <c r="D22" s="254">
        <f t="shared" si="0"/>
        <v>194150</v>
      </c>
      <c r="E22" s="255" t="s">
        <v>808</v>
      </c>
      <c r="F22" s="255" t="s">
        <v>808</v>
      </c>
      <c r="G22"/>
    </row>
    <row r="23" spans="1:20" ht="17" x14ac:dyDescent="0.2">
      <c r="A23" s="252" t="s">
        <v>224</v>
      </c>
      <c r="B23" s="253"/>
      <c r="C23" s="253">
        <v>341049</v>
      </c>
      <c r="D23" s="254"/>
      <c r="E23" s="255" t="s">
        <v>808</v>
      </c>
      <c r="F23" s="255" t="s">
        <v>808</v>
      </c>
      <c r="G23"/>
    </row>
    <row r="24" spans="1:20" ht="17" x14ac:dyDescent="0.2">
      <c r="A24" s="252" t="s">
        <v>240</v>
      </c>
      <c r="B24" s="253">
        <v>5688</v>
      </c>
      <c r="C24" s="253">
        <v>1835070</v>
      </c>
      <c r="D24" s="253">
        <f>B24</f>
        <v>5688</v>
      </c>
      <c r="E24" s="255" t="s">
        <v>808</v>
      </c>
      <c r="F24" s="255" t="s">
        <v>808</v>
      </c>
      <c r="G24"/>
    </row>
    <row r="25" spans="1:20" ht="17" x14ac:dyDescent="0.15">
      <c r="A25" s="247" t="s">
        <v>55</v>
      </c>
      <c r="B25" s="256">
        <f>SUM(B10:B24)</f>
        <v>3993954</v>
      </c>
      <c r="C25" s="256">
        <f>SUM(C10:C24)</f>
        <v>4352963</v>
      </c>
      <c r="D25" s="256">
        <f>SUM(D10:D24)</f>
        <v>3993925</v>
      </c>
      <c r="E25" s="255" t="s">
        <v>808</v>
      </c>
      <c r="F25" s="255" t="s">
        <v>808</v>
      </c>
      <c r="G25"/>
    </row>
    <row r="26" spans="1:20" x14ac:dyDescent="0.15">
      <c r="A26"/>
      <c r="B26"/>
      <c r="C26"/>
      <c r="D26"/>
      <c r="E26"/>
      <c r="F26"/>
    </row>
    <row r="27" spans="1:20" x14ac:dyDescent="0.15">
      <c r="A27" s="94"/>
      <c r="B27" s="87"/>
      <c r="E27" s="87"/>
      <c r="G27"/>
    </row>
    <row r="28" spans="1:20" s="9" customFormat="1" ht="51" x14ac:dyDescent="0.15">
      <c r="A28" s="96"/>
      <c r="B28" s="97"/>
      <c r="C28" s="97"/>
      <c r="D28" s="249" t="s">
        <v>241</v>
      </c>
      <c r="E28" s="241">
        <f>C25+D25</f>
        <v>8346888</v>
      </c>
      <c r="F28"/>
      <c r="G28" s="95"/>
      <c r="H28"/>
      <c r="I28"/>
      <c r="J28"/>
      <c r="K28"/>
      <c r="L28"/>
      <c r="M28"/>
      <c r="N28"/>
      <c r="O28"/>
      <c r="P28"/>
      <c r="Q28"/>
      <c r="R28"/>
      <c r="S28"/>
      <c r="T28"/>
    </row>
    <row r="29" spans="1:20" ht="16" x14ac:dyDescent="0.15">
      <c r="A29" s="94"/>
      <c r="D29" s="257"/>
      <c r="E29"/>
      <c r="F29"/>
    </row>
    <row r="32" spans="1:20" x14ac:dyDescent="0.15">
      <c r="D32"/>
    </row>
    <row r="33" spans="1:6" x14ac:dyDescent="0.15">
      <c r="A33"/>
      <c r="B33"/>
      <c r="C33"/>
      <c r="D33"/>
      <c r="E33"/>
      <c r="F33"/>
    </row>
  </sheetData>
  <mergeCells count="7">
    <mergeCell ref="G11:I13"/>
    <mergeCell ref="A7:G7"/>
    <mergeCell ref="A1:G1"/>
    <mergeCell ref="A2:G2"/>
    <mergeCell ref="A3:G3"/>
    <mergeCell ref="A4:G4"/>
    <mergeCell ref="A6:G6"/>
  </mergeCells>
  <printOptions horizontalCentered="1"/>
  <pageMargins left="0.75" right="0.75" top="1" bottom="1" header="0.5" footer="0.5"/>
  <pageSetup scale="75" orientation="landscape" horizontalDpi="4294967292" verticalDpi="4294967292"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610FA-B18E-6C4B-BC93-22B941FDF17B}">
  <dimension ref="A1:W31"/>
  <sheetViews>
    <sheetView zoomScaleNormal="100" workbookViewId="0">
      <selection activeCell="T52" sqref="T52"/>
    </sheetView>
  </sheetViews>
  <sheetFormatPr baseColWidth="10" defaultColWidth="11.5" defaultRowHeight="13" x14ac:dyDescent="0.15"/>
  <cols>
    <col min="1" max="1" width="5.83203125" style="210" customWidth="1"/>
    <col min="2" max="2" width="36.33203125" style="210" customWidth="1"/>
    <col min="3" max="3" width="63.1640625" style="210" customWidth="1"/>
    <col min="4" max="4" width="14.33203125" style="493" bestFit="1" customWidth="1"/>
    <col min="5" max="5" width="14.33203125" style="607" bestFit="1" customWidth="1"/>
    <col min="6" max="6" width="13.6640625" bestFit="1" customWidth="1"/>
    <col min="7" max="7" width="3.5" bestFit="1" customWidth="1"/>
    <col min="8" max="8" width="25.6640625" bestFit="1" customWidth="1"/>
    <col min="9" max="9" width="38.33203125" customWidth="1"/>
    <col min="10" max="10" width="14.33203125" style="210" bestFit="1" customWidth="1"/>
    <col min="11" max="11" width="13.1640625" style="210" bestFit="1" customWidth="1"/>
    <col min="12" max="16384" width="11.5" style="210"/>
  </cols>
  <sheetData>
    <row r="1" spans="1:9" x14ac:dyDescent="0.15">
      <c r="B1" s="210" t="s">
        <v>1088</v>
      </c>
      <c r="G1" s="210"/>
      <c r="H1" s="210"/>
      <c r="I1" s="210"/>
    </row>
    <row r="2" spans="1:9" x14ac:dyDescent="0.15">
      <c r="B2" s="608" t="s">
        <v>198</v>
      </c>
      <c r="D2" s="607"/>
      <c r="G2" s="210"/>
      <c r="H2" s="210"/>
      <c r="I2" s="210"/>
    </row>
    <row r="3" spans="1:9" ht="13" customHeight="1" x14ac:dyDescent="0.15">
      <c r="B3" s="983" t="s">
        <v>199</v>
      </c>
      <c r="C3" s="969"/>
      <c r="D3" s="969"/>
      <c r="G3" s="210"/>
      <c r="H3" s="210"/>
      <c r="I3" s="210"/>
    </row>
    <row r="4" spans="1:9" x14ac:dyDescent="0.15">
      <c r="B4" s="95"/>
      <c r="C4" s="85"/>
      <c r="D4" s="609"/>
      <c r="G4" s="210"/>
      <c r="H4" s="210"/>
      <c r="I4" s="210"/>
    </row>
    <row r="5" spans="1:9" s="12" customFormat="1" ht="16" x14ac:dyDescent="0.15">
      <c r="A5" s="1035" t="s">
        <v>624</v>
      </c>
      <c r="B5" s="1035"/>
      <c r="C5" s="1035"/>
      <c r="D5" s="1035"/>
      <c r="E5" s="1035"/>
      <c r="F5"/>
    </row>
    <row r="6" spans="1:9" s="12" customFormat="1" ht="17" x14ac:dyDescent="0.15">
      <c r="A6" s="610"/>
      <c r="B6" s="262" t="s">
        <v>196</v>
      </c>
      <c r="C6" s="262" t="s">
        <v>430</v>
      </c>
      <c r="D6" s="248" t="s">
        <v>59</v>
      </c>
      <c r="E6" s="248" t="s">
        <v>194</v>
      </c>
      <c r="F6"/>
    </row>
    <row r="7" spans="1:9" s="12" customFormat="1" ht="16" x14ac:dyDescent="0.15">
      <c r="A7" s="247">
        <v>1</v>
      </c>
      <c r="B7" s="500" t="s">
        <v>699</v>
      </c>
      <c r="C7" s="500" t="s">
        <v>724</v>
      </c>
      <c r="D7" s="501">
        <v>59452613.611824401</v>
      </c>
      <c r="E7" s="502">
        <v>14397244</v>
      </c>
      <c r="F7"/>
    </row>
    <row r="8" spans="1:9" s="12" customFormat="1" ht="16" x14ac:dyDescent="0.15">
      <c r="A8" s="247">
        <v>2</v>
      </c>
      <c r="B8" s="500" t="s">
        <v>700</v>
      </c>
      <c r="C8" s="500" t="s">
        <v>726</v>
      </c>
      <c r="D8" s="501">
        <v>15552664.6062443</v>
      </c>
      <c r="E8" s="502">
        <v>3257014</v>
      </c>
      <c r="F8"/>
    </row>
    <row r="9" spans="1:9" s="12" customFormat="1" ht="28" x14ac:dyDescent="0.15">
      <c r="A9" s="247">
        <v>3</v>
      </c>
      <c r="B9" s="500" t="s">
        <v>957</v>
      </c>
      <c r="C9" s="500" t="s">
        <v>1089</v>
      </c>
      <c r="D9" s="501">
        <v>10477393.079441899</v>
      </c>
      <c r="E9" s="502">
        <v>810043603</v>
      </c>
      <c r="F9"/>
    </row>
    <row r="10" spans="1:9" s="12" customFormat="1" ht="28" customHeight="1" x14ac:dyDescent="0.15">
      <c r="A10" s="247">
        <v>4</v>
      </c>
      <c r="B10" s="500" t="s">
        <v>1090</v>
      </c>
      <c r="C10" s="500" t="s">
        <v>1091</v>
      </c>
      <c r="D10" s="501">
        <v>8468736.7788567096</v>
      </c>
      <c r="E10" s="502">
        <v>7316001</v>
      </c>
      <c r="F10"/>
    </row>
    <row r="11" spans="1:9" s="12" customFormat="1" ht="28" x14ac:dyDescent="0.15">
      <c r="A11" s="247">
        <v>5</v>
      </c>
      <c r="B11" s="500" t="s">
        <v>959</v>
      </c>
      <c r="C11" s="500" t="s">
        <v>1092</v>
      </c>
      <c r="D11" s="501">
        <v>6290954.2799873501</v>
      </c>
      <c r="E11" s="502">
        <v>510824455</v>
      </c>
      <c r="F11"/>
    </row>
    <row r="12" spans="1:9" s="12" customFormat="1" ht="20" customHeight="1" x14ac:dyDescent="0.15">
      <c r="A12" s="247">
        <v>6</v>
      </c>
      <c r="B12" s="500" t="s">
        <v>799</v>
      </c>
      <c r="C12" s="500" t="s">
        <v>742</v>
      </c>
      <c r="D12" s="501">
        <v>3708480.1686729901</v>
      </c>
      <c r="E12" s="502">
        <v>3416486</v>
      </c>
      <c r="F12"/>
    </row>
    <row r="13" spans="1:9" s="12" customFormat="1" ht="30" customHeight="1" x14ac:dyDescent="0.15">
      <c r="A13" s="247">
        <v>7</v>
      </c>
      <c r="B13" s="500" t="s">
        <v>1093</v>
      </c>
      <c r="C13" s="500" t="s">
        <v>1094</v>
      </c>
      <c r="D13" s="501">
        <v>2973969.4142644731</v>
      </c>
      <c r="E13" s="502">
        <v>6990811</v>
      </c>
      <c r="F13"/>
    </row>
    <row r="14" spans="1:9" s="12" customFormat="1" ht="16" x14ac:dyDescent="0.15">
      <c r="A14" s="247">
        <v>8</v>
      </c>
      <c r="B14" s="500" t="s">
        <v>1095</v>
      </c>
      <c r="C14" s="500" t="s">
        <v>1091</v>
      </c>
      <c r="D14" s="501">
        <v>1739075.0420156629</v>
      </c>
      <c r="E14" s="502">
        <v>1135923</v>
      </c>
      <c r="F14"/>
    </row>
    <row r="15" spans="1:9" s="12" customFormat="1" ht="18" customHeight="1" x14ac:dyDescent="0.15">
      <c r="A15" s="247">
        <v>9</v>
      </c>
      <c r="B15" s="500" t="s">
        <v>1096</v>
      </c>
      <c r="C15" s="500" t="s">
        <v>885</v>
      </c>
      <c r="D15" s="501">
        <v>1584445.093166627</v>
      </c>
      <c r="E15" s="502">
        <v>7107660</v>
      </c>
      <c r="F15"/>
    </row>
    <row r="16" spans="1:9" s="12" customFormat="1" ht="22" customHeight="1" x14ac:dyDescent="0.15">
      <c r="A16" s="247">
        <v>10</v>
      </c>
      <c r="B16" s="500" t="s">
        <v>1097</v>
      </c>
      <c r="C16" s="500" t="s">
        <v>1098</v>
      </c>
      <c r="D16" s="501">
        <v>1461513.6320292901</v>
      </c>
      <c r="E16" s="502">
        <v>1938089</v>
      </c>
      <c r="F16"/>
    </row>
    <row r="17" spans="1:23" x14ac:dyDescent="0.15">
      <c r="A17" s="95"/>
      <c r="B17" s="95"/>
      <c r="C17" s="95"/>
      <c r="D17" s="611"/>
      <c r="E17" s="612"/>
      <c r="G17" s="210"/>
      <c r="H17" s="210"/>
      <c r="I17" s="210"/>
    </row>
    <row r="18" spans="1:23" ht="16" customHeight="1" x14ac:dyDescent="0.15">
      <c r="A18" s="95"/>
      <c r="B18" s="95"/>
      <c r="C18" s="95"/>
      <c r="D18" s="611"/>
      <c r="E18" s="612"/>
      <c r="G18" s="210"/>
      <c r="H18" s="210"/>
      <c r="I18" s="210"/>
    </row>
    <row r="19" spans="1:23" ht="16" customHeight="1" x14ac:dyDescent="0.15">
      <c r="A19" s="1036" t="s">
        <v>264</v>
      </c>
      <c r="B19" s="1037"/>
      <c r="C19" s="1037"/>
      <c r="D19" s="1037"/>
      <c r="E19" s="1038"/>
      <c r="G19" s="210"/>
      <c r="H19" s="210"/>
      <c r="I19" s="210"/>
    </row>
    <row r="20" spans="1:23" s="12" customFormat="1" ht="21" customHeight="1" x14ac:dyDescent="0.15">
      <c r="A20" s="462"/>
      <c r="B20" s="613" t="s">
        <v>196</v>
      </c>
      <c r="C20" s="613" t="s">
        <v>192</v>
      </c>
      <c r="D20" s="614" t="s">
        <v>197</v>
      </c>
      <c r="E20" s="502" t="s">
        <v>193</v>
      </c>
      <c r="F20"/>
      <c r="G20" s="210"/>
      <c r="H20" s="210"/>
      <c r="I20" s="210"/>
      <c r="J20" s="210"/>
      <c r="K20" s="210"/>
      <c r="L20" s="210"/>
      <c r="M20" s="210"/>
      <c r="N20" s="210"/>
      <c r="O20" s="210"/>
      <c r="P20" s="210"/>
      <c r="Q20" s="210"/>
      <c r="R20" s="210"/>
    </row>
    <row r="21" spans="1:23" s="12" customFormat="1" ht="21" customHeight="1" x14ac:dyDescent="0.15">
      <c r="A21" s="465">
        <v>1</v>
      </c>
      <c r="B21" s="615" t="s">
        <v>957</v>
      </c>
      <c r="C21" s="616" t="s">
        <v>958</v>
      </c>
      <c r="D21" s="502">
        <v>810043603</v>
      </c>
      <c r="E21" s="501">
        <v>10477393.079441899</v>
      </c>
      <c r="F21"/>
      <c r="G21" s="210"/>
      <c r="H21" s="210"/>
      <c r="I21" s="210"/>
      <c r="J21" s="210"/>
      <c r="K21" s="210"/>
      <c r="L21" s="210"/>
      <c r="M21" s="210"/>
      <c r="N21" s="210"/>
      <c r="O21" s="210"/>
      <c r="P21" s="210"/>
      <c r="Q21" s="210"/>
      <c r="R21" s="210"/>
    </row>
    <row r="22" spans="1:23" s="12" customFormat="1" ht="20" customHeight="1" x14ac:dyDescent="0.15">
      <c r="A22" s="465">
        <v>2</v>
      </c>
      <c r="B22" s="615" t="s">
        <v>959</v>
      </c>
      <c r="C22" s="616" t="s">
        <v>960</v>
      </c>
      <c r="D22" s="502">
        <v>510824455</v>
      </c>
      <c r="E22" s="501">
        <v>6290954.2799873501</v>
      </c>
      <c r="F22"/>
      <c r="G22" s="210"/>
      <c r="H22" s="210"/>
      <c r="I22" s="210"/>
      <c r="J22" s="210"/>
      <c r="K22" s="210"/>
      <c r="L22" s="210"/>
      <c r="M22" s="210"/>
      <c r="N22" s="210"/>
      <c r="O22" s="210"/>
      <c r="P22" s="210"/>
      <c r="Q22" s="210"/>
      <c r="R22" s="210"/>
    </row>
    <row r="23" spans="1:23" s="12" customFormat="1" ht="34" customHeight="1" x14ac:dyDescent="0.15">
      <c r="A23" s="465">
        <v>3</v>
      </c>
      <c r="B23" s="615" t="s">
        <v>1008</v>
      </c>
      <c r="C23" s="616" t="s">
        <v>1012</v>
      </c>
      <c r="D23" s="502">
        <v>285109701</v>
      </c>
      <c r="E23" s="501">
        <v>227857.528652888</v>
      </c>
      <c r="F23"/>
      <c r="G23" s="210"/>
      <c r="H23" s="210"/>
      <c r="I23" s="210"/>
      <c r="J23" s="210"/>
      <c r="K23" s="210"/>
      <c r="L23" s="210"/>
      <c r="M23" s="210"/>
      <c r="N23" s="210"/>
      <c r="O23" s="210"/>
      <c r="P23" s="210"/>
      <c r="Q23" s="210"/>
      <c r="R23" s="210"/>
    </row>
    <row r="24" spans="1:23" s="12" customFormat="1" ht="20" customHeight="1" x14ac:dyDescent="0.15">
      <c r="A24" s="465">
        <v>4</v>
      </c>
      <c r="B24" s="615" t="s">
        <v>1009</v>
      </c>
      <c r="C24" s="616" t="s">
        <v>1013</v>
      </c>
      <c r="D24" s="502">
        <v>235037749</v>
      </c>
      <c r="E24" s="501">
        <v>27348.2538835741</v>
      </c>
      <c r="F24"/>
      <c r="G24" s="210"/>
      <c r="H24" s="210"/>
      <c r="I24" s="210"/>
      <c r="J24" s="210"/>
      <c r="K24" s="210"/>
      <c r="L24" s="210"/>
      <c r="M24" s="210"/>
      <c r="N24" s="210"/>
      <c r="O24" s="210"/>
      <c r="P24" s="210"/>
      <c r="Q24" s="210"/>
      <c r="R24" s="210"/>
    </row>
    <row r="25" spans="1:23" s="12" customFormat="1" ht="21" customHeight="1" x14ac:dyDescent="0.15">
      <c r="A25" s="465">
        <v>5</v>
      </c>
      <c r="B25" s="615" t="s">
        <v>745</v>
      </c>
      <c r="C25" s="616" t="s">
        <v>746</v>
      </c>
      <c r="D25" s="502">
        <v>209288706</v>
      </c>
      <c r="E25" s="501">
        <v>652445.36468848796</v>
      </c>
      <c r="F25"/>
      <c r="G25" s="210"/>
      <c r="H25" s="210"/>
      <c r="I25" s="210"/>
      <c r="J25" s="210"/>
      <c r="K25" s="210"/>
      <c r="L25" s="210"/>
      <c r="M25" s="210"/>
      <c r="N25" s="210"/>
      <c r="O25" s="210"/>
      <c r="P25" s="210"/>
      <c r="Q25" s="210"/>
      <c r="R25" s="210"/>
    </row>
    <row r="26" spans="1:23" s="12" customFormat="1" ht="17" x14ac:dyDescent="0.15">
      <c r="A26" s="465">
        <v>6</v>
      </c>
      <c r="B26" s="615" t="s">
        <v>1010</v>
      </c>
      <c r="C26" s="616" t="s">
        <v>1014</v>
      </c>
      <c r="D26" s="502">
        <v>133456352</v>
      </c>
      <c r="E26" s="501">
        <v>3196.22185121756</v>
      </c>
      <c r="F26"/>
      <c r="G26" s="210"/>
      <c r="H26" s="210"/>
      <c r="I26" s="210"/>
      <c r="J26" s="210"/>
      <c r="K26" s="210"/>
      <c r="L26" s="210"/>
      <c r="M26" s="210"/>
      <c r="N26" s="210"/>
      <c r="O26" s="210"/>
      <c r="P26" s="210"/>
      <c r="Q26" s="210"/>
      <c r="R26" s="210"/>
    </row>
    <row r="27" spans="1:23" s="12" customFormat="1" ht="25" customHeight="1" x14ac:dyDescent="0.15">
      <c r="A27" s="465">
        <v>7</v>
      </c>
      <c r="B27" s="615" t="s">
        <v>1011</v>
      </c>
      <c r="C27" s="616" t="s">
        <v>1015</v>
      </c>
      <c r="D27" s="502">
        <v>74748850</v>
      </c>
      <c r="E27" s="501">
        <v>1138.71833172067</v>
      </c>
      <c r="F27"/>
      <c r="G27" s="210"/>
      <c r="H27" s="210"/>
      <c r="I27" s="210"/>
      <c r="J27" s="210"/>
      <c r="K27" s="210"/>
      <c r="L27" s="210"/>
      <c r="M27" s="210"/>
      <c r="N27" s="210"/>
      <c r="O27" s="210"/>
      <c r="P27" s="210"/>
      <c r="Q27" s="210"/>
      <c r="R27" s="210"/>
    </row>
    <row r="28" spans="1:23" s="12" customFormat="1" ht="19" customHeight="1" x14ac:dyDescent="0.15">
      <c r="A28" s="465">
        <v>8</v>
      </c>
      <c r="B28" s="615" t="s">
        <v>1099</v>
      </c>
      <c r="C28" s="616" t="s">
        <v>1100</v>
      </c>
      <c r="D28" s="502">
        <v>74310751</v>
      </c>
      <c r="E28" s="501">
        <v>634766.19038922188</v>
      </c>
      <c r="F28"/>
      <c r="G28" s="210"/>
      <c r="H28" s="210"/>
      <c r="I28" s="210"/>
      <c r="J28" s="210"/>
      <c r="K28" s="210"/>
      <c r="L28" s="210"/>
      <c r="M28" s="210"/>
      <c r="N28" s="210"/>
      <c r="O28" s="210"/>
      <c r="P28" s="210"/>
      <c r="Q28" s="210"/>
      <c r="R28" s="210"/>
    </row>
    <row r="29" spans="1:23" s="12" customFormat="1" ht="20" customHeight="1" x14ac:dyDescent="0.15">
      <c r="A29" s="465">
        <v>9</v>
      </c>
      <c r="B29" s="615" t="s">
        <v>268</v>
      </c>
      <c r="C29" s="616" t="s">
        <v>269</v>
      </c>
      <c r="D29" s="502">
        <v>60152430</v>
      </c>
      <c r="E29" s="501">
        <v>123558.32758373801</v>
      </c>
      <c r="F29"/>
      <c r="G29" s="210"/>
      <c r="H29" s="210"/>
      <c r="I29" s="210"/>
      <c r="J29" s="210"/>
      <c r="K29" s="210"/>
      <c r="L29" s="210"/>
      <c r="M29" s="210"/>
      <c r="N29" s="210"/>
      <c r="O29" s="210"/>
      <c r="P29" s="210"/>
      <c r="Q29" s="210"/>
      <c r="R29" s="210"/>
    </row>
    <row r="30" spans="1:23" s="12" customFormat="1" ht="19" customHeight="1" x14ac:dyDescent="0.15">
      <c r="A30" s="465">
        <v>10</v>
      </c>
      <c r="B30" s="615" t="s">
        <v>272</v>
      </c>
      <c r="C30" s="616" t="s">
        <v>632</v>
      </c>
      <c r="D30" s="502">
        <v>51348182</v>
      </c>
      <c r="E30" s="501">
        <v>111051.03406820525</v>
      </c>
      <c r="F30"/>
      <c r="G30" s="210"/>
      <c r="H30" s="210"/>
      <c r="I30" s="210"/>
      <c r="J30" s="210"/>
      <c r="K30" s="210"/>
      <c r="L30" s="210"/>
      <c r="M30" s="210"/>
      <c r="N30" s="210"/>
      <c r="O30" s="210"/>
      <c r="P30" s="210"/>
      <c r="Q30" s="210"/>
      <c r="R30" s="210"/>
    </row>
    <row r="31" spans="1:23" s="12" customFormat="1" x14ac:dyDescent="0.15">
      <c r="A31" s="617"/>
      <c r="B31" s="210"/>
      <c r="C31" s="85"/>
      <c r="D31" s="612"/>
      <c r="E31" s="618"/>
      <c r="F31"/>
      <c r="G31"/>
      <c r="H31"/>
      <c r="I31"/>
      <c r="J31" s="210"/>
      <c r="K31" s="210"/>
      <c r="L31" s="210"/>
      <c r="M31" s="210"/>
      <c r="N31" s="210"/>
      <c r="O31" s="210"/>
      <c r="P31" s="210"/>
      <c r="Q31" s="210"/>
      <c r="R31" s="210"/>
      <c r="S31" s="210"/>
      <c r="T31" s="210"/>
      <c r="U31" s="210"/>
      <c r="V31" s="210"/>
      <c r="W31" s="210"/>
    </row>
  </sheetData>
  <mergeCells count="3">
    <mergeCell ref="B3:D3"/>
    <mergeCell ref="A5:E5"/>
    <mergeCell ref="A19:E19"/>
  </mergeCells>
  <printOptions horizontalCentered="1"/>
  <pageMargins left="0.75" right="0.75" top="1" bottom="1" header="0.5" footer="0.5"/>
  <pageSetup scale="75" orientation="landscape" horizontalDpi="4294967292" verticalDpi="4294967292"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2DB7B-C52B-AB42-A22D-FDDAE3E45E59}">
  <dimension ref="A2:AD79"/>
  <sheetViews>
    <sheetView topLeftCell="A8" workbookViewId="0">
      <selection activeCell="A46" sqref="A46:N56"/>
    </sheetView>
  </sheetViews>
  <sheetFormatPr baseColWidth="10" defaultRowHeight="13" x14ac:dyDescent="0.15"/>
  <cols>
    <col min="1" max="1" width="10.83203125" style="84"/>
    <col min="2" max="2" width="17.6640625" customWidth="1"/>
    <col min="3" max="7" width="22" bestFit="1" customWidth="1"/>
    <col min="8" max="8" width="14" customWidth="1"/>
    <col min="9" max="14" width="22" bestFit="1" customWidth="1"/>
    <col min="18" max="18" width="8.83203125" customWidth="1"/>
    <col min="19" max="19" width="10.1640625" customWidth="1"/>
  </cols>
  <sheetData>
    <row r="2" spans="1:30" x14ac:dyDescent="0.15">
      <c r="B2" t="s">
        <v>1159</v>
      </c>
    </row>
    <row r="9" spans="1:30" s="334" customFormat="1" ht="16" x14ac:dyDescent="0.15">
      <c r="A9" s="468" t="s">
        <v>41</v>
      </c>
      <c r="B9" s="469" t="s">
        <v>930</v>
      </c>
      <c r="C9" s="470">
        <v>45200</v>
      </c>
      <c r="D9" s="470">
        <v>45231</v>
      </c>
      <c r="E9" s="470">
        <v>45261</v>
      </c>
      <c r="F9" s="470">
        <v>45292</v>
      </c>
      <c r="G9" s="470">
        <v>45323</v>
      </c>
      <c r="H9" s="470">
        <v>45352</v>
      </c>
      <c r="I9" s="470">
        <v>45383</v>
      </c>
      <c r="J9" s="470">
        <v>45413</v>
      </c>
      <c r="K9" s="470">
        <v>45444</v>
      </c>
      <c r="L9" s="470">
        <v>45474</v>
      </c>
      <c r="M9" s="470">
        <v>45505</v>
      </c>
      <c r="N9" s="470">
        <v>45536</v>
      </c>
      <c r="R9"/>
      <c r="S9"/>
      <c r="T9"/>
      <c r="U9"/>
      <c r="V9"/>
      <c r="W9"/>
      <c r="X9"/>
      <c r="Y9"/>
      <c r="Z9"/>
      <c r="AA9"/>
      <c r="AB9"/>
      <c r="AC9"/>
      <c r="AD9"/>
    </row>
    <row r="10" spans="1:30" ht="16" x14ac:dyDescent="0.2">
      <c r="A10" s="471" t="s">
        <v>44</v>
      </c>
      <c r="B10" s="472" t="s">
        <v>931</v>
      </c>
      <c r="C10" s="473">
        <v>19</v>
      </c>
      <c r="D10" s="473">
        <v>46</v>
      </c>
      <c r="E10" s="473">
        <v>32</v>
      </c>
      <c r="F10" s="473">
        <v>34</v>
      </c>
      <c r="G10" s="473">
        <v>119</v>
      </c>
      <c r="H10" s="473">
        <v>88</v>
      </c>
      <c r="I10" s="473">
        <v>99</v>
      </c>
      <c r="J10" s="473">
        <v>210</v>
      </c>
      <c r="K10" s="473">
        <v>188</v>
      </c>
      <c r="L10" s="473">
        <v>156</v>
      </c>
      <c r="M10" s="473">
        <v>155</v>
      </c>
      <c r="N10" s="474">
        <v>158</v>
      </c>
    </row>
    <row r="11" spans="1:30" s="82" customFormat="1" ht="16" x14ac:dyDescent="0.2">
      <c r="A11" s="471" t="s">
        <v>45</v>
      </c>
      <c r="B11" s="472" t="s">
        <v>931</v>
      </c>
      <c r="C11" s="473">
        <v>7524</v>
      </c>
      <c r="D11" s="473">
        <v>10423</v>
      </c>
      <c r="E11" s="473">
        <v>11053</v>
      </c>
      <c r="F11" s="473">
        <v>10248</v>
      </c>
      <c r="G11" s="473">
        <v>9870</v>
      </c>
      <c r="H11" s="473">
        <v>11930</v>
      </c>
      <c r="I11" s="473">
        <v>12008</v>
      </c>
      <c r="J11" s="473">
        <v>11149</v>
      </c>
      <c r="K11" s="473">
        <v>10422</v>
      </c>
      <c r="L11" s="473">
        <v>10200</v>
      </c>
      <c r="M11" s="473">
        <v>9621</v>
      </c>
      <c r="N11" s="474">
        <v>11414</v>
      </c>
      <c r="O11"/>
      <c r="P11"/>
      <c r="R11"/>
      <c r="S11"/>
      <c r="T11"/>
      <c r="U11"/>
      <c r="V11"/>
      <c r="W11"/>
      <c r="X11"/>
      <c r="Y11"/>
      <c r="Z11"/>
      <c r="AA11"/>
      <c r="AB11"/>
      <c r="AC11"/>
      <c r="AD11"/>
    </row>
    <row r="12" spans="1:30" s="82" customFormat="1" ht="16" x14ac:dyDescent="0.2">
      <c r="A12" s="471" t="s">
        <v>965</v>
      </c>
      <c r="B12" s="472" t="s">
        <v>931</v>
      </c>
      <c r="C12" s="473">
        <v>6</v>
      </c>
      <c r="D12" s="473">
        <v>9</v>
      </c>
      <c r="E12" s="473">
        <v>10</v>
      </c>
      <c r="F12" s="473">
        <v>7</v>
      </c>
      <c r="G12" s="473">
        <v>5</v>
      </c>
      <c r="H12" s="473">
        <v>5</v>
      </c>
      <c r="I12" s="473">
        <v>3</v>
      </c>
      <c r="J12" s="473">
        <v>3</v>
      </c>
      <c r="K12" s="473">
        <v>5</v>
      </c>
      <c r="L12" s="473">
        <v>4</v>
      </c>
      <c r="M12" s="473">
        <v>2</v>
      </c>
      <c r="N12" s="475">
        <v>2</v>
      </c>
      <c r="O12"/>
      <c r="P12"/>
      <c r="R12"/>
      <c r="S12"/>
      <c r="T12"/>
      <c r="U12"/>
      <c r="V12"/>
      <c r="W12"/>
      <c r="X12"/>
      <c r="Y12"/>
      <c r="Z12"/>
      <c r="AA12"/>
      <c r="AB12"/>
      <c r="AC12"/>
      <c r="AD12"/>
    </row>
    <row r="13" spans="1:30" s="82" customFormat="1" ht="16" x14ac:dyDescent="0.2">
      <c r="A13" s="471" t="s">
        <v>201</v>
      </c>
      <c r="B13" s="472" t="s">
        <v>931</v>
      </c>
      <c r="C13" s="476">
        <v>2172</v>
      </c>
      <c r="D13" s="477">
        <v>2346</v>
      </c>
      <c r="E13" s="477">
        <v>2112</v>
      </c>
      <c r="F13" s="477">
        <v>2248</v>
      </c>
      <c r="G13" s="477">
        <v>2054</v>
      </c>
      <c r="H13" s="477">
        <v>2732</v>
      </c>
      <c r="I13" s="477">
        <v>2985</v>
      </c>
      <c r="J13" s="477">
        <v>2725</v>
      </c>
      <c r="K13" s="477">
        <v>2407</v>
      </c>
      <c r="L13" s="477">
        <v>2619</v>
      </c>
      <c r="M13" s="477">
        <v>2281</v>
      </c>
      <c r="N13" s="478">
        <v>2752</v>
      </c>
      <c r="O13"/>
      <c r="P13"/>
      <c r="R13"/>
      <c r="S13"/>
      <c r="T13"/>
      <c r="U13"/>
      <c r="V13"/>
      <c r="W13"/>
      <c r="X13"/>
      <c r="Y13"/>
      <c r="Z13"/>
      <c r="AA13"/>
      <c r="AB13"/>
      <c r="AC13"/>
      <c r="AD13"/>
    </row>
    <row r="14" spans="1:30" s="82" customFormat="1" ht="16" x14ac:dyDescent="0.2">
      <c r="A14" s="471" t="s">
        <v>48</v>
      </c>
      <c r="B14" s="472" t="s">
        <v>931</v>
      </c>
      <c r="C14" s="476">
        <v>167</v>
      </c>
      <c r="D14" s="476">
        <v>159</v>
      </c>
      <c r="E14" s="476">
        <v>126</v>
      </c>
      <c r="F14" s="476">
        <v>169</v>
      </c>
      <c r="G14" s="476">
        <v>151</v>
      </c>
      <c r="H14" s="476">
        <v>178</v>
      </c>
      <c r="I14" s="476">
        <v>189</v>
      </c>
      <c r="J14" s="476">
        <v>151</v>
      </c>
      <c r="K14" s="476">
        <v>140</v>
      </c>
      <c r="L14" s="476">
        <v>175</v>
      </c>
      <c r="M14" s="476">
        <v>156</v>
      </c>
      <c r="N14" s="474">
        <v>159</v>
      </c>
      <c r="O14"/>
      <c r="P14"/>
      <c r="R14"/>
      <c r="S14"/>
      <c r="T14"/>
      <c r="U14"/>
      <c r="V14"/>
      <c r="W14"/>
      <c r="X14"/>
      <c r="Y14"/>
      <c r="Z14"/>
      <c r="AA14"/>
      <c r="AB14"/>
      <c r="AC14"/>
      <c r="AD14"/>
    </row>
    <row r="15" spans="1:30" s="82" customFormat="1" ht="16" x14ac:dyDescent="0.2">
      <c r="A15" s="471" t="s">
        <v>834</v>
      </c>
      <c r="B15" s="472" t="s">
        <v>931</v>
      </c>
      <c r="C15" s="473">
        <v>0</v>
      </c>
      <c r="D15" s="473">
        <v>23</v>
      </c>
      <c r="E15" s="473">
        <v>15</v>
      </c>
      <c r="F15" s="473">
        <v>18</v>
      </c>
      <c r="G15" s="473">
        <v>18</v>
      </c>
      <c r="H15" s="473">
        <v>29</v>
      </c>
      <c r="I15" s="473">
        <v>20</v>
      </c>
      <c r="J15" s="473">
        <v>20</v>
      </c>
      <c r="K15" s="473">
        <v>21</v>
      </c>
      <c r="L15" s="473">
        <v>17</v>
      </c>
      <c r="M15" s="473">
        <v>217</v>
      </c>
      <c r="N15" s="474">
        <v>391</v>
      </c>
      <c r="O15"/>
      <c r="P15"/>
    </row>
    <row r="16" spans="1:30" s="82" customFormat="1" ht="16" x14ac:dyDescent="0.2">
      <c r="A16" s="471" t="s">
        <v>84</v>
      </c>
      <c r="B16" s="472" t="s">
        <v>931</v>
      </c>
      <c r="C16" s="477">
        <v>4763</v>
      </c>
      <c r="D16" s="477">
        <v>4959</v>
      </c>
      <c r="E16" s="477">
        <v>3902</v>
      </c>
      <c r="F16" s="477">
        <v>4286</v>
      </c>
      <c r="G16" s="477">
        <v>4118</v>
      </c>
      <c r="H16" s="477">
        <v>4692</v>
      </c>
      <c r="I16" s="477">
        <v>5132</v>
      </c>
      <c r="J16" s="477">
        <v>5767</v>
      </c>
      <c r="K16" s="477">
        <v>4919</v>
      </c>
      <c r="L16" s="477">
        <v>4902</v>
      </c>
      <c r="M16" s="477">
        <v>4792</v>
      </c>
      <c r="N16" s="478">
        <v>6111</v>
      </c>
      <c r="O16"/>
      <c r="P16"/>
    </row>
    <row r="17" spans="1:16" s="82" customFormat="1" ht="16" x14ac:dyDescent="0.2">
      <c r="A17" s="471" t="s">
        <v>51</v>
      </c>
      <c r="B17" s="472" t="s">
        <v>931</v>
      </c>
      <c r="C17" s="477">
        <v>124</v>
      </c>
      <c r="D17" s="477">
        <v>148</v>
      </c>
      <c r="E17" s="477">
        <v>159</v>
      </c>
      <c r="F17" s="477">
        <v>137</v>
      </c>
      <c r="G17" s="477">
        <v>103</v>
      </c>
      <c r="H17" s="477">
        <v>153</v>
      </c>
      <c r="I17" s="477">
        <v>199</v>
      </c>
      <c r="J17" s="477">
        <v>161</v>
      </c>
      <c r="K17" s="477">
        <v>157</v>
      </c>
      <c r="L17" s="477">
        <v>270</v>
      </c>
      <c r="M17" s="477">
        <v>294</v>
      </c>
      <c r="N17" s="478">
        <v>306</v>
      </c>
      <c r="O17"/>
      <c r="P17"/>
    </row>
    <row r="18" spans="1:16" s="82" customFormat="1" ht="16" x14ac:dyDescent="0.2">
      <c r="A18" s="471" t="s">
        <v>611</v>
      </c>
      <c r="B18" s="472" t="s">
        <v>931</v>
      </c>
      <c r="C18" s="477">
        <v>0</v>
      </c>
      <c r="D18" s="477">
        <v>4</v>
      </c>
      <c r="E18" s="477">
        <v>3</v>
      </c>
      <c r="F18" s="477">
        <v>0</v>
      </c>
      <c r="G18" s="477">
        <v>2</v>
      </c>
      <c r="H18" s="477">
        <v>3</v>
      </c>
      <c r="I18" s="477">
        <v>205</v>
      </c>
      <c r="J18" s="477">
        <v>117</v>
      </c>
      <c r="K18" s="477">
        <v>8</v>
      </c>
      <c r="L18" s="477">
        <v>10</v>
      </c>
      <c r="M18" s="477">
        <v>55</v>
      </c>
      <c r="N18" s="478">
        <v>15</v>
      </c>
      <c r="O18"/>
      <c r="P18"/>
    </row>
    <row r="19" spans="1:16" ht="16" x14ac:dyDescent="0.2">
      <c r="A19" s="471" t="s">
        <v>52</v>
      </c>
      <c r="B19" s="472" t="s">
        <v>931</v>
      </c>
      <c r="C19" s="476">
        <v>258</v>
      </c>
      <c r="D19" s="476">
        <v>324</v>
      </c>
      <c r="E19" s="476">
        <v>327</v>
      </c>
      <c r="F19" s="476">
        <v>389</v>
      </c>
      <c r="G19" s="476">
        <v>399</v>
      </c>
      <c r="H19" s="477">
        <v>398</v>
      </c>
      <c r="I19" s="477">
        <v>435</v>
      </c>
      <c r="J19" s="477">
        <v>389</v>
      </c>
      <c r="K19" s="477">
        <v>358</v>
      </c>
      <c r="L19" s="477">
        <v>327</v>
      </c>
      <c r="M19" s="477">
        <v>337</v>
      </c>
      <c r="N19" s="478">
        <v>428</v>
      </c>
    </row>
    <row r="20" spans="1:16" s="336" customFormat="1" ht="16" x14ac:dyDescent="0.2">
      <c r="A20" s="471" t="s">
        <v>966</v>
      </c>
      <c r="B20" s="472" t="s">
        <v>931</v>
      </c>
      <c r="C20" s="477">
        <v>2006</v>
      </c>
      <c r="D20" s="477">
        <v>2169</v>
      </c>
      <c r="E20" s="477">
        <v>1977</v>
      </c>
      <c r="F20" s="477">
        <v>2113</v>
      </c>
      <c r="G20" s="477">
        <v>2221</v>
      </c>
      <c r="H20" s="477">
        <v>2469</v>
      </c>
      <c r="I20" s="477">
        <v>2640</v>
      </c>
      <c r="J20" s="477">
        <v>2462</v>
      </c>
      <c r="K20" s="477">
        <v>2163</v>
      </c>
      <c r="L20" s="477">
        <v>2297</v>
      </c>
      <c r="M20" s="477">
        <v>1960</v>
      </c>
      <c r="N20" s="478">
        <v>2317</v>
      </c>
      <c r="O20" s="335"/>
      <c r="P20" s="335"/>
    </row>
    <row r="21" spans="1:16" s="336" customFormat="1" ht="16" x14ac:dyDescent="0.2">
      <c r="A21" s="468" t="s">
        <v>55</v>
      </c>
      <c r="B21" s="488" t="s">
        <v>931</v>
      </c>
      <c r="C21" s="544">
        <v>17039</v>
      </c>
      <c r="D21" s="544">
        <v>20610</v>
      </c>
      <c r="E21" s="544">
        <v>19716</v>
      </c>
      <c r="F21" s="544">
        <v>19649</v>
      </c>
      <c r="G21" s="544">
        <v>19060</v>
      </c>
      <c r="H21" s="544">
        <v>22677</v>
      </c>
      <c r="I21" s="544">
        <v>23915</v>
      </c>
      <c r="J21" s="544">
        <v>23154</v>
      </c>
      <c r="K21" s="544">
        <v>20788</v>
      </c>
      <c r="L21" s="544">
        <v>20977</v>
      </c>
      <c r="M21" s="544">
        <v>19870</v>
      </c>
      <c r="N21" s="544">
        <v>24053</v>
      </c>
      <c r="O21" s="335"/>
      <c r="P21" s="335"/>
    </row>
    <row r="22" spans="1:16" s="82" customFormat="1" ht="16" x14ac:dyDescent="0.2">
      <c r="A22" s="471" t="s">
        <v>44</v>
      </c>
      <c r="B22" s="472" t="s">
        <v>932</v>
      </c>
      <c r="C22" s="476">
        <v>12068205287200</v>
      </c>
      <c r="D22" s="476">
        <v>26945755878856</v>
      </c>
      <c r="E22" s="476">
        <v>18771025377025</v>
      </c>
      <c r="F22" s="476">
        <v>26608871685865</v>
      </c>
      <c r="G22">
        <v>42465536775340</v>
      </c>
      <c r="H22">
        <v>74116263970993</v>
      </c>
      <c r="I22" s="476">
        <v>132294469720478</v>
      </c>
      <c r="J22">
        <v>176616868459532</v>
      </c>
      <c r="K22" s="476">
        <v>194145848293199</v>
      </c>
      <c r="L22">
        <v>194943760302104</v>
      </c>
      <c r="M22">
        <v>195384627509928</v>
      </c>
      <c r="N22">
        <v>287110441205981</v>
      </c>
      <c r="O22"/>
      <c r="P22"/>
    </row>
    <row r="23" spans="1:16" s="82" customFormat="1" ht="16" x14ac:dyDescent="0.2">
      <c r="A23" s="471" t="s">
        <v>45</v>
      </c>
      <c r="B23" s="472" t="s">
        <v>932</v>
      </c>
      <c r="C23">
        <v>4665558793019190</v>
      </c>
      <c r="D23">
        <v>6348161882904780</v>
      </c>
      <c r="E23">
        <v>5824673937567130</v>
      </c>
      <c r="F23">
        <v>6051776975548270</v>
      </c>
      <c r="G23">
        <v>6505445238098660</v>
      </c>
      <c r="H23">
        <v>8951078615053710</v>
      </c>
      <c r="I23">
        <v>8067899759753380</v>
      </c>
      <c r="J23">
        <v>1.04371273763946E+16</v>
      </c>
      <c r="K23">
        <v>8713012293562240</v>
      </c>
      <c r="L23">
        <v>6080379342642530</v>
      </c>
      <c r="M23">
        <v>5336259564535390</v>
      </c>
      <c r="N23">
        <v>7271014699651900</v>
      </c>
      <c r="O23"/>
      <c r="P23"/>
    </row>
    <row r="24" spans="1:16" s="82" customFormat="1" ht="16" x14ac:dyDescent="0.2">
      <c r="A24" s="471" t="s">
        <v>965</v>
      </c>
      <c r="B24" s="472" t="s">
        <v>932</v>
      </c>
      <c r="C24" s="485">
        <v>428585069173</v>
      </c>
      <c r="D24" s="485">
        <v>666934007601</v>
      </c>
      <c r="E24" s="485">
        <v>284322275645</v>
      </c>
      <c r="F24" s="485">
        <v>1624680533980</v>
      </c>
      <c r="G24" s="486">
        <v>909703854032</v>
      </c>
      <c r="H24" s="486">
        <v>13353557449</v>
      </c>
      <c r="I24" s="486">
        <v>43168766801</v>
      </c>
      <c r="J24" s="486">
        <v>130532874964</v>
      </c>
      <c r="K24" s="486">
        <v>102112175981</v>
      </c>
      <c r="L24" s="486">
        <v>271588537612</v>
      </c>
      <c r="M24">
        <v>1316058589583</v>
      </c>
      <c r="N24">
        <v>139083631989</v>
      </c>
      <c r="O24"/>
      <c r="P24"/>
    </row>
    <row r="25" spans="1:16" s="82" customFormat="1" ht="16" x14ac:dyDescent="0.2">
      <c r="A25" s="471" t="s">
        <v>201</v>
      </c>
      <c r="B25" s="472" t="s">
        <v>932</v>
      </c>
      <c r="C25">
        <v>427529000721500</v>
      </c>
      <c r="D25">
        <v>591288567887367</v>
      </c>
      <c r="E25">
        <v>626648110196938</v>
      </c>
      <c r="F25">
        <v>660566280786744</v>
      </c>
      <c r="G25">
        <v>712573578290383</v>
      </c>
      <c r="H25">
        <v>971355083733985</v>
      </c>
      <c r="I25">
        <v>831874480203887</v>
      </c>
      <c r="J25">
        <v>814276212905183</v>
      </c>
      <c r="K25">
        <v>616935544315004</v>
      </c>
      <c r="L25">
        <v>796507588010816</v>
      </c>
      <c r="M25">
        <v>605635682492349</v>
      </c>
      <c r="N25">
        <v>1034264689571200</v>
      </c>
      <c r="O25"/>
      <c r="P25"/>
    </row>
    <row r="26" spans="1:16" s="82" customFormat="1" ht="16" x14ac:dyDescent="0.2">
      <c r="A26" s="471" t="s">
        <v>48</v>
      </c>
      <c r="B26" s="472" t="s">
        <v>932</v>
      </c>
      <c r="C26">
        <v>1517426485864</v>
      </c>
      <c r="D26">
        <v>1756513271923</v>
      </c>
      <c r="E26">
        <v>924143532545</v>
      </c>
      <c r="F26">
        <v>1623038793548</v>
      </c>
      <c r="G26">
        <v>1729236691687</v>
      </c>
      <c r="H26">
        <v>1991977308899</v>
      </c>
      <c r="I26">
        <v>9369433361310</v>
      </c>
      <c r="J26">
        <v>5874308640540</v>
      </c>
      <c r="K26">
        <v>3284844054089</v>
      </c>
      <c r="L26">
        <v>2025217348815</v>
      </c>
      <c r="M26">
        <v>2064000778592</v>
      </c>
      <c r="N26">
        <v>2256842223871</v>
      </c>
      <c r="O26"/>
      <c r="P26"/>
    </row>
    <row r="27" spans="1:16" ht="16" x14ac:dyDescent="0.2">
      <c r="A27" s="471" t="s">
        <v>834</v>
      </c>
      <c r="B27" s="472" t="s">
        <v>932</v>
      </c>
      <c r="C27">
        <v>1319207124035560</v>
      </c>
      <c r="D27">
        <v>1048711718852410</v>
      </c>
      <c r="E27">
        <v>323857949617902</v>
      </c>
      <c r="F27">
        <v>202423107639560</v>
      </c>
      <c r="G27">
        <v>142781329192829</v>
      </c>
      <c r="H27">
        <v>248761716939626</v>
      </c>
      <c r="I27">
        <v>142451420678866</v>
      </c>
      <c r="J27">
        <v>209661441097623</v>
      </c>
      <c r="K27">
        <v>188181774426469</v>
      </c>
      <c r="L27">
        <v>275308827026429</v>
      </c>
      <c r="M27">
        <v>394909269001252</v>
      </c>
      <c r="N27">
        <v>423447466404812</v>
      </c>
    </row>
    <row r="28" spans="1:16" s="484" customFormat="1" ht="16" x14ac:dyDescent="0.2">
      <c r="A28" s="471" t="s">
        <v>84</v>
      </c>
      <c r="B28" s="472" t="s">
        <v>932</v>
      </c>
      <c r="C28">
        <v>1415304046230550</v>
      </c>
      <c r="D28">
        <v>2179098166390810</v>
      </c>
      <c r="E28">
        <v>1470661764802760</v>
      </c>
      <c r="F28">
        <v>1283340680996300</v>
      </c>
      <c r="G28">
        <v>2672994662145800</v>
      </c>
      <c r="H28">
        <v>2686795237701780</v>
      </c>
      <c r="I28">
        <v>2572781776602440</v>
      </c>
      <c r="J28">
        <v>2755448580996830</v>
      </c>
      <c r="K28">
        <v>3404481373179820</v>
      </c>
      <c r="L28">
        <v>4153652130452660</v>
      </c>
      <c r="M28">
        <v>4076741321222660</v>
      </c>
      <c r="N28">
        <v>3142954846816320</v>
      </c>
      <c r="O28" s="483"/>
    </row>
    <row r="29" spans="1:16" s="487" customFormat="1" ht="16" x14ac:dyDescent="0.2">
      <c r="A29" s="471" t="s">
        <v>51</v>
      </c>
      <c r="B29" s="472" t="s">
        <v>932</v>
      </c>
      <c r="C29">
        <v>3898395102179090</v>
      </c>
      <c r="D29">
        <v>2843119603148750</v>
      </c>
      <c r="E29">
        <v>110126282374852</v>
      </c>
      <c r="F29">
        <v>149866208902682</v>
      </c>
      <c r="G29">
        <v>4384488999977500</v>
      </c>
      <c r="H29">
        <v>1368159785873690</v>
      </c>
      <c r="I29">
        <v>595208041574362</v>
      </c>
      <c r="J29">
        <v>271281740334170</v>
      </c>
      <c r="K29">
        <v>152987840022073</v>
      </c>
      <c r="L29">
        <v>284151002868523</v>
      </c>
      <c r="M29">
        <v>259608257868335</v>
      </c>
      <c r="N29">
        <v>296002909137992</v>
      </c>
      <c r="O29" s="477"/>
    </row>
    <row r="30" spans="1:16" s="487" customFormat="1" ht="16" x14ac:dyDescent="0.2">
      <c r="A30" s="471" t="s">
        <v>611</v>
      </c>
      <c r="B30" s="472" t="s">
        <v>932</v>
      </c>
      <c r="C30" s="477">
        <v>0</v>
      </c>
      <c r="D30" s="477">
        <v>2933086328</v>
      </c>
      <c r="E30" s="477">
        <v>589564342</v>
      </c>
      <c r="F30" s="477">
        <v>0</v>
      </c>
      <c r="G30" s="477">
        <v>37945694</v>
      </c>
      <c r="H30" s="477">
        <v>82221840</v>
      </c>
      <c r="I30" s="477">
        <v>17152642683327</v>
      </c>
      <c r="J30" s="477">
        <v>39627411901969</v>
      </c>
      <c r="K30" s="477">
        <v>27030939085171</v>
      </c>
      <c r="L30" s="477">
        <v>70944463994326</v>
      </c>
      <c r="M30" s="477">
        <v>49260658859653</v>
      </c>
      <c r="N30" s="478">
        <v>58492140881747</v>
      </c>
      <c r="O30" s="477"/>
    </row>
    <row r="31" spans="1:16" s="487" customFormat="1" ht="16" x14ac:dyDescent="0.2">
      <c r="A31" s="471" t="s">
        <v>52</v>
      </c>
      <c r="B31" s="472" t="s">
        <v>932</v>
      </c>
      <c r="C31">
        <v>496667960544333</v>
      </c>
      <c r="D31">
        <v>50151785194801</v>
      </c>
      <c r="E31">
        <v>99111541097901</v>
      </c>
      <c r="F31">
        <v>58195131427574</v>
      </c>
      <c r="G31">
        <v>102104359323120</v>
      </c>
      <c r="H31">
        <v>39166227760357</v>
      </c>
      <c r="I31">
        <v>295135773316700</v>
      </c>
      <c r="J31">
        <v>1017692141135990</v>
      </c>
      <c r="K31">
        <v>1369774675119950</v>
      </c>
      <c r="L31">
        <v>729962265675175</v>
      </c>
      <c r="M31">
        <v>48388377668863</v>
      </c>
      <c r="N31">
        <v>96070868984934</v>
      </c>
      <c r="O31" s="477"/>
    </row>
    <row r="32" spans="1:16" s="487" customFormat="1" ht="16" x14ac:dyDescent="0.2">
      <c r="A32" s="471" t="s">
        <v>966</v>
      </c>
      <c r="B32" s="472" t="s">
        <v>932</v>
      </c>
      <c r="C32">
        <v>454308294350504</v>
      </c>
      <c r="D32">
        <v>733845336421062</v>
      </c>
      <c r="E32">
        <v>1681370715581940</v>
      </c>
      <c r="F32">
        <v>788078756797414</v>
      </c>
      <c r="G32">
        <v>785297916494894</v>
      </c>
      <c r="H32">
        <v>1562634304291330</v>
      </c>
      <c r="I32">
        <v>1258363535236360</v>
      </c>
      <c r="J32">
        <v>1078985958112150</v>
      </c>
      <c r="K32">
        <v>1056542535893040</v>
      </c>
      <c r="L32">
        <v>978675065815716</v>
      </c>
      <c r="M32">
        <v>790077260907762</v>
      </c>
      <c r="N32">
        <v>798461859136047</v>
      </c>
      <c r="O32" s="477"/>
    </row>
    <row r="33" spans="1:15" s="487" customFormat="1" ht="16" x14ac:dyDescent="0.2">
      <c r="A33" s="468" t="s">
        <v>55</v>
      </c>
      <c r="B33" s="488" t="s">
        <v>932</v>
      </c>
      <c r="C33" s="489">
        <v>1.2690984537922964E+16</v>
      </c>
      <c r="D33" s="489">
        <v>1.382374919704469E+16</v>
      </c>
      <c r="E33" s="489">
        <v>1.015643038198898E+16</v>
      </c>
      <c r="F33" s="489">
        <v>9224103733111936</v>
      </c>
      <c r="G33" s="489">
        <v>1.535079059878994E+16</v>
      </c>
      <c r="H33" s="489">
        <v>1.5904072648413658E+16</v>
      </c>
      <c r="I33" s="489">
        <v>1.3922574501897912E+16</v>
      </c>
      <c r="J33" s="489">
        <v>1.6806722572853552E+16</v>
      </c>
      <c r="K33" s="489">
        <v>1.5726479780127034E+16</v>
      </c>
      <c r="L33" s="489">
        <v>1.3566821252674704E+16</v>
      </c>
      <c r="M33" s="489">
        <v>1.1759645079434366E+16</v>
      </c>
      <c r="N33" s="489">
        <v>1.3410215847646792E+16</v>
      </c>
      <c r="O33" s="477"/>
    </row>
    <row r="34" spans="1:15" s="487" customFormat="1" ht="16" x14ac:dyDescent="0.2">
      <c r="A34" s="471" t="s">
        <v>44</v>
      </c>
      <c r="B34" s="479" t="s">
        <v>933</v>
      </c>
      <c r="C34" s="482">
        <v>10.97596876861644</v>
      </c>
      <c r="D34" s="482">
        <v>24.507022207086266</v>
      </c>
      <c r="E34" s="482">
        <v>17.07214812724942</v>
      </c>
      <c r="F34" s="482">
        <v>24.200627818449902</v>
      </c>
      <c r="G34" s="482">
        <v>38.62218070511517</v>
      </c>
      <c r="H34" s="482">
        <v>67.408349396821905</v>
      </c>
      <c r="I34" s="482">
        <v>120.32111928463382</v>
      </c>
      <c r="J34" s="482">
        <v>160.63210610767055</v>
      </c>
      <c r="K34" s="482">
        <v>176.57462039387519</v>
      </c>
      <c r="L34" s="482">
        <v>177.30031713845528</v>
      </c>
      <c r="M34" s="482">
        <v>177.70128352815664</v>
      </c>
      <c r="N34" s="482">
        <v>261.12542510052754</v>
      </c>
      <c r="O34" s="477"/>
    </row>
    <row r="35" spans="1:15" s="487" customFormat="1" ht="16" x14ac:dyDescent="0.2">
      <c r="A35" s="471" t="s">
        <v>45</v>
      </c>
      <c r="B35" s="479" t="s">
        <v>933</v>
      </c>
      <c r="C35" s="480">
        <v>4243.3010030610512</v>
      </c>
      <c r="D35" s="481">
        <v>5773.6195984987535</v>
      </c>
      <c r="E35" s="481">
        <v>5297.5100857721645</v>
      </c>
      <c r="F35" s="481">
        <v>5504.0590955725474</v>
      </c>
      <c r="G35" s="481">
        <v>5916.6679767246569</v>
      </c>
      <c r="H35" s="481">
        <v>8140.9585755443095</v>
      </c>
      <c r="I35" s="481">
        <v>7337.7120859307797</v>
      </c>
      <c r="J35" s="481">
        <v>9492.5120505600717</v>
      </c>
      <c r="K35" s="481">
        <v>7924.4385174772469</v>
      </c>
      <c r="L35" s="481">
        <v>5530.0727969029413</v>
      </c>
      <c r="M35" s="481">
        <v>4853.2998012300504</v>
      </c>
      <c r="N35" s="482">
        <v>6612.9493458464822</v>
      </c>
      <c r="O35" s="477"/>
    </row>
    <row r="36" spans="1:15" s="487" customFormat="1" ht="16" x14ac:dyDescent="0.2">
      <c r="A36" s="471" t="s">
        <v>965</v>
      </c>
      <c r="B36" s="479" t="s">
        <v>933</v>
      </c>
      <c r="C36" s="480">
        <v>0.38979584967182745</v>
      </c>
      <c r="D36" s="481">
        <v>0.60657294634529535</v>
      </c>
      <c r="E36" s="481">
        <v>0.25858960329514957</v>
      </c>
      <c r="F36" s="481">
        <v>1.4776383377284219</v>
      </c>
      <c r="G36" s="481">
        <v>0.82737083542451728</v>
      </c>
      <c r="H36" s="481">
        <v>1.2144989749685919E-2</v>
      </c>
      <c r="I36" s="481">
        <v>3.926176468758058E-2</v>
      </c>
      <c r="J36" s="481">
        <v>0.11871895818694611</v>
      </c>
      <c r="K36" s="481">
        <v>9.2870483041224361E-2</v>
      </c>
      <c r="L36" s="481">
        <v>0.24700833602037164</v>
      </c>
      <c r="M36" s="481">
        <v>1.1969483144484911</v>
      </c>
      <c r="N36" s="482">
        <v>0.12649582639733126</v>
      </c>
      <c r="O36" s="477"/>
    </row>
    <row r="37" spans="1:15" s="477" customFormat="1" ht="16" x14ac:dyDescent="0.2">
      <c r="A37" s="471" t="s">
        <v>201</v>
      </c>
      <c r="B37" s="479" t="s">
        <v>933</v>
      </c>
      <c r="C37" s="480">
        <v>388.83536101047866</v>
      </c>
      <c r="D37" s="481">
        <v>537.77381971246268</v>
      </c>
      <c r="E37" s="481">
        <v>569.9331361001332</v>
      </c>
      <c r="F37" s="481">
        <v>600.78153254539211</v>
      </c>
      <c r="G37" s="481">
        <v>648.08189407848022</v>
      </c>
      <c r="H37" s="481">
        <v>883.44230219625842</v>
      </c>
      <c r="I37" s="481">
        <v>756.5854322855439</v>
      </c>
      <c r="J37" s="481">
        <v>740.57990141698883</v>
      </c>
      <c r="K37" s="481">
        <v>561.09960888989372</v>
      </c>
      <c r="L37" s="481">
        <v>724.41943121777149</v>
      </c>
      <c r="M37" s="481">
        <v>550.82244443142281</v>
      </c>
      <c r="N37" s="482">
        <v>940.65825539582875</v>
      </c>
    </row>
    <row r="38" spans="1:15" ht="16" x14ac:dyDescent="0.2">
      <c r="A38" s="471" t="s">
        <v>48</v>
      </c>
      <c r="B38" s="479" t="s">
        <v>933</v>
      </c>
      <c r="C38" s="480">
        <v>1.3800913492232212</v>
      </c>
      <c r="D38" s="481">
        <v>1.5975395144077993</v>
      </c>
      <c r="E38" s="481">
        <v>0.84050364652739518</v>
      </c>
      <c r="F38" s="481">
        <v>1.4761451835038315</v>
      </c>
      <c r="G38" s="481">
        <v>1.5727316092006731</v>
      </c>
      <c r="H38" s="481">
        <v>1.8116928084955362</v>
      </c>
      <c r="I38" s="481">
        <v>8.521450000725963</v>
      </c>
      <c r="J38" s="481">
        <v>5.3426525851500628</v>
      </c>
      <c r="K38" s="481">
        <v>2.9875482633442516</v>
      </c>
      <c r="L38" s="481">
        <v>1.8419244486858588</v>
      </c>
      <c r="M38" s="481">
        <v>1.8771977725846227</v>
      </c>
      <c r="N38" s="482">
        <v>2.0525860453481073</v>
      </c>
    </row>
    <row r="39" spans="1:15" ht="16" x14ac:dyDescent="0.2">
      <c r="A39" s="471" t="s">
        <v>834</v>
      </c>
      <c r="B39" s="479" t="s">
        <v>933</v>
      </c>
      <c r="C39" s="480">
        <v>1199.811889851444</v>
      </c>
      <c r="D39" s="481">
        <v>953.7977519834476</v>
      </c>
      <c r="E39" s="481">
        <v>294.5470893045258</v>
      </c>
      <c r="F39" s="481">
        <v>184.10274391459097</v>
      </c>
      <c r="G39" s="481">
        <v>129.8588624129743</v>
      </c>
      <c r="H39" s="481">
        <v>226.24746356052674</v>
      </c>
      <c r="I39" s="481">
        <v>129.55881236745518</v>
      </c>
      <c r="J39" s="481">
        <v>190.68596984436499</v>
      </c>
      <c r="K39" s="481">
        <v>171.15032681110188</v>
      </c>
      <c r="L39" s="481">
        <v>250.39191953185673</v>
      </c>
      <c r="M39" s="481">
        <v>359.16788783765878</v>
      </c>
      <c r="N39" s="482">
        <v>385.12322717434654</v>
      </c>
    </row>
    <row r="40" spans="1:15" ht="16" x14ac:dyDescent="0.2">
      <c r="A40" s="471" t="s">
        <v>84</v>
      </c>
      <c r="B40" s="479" t="s">
        <v>933</v>
      </c>
      <c r="C40" s="480">
        <v>1287.2115314444727</v>
      </c>
      <c r="D40" s="481">
        <v>1981.8782369755445</v>
      </c>
      <c r="E40" s="481">
        <v>1337.5590831881345</v>
      </c>
      <c r="F40" s="481">
        <v>1167.1915499357965</v>
      </c>
      <c r="G40" s="481">
        <v>2431.0744830889234</v>
      </c>
      <c r="H40" s="481">
        <v>2443.6260334385042</v>
      </c>
      <c r="I40" s="481">
        <v>2339.9313946378606</v>
      </c>
      <c r="J40" s="481">
        <v>2506.0658854243502</v>
      </c>
      <c r="K40" s="481">
        <v>3096.3577711916696</v>
      </c>
      <c r="L40" s="481">
        <v>3777.72460565453</v>
      </c>
      <c r="M40" s="481">
        <v>3707.7746321507766</v>
      </c>
      <c r="N40" s="482">
        <v>2858.5007810909883</v>
      </c>
    </row>
    <row r="41" spans="1:15" ht="16" x14ac:dyDescent="0.2">
      <c r="A41" s="471" t="s">
        <v>51</v>
      </c>
      <c r="B41" s="479" t="s">
        <v>933</v>
      </c>
      <c r="C41" s="480">
        <v>3545.5696908494156</v>
      </c>
      <c r="D41" s="481">
        <v>2585.8022155705385</v>
      </c>
      <c r="E41" s="481">
        <v>100.1592703458773</v>
      </c>
      <c r="F41" s="481">
        <v>136.30252297178413</v>
      </c>
      <c r="G41" s="481">
        <v>3987.6695154612207</v>
      </c>
      <c r="H41" s="481">
        <v>1244.334076430905</v>
      </c>
      <c r="I41" s="481">
        <v>541.33856026452304</v>
      </c>
      <c r="J41" s="481">
        <v>246.7293055216669</v>
      </c>
      <c r="K41" s="481">
        <v>139.14162993575974</v>
      </c>
      <c r="L41" s="481">
        <v>258.4338316123858</v>
      </c>
      <c r="M41" s="481">
        <v>236.11233506775079</v>
      </c>
      <c r="N41" s="482">
        <v>269.21307757037721</v>
      </c>
    </row>
    <row r="42" spans="1:15" ht="16" x14ac:dyDescent="0.2">
      <c r="A42" s="471" t="s">
        <v>611</v>
      </c>
      <c r="B42" s="479" t="s">
        <v>933</v>
      </c>
      <c r="C42" s="480">
        <v>0</v>
      </c>
      <c r="D42" s="480">
        <v>2.6676264751586132E-3</v>
      </c>
      <c r="E42" s="480">
        <v>5.3620564540324267E-4</v>
      </c>
      <c r="F42" s="480">
        <v>0</v>
      </c>
      <c r="G42" s="480">
        <v>3.4511407648096792E-5</v>
      </c>
      <c r="H42" s="480">
        <v>7.4780327850021422E-5</v>
      </c>
      <c r="I42" s="480">
        <v>15.600237641890089</v>
      </c>
      <c r="J42" s="480">
        <v>36.040921169814283</v>
      </c>
      <c r="K42" s="480">
        <v>24.584495881909788</v>
      </c>
      <c r="L42" s="480">
        <v>64.523614122959771</v>
      </c>
      <c r="M42" s="480">
        <v>44.80230823869806</v>
      </c>
      <c r="N42" s="480">
        <v>53.198292227304592</v>
      </c>
    </row>
    <row r="43" spans="1:15" ht="16" x14ac:dyDescent="0.2">
      <c r="A43" s="471" t="s">
        <v>52</v>
      </c>
      <c r="B43" s="479" t="s">
        <v>933</v>
      </c>
      <c r="C43" s="480">
        <v>451.71687865543663</v>
      </c>
      <c r="D43" s="481">
        <v>45.612782919125493</v>
      </c>
      <c r="E43" s="481">
        <v>90.141421513090791</v>
      </c>
      <c r="F43" s="481">
        <v>52.928163702357779</v>
      </c>
      <c r="G43" s="481">
        <v>92.863373832296929</v>
      </c>
      <c r="H43" s="481">
        <v>35.621476636476473</v>
      </c>
      <c r="I43" s="481">
        <v>268.42442213519462</v>
      </c>
      <c r="J43" s="481">
        <v>925.58561039913002</v>
      </c>
      <c r="K43" s="481">
        <v>1245.8028096443286</v>
      </c>
      <c r="L43" s="481">
        <v>663.8968131257343</v>
      </c>
      <c r="M43" s="481">
        <v>44.008973117218375</v>
      </c>
      <c r="N43" s="482">
        <v>87.375946336518609</v>
      </c>
    </row>
    <row r="44" spans="1:15" ht="16" x14ac:dyDescent="0.2">
      <c r="A44" s="471" t="s">
        <v>966</v>
      </c>
      <c r="B44" s="479" t="s">
        <v>933</v>
      </c>
      <c r="C44" s="480">
        <v>413.19098668327933</v>
      </c>
      <c r="D44" s="481">
        <v>667.42844539572798</v>
      </c>
      <c r="E44" s="481">
        <v>1529.1977575379315</v>
      </c>
      <c r="F44" s="481">
        <v>716.75345388704409</v>
      </c>
      <c r="G44" s="481">
        <v>714.22429436542552</v>
      </c>
      <c r="H44" s="481">
        <v>1421.2076205615904</v>
      </c>
      <c r="I44" s="481">
        <v>1144.4749682017209</v>
      </c>
      <c r="J44" s="481">
        <v>981.3320121903871</v>
      </c>
      <c r="K44" s="481">
        <v>960.91983859245374</v>
      </c>
      <c r="L44" s="481">
        <v>890.09978711666554</v>
      </c>
      <c r="M44" s="481">
        <v>718.57108278687701</v>
      </c>
      <c r="N44" s="482">
        <v>726.1968304519969</v>
      </c>
    </row>
    <row r="45" spans="1:15" ht="16" x14ac:dyDescent="0.2">
      <c r="A45" s="468" t="s">
        <v>55</v>
      </c>
      <c r="B45" s="545" t="s">
        <v>933</v>
      </c>
      <c r="C45" s="546">
        <v>11542.38319752309</v>
      </c>
      <c r="D45" s="546">
        <v>12572.626653349917</v>
      </c>
      <c r="E45" s="546">
        <v>9237.219621344575</v>
      </c>
      <c r="F45" s="546">
        <v>8389.2734738691943</v>
      </c>
      <c r="G45" s="546">
        <v>13961.462717625127</v>
      </c>
      <c r="H45" s="546">
        <v>14464.669810343965</v>
      </c>
      <c r="I45" s="546">
        <v>12662.507744515016</v>
      </c>
      <c r="J45" s="546">
        <v>15285.625134177782</v>
      </c>
      <c r="K45" s="546">
        <v>14303.150037564623</v>
      </c>
      <c r="L45" s="546">
        <v>12338.952049208005</v>
      </c>
      <c r="M45" s="546">
        <v>10695.334894475642</v>
      </c>
      <c r="N45" s="546">
        <v>12196.520263066115</v>
      </c>
    </row>
    <row r="46" spans="1:15" ht="16" x14ac:dyDescent="0.2">
      <c r="A46" s="471" t="s">
        <v>44</v>
      </c>
      <c r="B46" s="472" t="s">
        <v>934</v>
      </c>
      <c r="C46" s="509">
        <v>18.225000000000001</v>
      </c>
      <c r="D46" s="509">
        <v>28.341999999999999</v>
      </c>
      <c r="E46" s="509">
        <v>39.857999999999997</v>
      </c>
      <c r="F46" s="509">
        <v>50.237000000000002</v>
      </c>
      <c r="G46" s="509">
        <v>53.331000000000003</v>
      </c>
      <c r="H46" s="509">
        <v>71.923000000000002</v>
      </c>
      <c r="I46" s="509">
        <v>92.12</v>
      </c>
      <c r="J46" s="509">
        <v>106.27200000000001</v>
      </c>
      <c r="K46" s="509">
        <v>128.578</v>
      </c>
      <c r="L46" s="509">
        <v>159.27099999999999</v>
      </c>
      <c r="M46" s="509">
        <v>196.56</v>
      </c>
      <c r="N46" s="509">
        <v>229.95</v>
      </c>
    </row>
    <row r="47" spans="1:15" ht="16" x14ac:dyDescent="0.2">
      <c r="A47" s="471" t="s">
        <v>45</v>
      </c>
      <c r="B47" s="472" t="s">
        <v>934</v>
      </c>
      <c r="C47" s="509">
        <v>18078.010999999999</v>
      </c>
      <c r="D47" s="509">
        <v>19178.293000000001</v>
      </c>
      <c r="E47" s="509">
        <v>19032.951000000001</v>
      </c>
      <c r="F47" s="509">
        <v>18828.991999999998</v>
      </c>
      <c r="G47" s="509">
        <v>19206.128000000001</v>
      </c>
      <c r="H47" s="509">
        <v>19565.018</v>
      </c>
      <c r="I47" s="509">
        <v>19951.698</v>
      </c>
      <c r="J47" s="509">
        <v>20898.199000000001</v>
      </c>
      <c r="K47" s="509">
        <v>21153.298999999999</v>
      </c>
      <c r="L47" s="509">
        <v>22017.625</v>
      </c>
      <c r="M47" s="509">
        <v>19939.501</v>
      </c>
      <c r="N47" s="509">
        <v>19298.733</v>
      </c>
    </row>
    <row r="48" spans="1:15" ht="16" x14ac:dyDescent="0.2">
      <c r="A48" s="471" t="s">
        <v>965</v>
      </c>
      <c r="B48" s="472" t="s">
        <v>934</v>
      </c>
      <c r="C48" s="509">
        <v>5891.9930000000004</v>
      </c>
      <c r="D48" s="509">
        <v>7329.7389999999996</v>
      </c>
      <c r="E48" s="509">
        <v>7626.4340000000002</v>
      </c>
      <c r="F48" s="509">
        <v>9386.2049999999999</v>
      </c>
      <c r="G48" s="509">
        <v>13432.154</v>
      </c>
      <c r="H48" s="509">
        <v>13546.414000000001</v>
      </c>
      <c r="I48" s="509">
        <v>9669.357</v>
      </c>
      <c r="J48" s="509">
        <v>7077.3819999999996</v>
      </c>
      <c r="K48" s="509">
        <v>7175.0280000000002</v>
      </c>
      <c r="L48" s="509">
        <v>7526.75</v>
      </c>
      <c r="M48" s="509">
        <v>8252.8739999999998</v>
      </c>
      <c r="N48" s="509">
        <v>10859.486999999999</v>
      </c>
    </row>
    <row r="49" spans="1:14" ht="16" x14ac:dyDescent="0.2">
      <c r="A49" s="471" t="s">
        <v>201</v>
      </c>
      <c r="B49" s="472" t="s">
        <v>934</v>
      </c>
      <c r="C49" s="509">
        <v>2190.9650000000001</v>
      </c>
      <c r="D49" s="509">
        <v>2491.2289999999998</v>
      </c>
      <c r="E49" s="509">
        <v>2765.038</v>
      </c>
      <c r="F49" s="509">
        <v>3206.027</v>
      </c>
      <c r="G49" s="509">
        <v>3643.6590000000001</v>
      </c>
      <c r="H49" s="509">
        <v>3942.6729999999998</v>
      </c>
      <c r="I49" s="509">
        <v>4247.3149999999996</v>
      </c>
      <c r="J49" s="509">
        <v>4403.3680000000004</v>
      </c>
      <c r="K49" s="509">
        <v>4513.37</v>
      </c>
      <c r="L49" s="509">
        <v>4647.5439999999999</v>
      </c>
      <c r="M49" s="509">
        <v>4964.6239999999998</v>
      </c>
      <c r="N49" s="509">
        <v>5061.32</v>
      </c>
    </row>
    <row r="50" spans="1:14" ht="16" x14ac:dyDescent="0.2">
      <c r="A50" s="471" t="s">
        <v>48</v>
      </c>
      <c r="B50" s="472" t="s">
        <v>934</v>
      </c>
      <c r="C50" s="509">
        <v>488.81299999999999</v>
      </c>
      <c r="D50" s="509">
        <v>493.07100000000003</v>
      </c>
      <c r="E50" s="509">
        <v>506.33100000000002</v>
      </c>
      <c r="F50" s="509">
        <v>505.36900000000003</v>
      </c>
      <c r="G50" s="509">
        <v>605.42200000000003</v>
      </c>
      <c r="H50" s="509">
        <v>873.42700000000002</v>
      </c>
      <c r="I50" s="509">
        <v>876.03599999999994</v>
      </c>
      <c r="J50" s="509">
        <v>879.495</v>
      </c>
      <c r="K50" s="509">
        <v>881.178</v>
      </c>
      <c r="L50" s="509">
        <v>883.44399999999996</v>
      </c>
      <c r="M50" s="509">
        <v>885.93100000000004</v>
      </c>
      <c r="N50" s="509">
        <v>886.64499999999998</v>
      </c>
    </row>
    <row r="51" spans="1:14" ht="16" x14ac:dyDescent="0.2">
      <c r="A51" s="471" t="s">
        <v>834</v>
      </c>
      <c r="B51" s="472" t="s">
        <v>934</v>
      </c>
      <c r="C51" s="509">
        <v>5860.4889999999996</v>
      </c>
      <c r="D51" s="509">
        <v>5917.6379999999999</v>
      </c>
      <c r="E51" s="509">
        <v>5977.32</v>
      </c>
      <c r="F51" s="509">
        <v>6038.2939999999999</v>
      </c>
      <c r="G51" s="509">
        <v>6115.4160000000002</v>
      </c>
      <c r="H51" s="509">
        <v>6333.5860000000002</v>
      </c>
      <c r="I51" s="509">
        <v>6825.7910000000002</v>
      </c>
      <c r="J51" s="509">
        <v>7030.38</v>
      </c>
      <c r="K51" s="509">
        <v>7106.9629999999997</v>
      </c>
      <c r="L51" s="509">
        <v>7181.4009999999998</v>
      </c>
      <c r="M51" s="509">
        <v>7260.7209999999995</v>
      </c>
      <c r="N51" s="509">
        <v>7377.35</v>
      </c>
    </row>
    <row r="52" spans="1:14" ht="16" x14ac:dyDescent="0.2">
      <c r="A52" s="471" t="s">
        <v>84</v>
      </c>
      <c r="B52" s="472" t="s">
        <v>934</v>
      </c>
      <c r="C52" s="509">
        <v>8696.3389999999999</v>
      </c>
      <c r="D52" s="509">
        <v>8834.7579999999998</v>
      </c>
      <c r="E52" s="509">
        <v>9053.6540000000005</v>
      </c>
      <c r="F52" s="509">
        <v>9510.67</v>
      </c>
      <c r="G52" s="509">
        <v>9943.6389999999992</v>
      </c>
      <c r="H52" s="509">
        <v>10934.944</v>
      </c>
      <c r="I52" s="509">
        <v>11242.532999999999</v>
      </c>
      <c r="J52" s="509">
        <v>11765.742</v>
      </c>
      <c r="K52" s="509">
        <v>12403.27</v>
      </c>
      <c r="L52" s="509">
        <v>12306.144</v>
      </c>
      <c r="M52" s="509">
        <v>12359.537</v>
      </c>
      <c r="N52" s="509">
        <v>12781.471</v>
      </c>
    </row>
    <row r="53" spans="1:14" ht="16" x14ac:dyDescent="0.2">
      <c r="A53" s="471" t="s">
        <v>51</v>
      </c>
      <c r="B53" s="472" t="s">
        <v>934</v>
      </c>
      <c r="C53" s="509">
        <v>1420.364</v>
      </c>
      <c r="D53" s="509">
        <v>1444.4449999999999</v>
      </c>
      <c r="E53" s="509">
        <v>1475.799</v>
      </c>
      <c r="F53" s="509">
        <v>1491.057</v>
      </c>
      <c r="G53" s="509">
        <v>1867.201</v>
      </c>
      <c r="H53" s="509">
        <v>2092.0790000000002</v>
      </c>
      <c r="I53" s="509">
        <v>2282.9499999999998</v>
      </c>
      <c r="J53" s="509">
        <v>2411.13</v>
      </c>
      <c r="K53" s="509">
        <v>2399.029</v>
      </c>
      <c r="L53" s="509">
        <v>2476.6109999999999</v>
      </c>
      <c r="M53" s="509">
        <v>2611.902</v>
      </c>
      <c r="N53" s="509">
        <v>2833.3270000000002</v>
      </c>
    </row>
    <row r="54" spans="1:14" ht="16" x14ac:dyDescent="0.2">
      <c r="A54" s="471" t="s">
        <v>611</v>
      </c>
      <c r="B54" s="472" t="s">
        <v>934</v>
      </c>
      <c r="C54" s="509">
        <v>0</v>
      </c>
      <c r="D54" s="509">
        <v>2E-3</v>
      </c>
      <c r="E54" s="509">
        <v>1E-3</v>
      </c>
      <c r="F54" s="509">
        <v>5.3999999999999999E-2</v>
      </c>
      <c r="G54" s="509">
        <v>1.2999999999999999E-2</v>
      </c>
      <c r="H54" s="509">
        <v>6.0000000000000001E-3</v>
      </c>
      <c r="I54" s="509">
        <v>7.6790000000000003</v>
      </c>
      <c r="J54" s="509">
        <v>44.2</v>
      </c>
      <c r="K54" s="509">
        <v>87.197999999999993</v>
      </c>
      <c r="L54" s="509">
        <v>202.65299999999999</v>
      </c>
      <c r="M54" s="509">
        <v>232.512</v>
      </c>
      <c r="N54" s="509">
        <v>231.286</v>
      </c>
    </row>
    <row r="55" spans="1:14" ht="16" x14ac:dyDescent="0.2">
      <c r="A55" s="471" t="s">
        <v>52</v>
      </c>
      <c r="B55" s="472" t="s">
        <v>934</v>
      </c>
      <c r="C55" s="509">
        <v>686.42499999999995</v>
      </c>
      <c r="D55" s="509">
        <v>692.82100000000003</v>
      </c>
      <c r="E55" s="509">
        <v>693.44200000000001</v>
      </c>
      <c r="F55" s="509">
        <v>693.68299999999999</v>
      </c>
      <c r="G55" s="509">
        <v>694.11400000000003</v>
      </c>
      <c r="H55" s="509">
        <v>695.178</v>
      </c>
      <c r="I55" s="509">
        <v>697.97500000000002</v>
      </c>
      <c r="J55" s="509">
        <v>707.30799999999999</v>
      </c>
      <c r="K55" s="509">
        <v>768.58500000000004</v>
      </c>
      <c r="L55" s="509">
        <v>771.33399999999995</v>
      </c>
      <c r="M55" s="509">
        <v>771.49900000000002</v>
      </c>
      <c r="N55" s="509">
        <v>771.99599999999998</v>
      </c>
    </row>
    <row r="56" spans="1:14" ht="16" x14ac:dyDescent="0.2">
      <c r="A56" s="471" t="s">
        <v>966</v>
      </c>
      <c r="B56" s="472" t="s">
        <v>934</v>
      </c>
      <c r="C56" s="509">
        <v>3811.41</v>
      </c>
      <c r="D56" s="509">
        <v>4301.2380000000003</v>
      </c>
      <c r="E56" s="509">
        <v>5873.6819999999998</v>
      </c>
      <c r="F56" s="509">
        <v>6556.8029999999999</v>
      </c>
      <c r="G56" s="509">
        <v>7106.8010000000004</v>
      </c>
      <c r="H56" s="509">
        <v>7721.2529999999997</v>
      </c>
      <c r="I56" s="509">
        <v>8454.2199999999993</v>
      </c>
      <c r="J56" s="509">
        <v>9264.5319999999992</v>
      </c>
      <c r="K56" s="509">
        <v>9950.9850000000006</v>
      </c>
      <c r="L56" s="509">
        <v>10794.159</v>
      </c>
      <c r="M56" s="509">
        <v>10950.897999999999</v>
      </c>
      <c r="N56" s="509">
        <v>11346.843000000001</v>
      </c>
    </row>
    <row r="57" spans="1:14" ht="16" x14ac:dyDescent="0.2">
      <c r="A57" s="468" t="s">
        <v>55</v>
      </c>
      <c r="B57" s="488" t="s">
        <v>934</v>
      </c>
      <c r="C57" s="546">
        <v>47143.034</v>
      </c>
      <c r="D57" s="546">
        <v>50711.576000000008</v>
      </c>
      <c r="E57" s="546">
        <v>53044.51</v>
      </c>
      <c r="F57" s="546">
        <v>56267.390999999996</v>
      </c>
      <c r="G57" s="546">
        <v>62667.877999999997</v>
      </c>
      <c r="H57" s="546">
        <v>65776.501000000004</v>
      </c>
      <c r="I57" s="546">
        <v>64347.673999999985</v>
      </c>
      <c r="J57" s="546">
        <v>64588.007999999994</v>
      </c>
      <c r="K57" s="546">
        <v>66567.483000000007</v>
      </c>
      <c r="L57" s="546">
        <v>68966.936000000002</v>
      </c>
      <c r="M57" s="546">
        <v>68426.558999999994</v>
      </c>
      <c r="N57" s="546">
        <v>71678.407999999996</v>
      </c>
    </row>
    <row r="67" spans="1:14" ht="16" x14ac:dyDescent="0.15">
      <c r="A67" s="468" t="s">
        <v>41</v>
      </c>
      <c r="B67" s="469" t="s">
        <v>930</v>
      </c>
      <c r="C67" s="470">
        <v>45200</v>
      </c>
      <c r="D67" s="470">
        <v>45231</v>
      </c>
      <c r="E67" s="470">
        <v>45261</v>
      </c>
      <c r="F67" s="470">
        <v>45292</v>
      </c>
      <c r="G67" s="470">
        <v>45323</v>
      </c>
      <c r="H67" s="470">
        <v>45352</v>
      </c>
      <c r="I67" s="470">
        <v>45383</v>
      </c>
      <c r="J67" s="470">
        <v>45413</v>
      </c>
      <c r="K67" s="470">
        <v>45444</v>
      </c>
      <c r="L67" s="470">
        <v>45474</v>
      </c>
      <c r="M67" s="470">
        <v>45505</v>
      </c>
      <c r="N67" s="470">
        <v>45536</v>
      </c>
    </row>
    <row r="68" spans="1:14" ht="16" x14ac:dyDescent="0.2">
      <c r="A68" s="471" t="s">
        <v>44</v>
      </c>
      <c r="B68" s="472" t="s">
        <v>934</v>
      </c>
      <c r="C68" s="509">
        <v>18.225000000000001</v>
      </c>
      <c r="D68" s="509">
        <v>28.341999999999999</v>
      </c>
      <c r="E68" s="509">
        <v>39.857999999999997</v>
      </c>
      <c r="F68" s="509">
        <v>50.237000000000002</v>
      </c>
      <c r="G68" s="509">
        <v>53.331000000000003</v>
      </c>
      <c r="H68" s="509">
        <v>71.923000000000002</v>
      </c>
      <c r="I68" s="509">
        <v>92.12</v>
      </c>
      <c r="J68" s="509">
        <v>106.27200000000001</v>
      </c>
      <c r="K68" s="509">
        <v>128.578</v>
      </c>
      <c r="L68" s="509">
        <v>159.27099999999999</v>
      </c>
      <c r="M68" s="509">
        <v>196.56</v>
      </c>
      <c r="N68" s="509">
        <v>229.95</v>
      </c>
    </row>
    <row r="69" spans="1:14" ht="16" x14ac:dyDescent="0.2">
      <c r="A69" s="471" t="s">
        <v>45</v>
      </c>
      <c r="B69" s="472" t="s">
        <v>934</v>
      </c>
      <c r="C69" s="509">
        <v>18078.010999999999</v>
      </c>
      <c r="D69" s="509">
        <v>19178.293000000001</v>
      </c>
      <c r="E69" s="509">
        <v>19032.951000000001</v>
      </c>
      <c r="F69" s="509">
        <v>18828.991999999998</v>
      </c>
      <c r="G69" s="509">
        <v>19206.128000000001</v>
      </c>
      <c r="H69" s="509">
        <v>19565.018</v>
      </c>
      <c r="I69" s="509">
        <v>19951.698</v>
      </c>
      <c r="J69" s="509">
        <v>20898.199000000001</v>
      </c>
      <c r="K69" s="509">
        <v>21153.298999999999</v>
      </c>
      <c r="L69" s="509">
        <v>22017.625</v>
      </c>
      <c r="M69" s="509">
        <v>19939.501</v>
      </c>
      <c r="N69" s="509">
        <v>19298.733</v>
      </c>
    </row>
    <row r="70" spans="1:14" ht="16" x14ac:dyDescent="0.2">
      <c r="A70" s="471" t="s">
        <v>965</v>
      </c>
      <c r="B70" s="472" t="s">
        <v>934</v>
      </c>
      <c r="C70" s="509">
        <v>5891.9930000000004</v>
      </c>
      <c r="D70" s="509">
        <v>7329.7389999999996</v>
      </c>
      <c r="E70" s="509">
        <v>7626.4340000000002</v>
      </c>
      <c r="F70" s="509">
        <v>9386.2049999999999</v>
      </c>
      <c r="G70" s="509">
        <v>13432.154</v>
      </c>
      <c r="H70" s="509">
        <v>13546.414000000001</v>
      </c>
      <c r="I70" s="509">
        <v>9669.357</v>
      </c>
      <c r="J70" s="509">
        <v>7077.3819999999996</v>
      </c>
      <c r="K70" s="509">
        <v>7175.0280000000002</v>
      </c>
      <c r="L70" s="509">
        <v>7526.75</v>
      </c>
      <c r="M70" s="509">
        <v>8252.8739999999998</v>
      </c>
      <c r="N70" s="509">
        <v>10859.486999999999</v>
      </c>
    </row>
    <row r="71" spans="1:14" ht="16" x14ac:dyDescent="0.2">
      <c r="A71" s="471" t="s">
        <v>201</v>
      </c>
      <c r="B71" s="472" t="s">
        <v>934</v>
      </c>
      <c r="C71" s="509">
        <v>2190.9650000000001</v>
      </c>
      <c r="D71" s="509">
        <v>2491.2289999999998</v>
      </c>
      <c r="E71" s="509">
        <v>2765.038</v>
      </c>
      <c r="F71" s="509">
        <v>3206.027</v>
      </c>
      <c r="G71" s="509">
        <v>3643.6590000000001</v>
      </c>
      <c r="H71" s="509">
        <v>3942.6729999999998</v>
      </c>
      <c r="I71" s="509">
        <v>4247.3149999999996</v>
      </c>
      <c r="J71" s="509">
        <v>4403.3680000000004</v>
      </c>
      <c r="K71" s="509">
        <v>4513.37</v>
      </c>
      <c r="L71" s="509">
        <v>4647.5439999999999</v>
      </c>
      <c r="M71" s="509">
        <v>4964.6239999999998</v>
      </c>
      <c r="N71" s="509">
        <v>5061.32</v>
      </c>
    </row>
    <row r="72" spans="1:14" ht="16" x14ac:dyDescent="0.2">
      <c r="A72" s="471" t="s">
        <v>48</v>
      </c>
      <c r="B72" s="472" t="s">
        <v>934</v>
      </c>
      <c r="C72" s="509">
        <v>488.81299999999999</v>
      </c>
      <c r="D72" s="509">
        <v>493.07100000000003</v>
      </c>
      <c r="E72" s="509">
        <v>506.33100000000002</v>
      </c>
      <c r="F72" s="509">
        <v>505.36900000000003</v>
      </c>
      <c r="G72" s="509">
        <v>605.42200000000003</v>
      </c>
      <c r="H72" s="509">
        <v>873.42700000000002</v>
      </c>
      <c r="I72" s="509">
        <v>876.03599999999994</v>
      </c>
      <c r="J72" s="509">
        <v>879.495</v>
      </c>
      <c r="K72" s="509">
        <v>881.178</v>
      </c>
      <c r="L72" s="509">
        <v>883.44399999999996</v>
      </c>
      <c r="M72" s="509">
        <v>885.93100000000004</v>
      </c>
      <c r="N72" s="509">
        <v>886.64499999999998</v>
      </c>
    </row>
    <row r="73" spans="1:14" ht="16" x14ac:dyDescent="0.2">
      <c r="A73" s="471" t="s">
        <v>834</v>
      </c>
      <c r="B73" s="472" t="s">
        <v>934</v>
      </c>
      <c r="C73" s="509">
        <v>5860.4889999999996</v>
      </c>
      <c r="D73" s="509">
        <v>5917.6379999999999</v>
      </c>
      <c r="E73" s="509">
        <v>5977.32</v>
      </c>
      <c r="F73" s="509">
        <v>6038.2939999999999</v>
      </c>
      <c r="G73" s="509">
        <v>6115.4160000000002</v>
      </c>
      <c r="H73" s="509">
        <v>6333.5860000000002</v>
      </c>
      <c r="I73" s="509">
        <v>6825.7910000000002</v>
      </c>
      <c r="J73" s="509">
        <v>7030.38</v>
      </c>
      <c r="K73" s="509">
        <v>7106.9629999999997</v>
      </c>
      <c r="L73" s="509">
        <v>7181.4009999999998</v>
      </c>
      <c r="M73" s="509">
        <v>7260.7209999999995</v>
      </c>
      <c r="N73" s="509">
        <v>7377.35</v>
      </c>
    </row>
    <row r="74" spans="1:14" ht="16" x14ac:dyDescent="0.2">
      <c r="A74" s="471" t="s">
        <v>84</v>
      </c>
      <c r="B74" s="472" t="s">
        <v>934</v>
      </c>
      <c r="C74" s="509">
        <v>8696.3389999999999</v>
      </c>
      <c r="D74" s="509">
        <v>8834.7579999999998</v>
      </c>
      <c r="E74" s="509">
        <v>9053.6540000000005</v>
      </c>
      <c r="F74" s="509">
        <v>9510.67</v>
      </c>
      <c r="G74" s="509">
        <v>9943.6389999999992</v>
      </c>
      <c r="H74" s="509">
        <v>10934.944</v>
      </c>
      <c r="I74" s="509">
        <v>11242.532999999999</v>
      </c>
      <c r="J74" s="509">
        <v>11765.742</v>
      </c>
      <c r="K74" s="509">
        <v>12403.27</v>
      </c>
      <c r="L74" s="509">
        <v>12306.144</v>
      </c>
      <c r="M74" s="509">
        <v>12359.537</v>
      </c>
      <c r="N74" s="509">
        <v>12781.471</v>
      </c>
    </row>
    <row r="75" spans="1:14" ht="16" x14ac:dyDescent="0.2">
      <c r="A75" s="471" t="s">
        <v>51</v>
      </c>
      <c r="B75" s="472" t="s">
        <v>934</v>
      </c>
      <c r="C75" s="509">
        <v>1420.364</v>
      </c>
      <c r="D75" s="509">
        <v>1444.4449999999999</v>
      </c>
      <c r="E75" s="509">
        <v>1475.799</v>
      </c>
      <c r="F75" s="509">
        <v>1491.057</v>
      </c>
      <c r="G75" s="509">
        <v>1867.201</v>
      </c>
      <c r="H75" s="509">
        <v>2092.0790000000002</v>
      </c>
      <c r="I75" s="509">
        <v>2282.9499999999998</v>
      </c>
      <c r="J75" s="509">
        <v>2411.13</v>
      </c>
      <c r="K75" s="509">
        <v>2399.029</v>
      </c>
      <c r="L75" s="509">
        <v>2476.6109999999999</v>
      </c>
      <c r="M75" s="509">
        <v>2611.902</v>
      </c>
      <c r="N75" s="509">
        <v>2833.3270000000002</v>
      </c>
    </row>
    <row r="76" spans="1:14" ht="16" x14ac:dyDescent="0.2">
      <c r="A76" s="471" t="s">
        <v>611</v>
      </c>
      <c r="B76" s="472" t="s">
        <v>934</v>
      </c>
      <c r="C76" s="509">
        <v>0</v>
      </c>
      <c r="D76" s="509">
        <v>2E-3</v>
      </c>
      <c r="E76" s="509">
        <v>1E-3</v>
      </c>
      <c r="F76" s="509">
        <v>5.3999999999999999E-2</v>
      </c>
      <c r="G76" s="509">
        <v>1.2999999999999999E-2</v>
      </c>
      <c r="H76" s="509">
        <v>6.0000000000000001E-3</v>
      </c>
      <c r="I76" s="509">
        <v>7.6790000000000003</v>
      </c>
      <c r="J76" s="509">
        <v>44.2</v>
      </c>
      <c r="K76" s="509">
        <v>87.197999999999993</v>
      </c>
      <c r="L76" s="509">
        <v>202.65299999999999</v>
      </c>
      <c r="M76" s="509">
        <v>232.512</v>
      </c>
      <c r="N76" s="509">
        <v>231.286</v>
      </c>
    </row>
    <row r="77" spans="1:14" ht="16" x14ac:dyDescent="0.2">
      <c r="A77" s="471" t="s">
        <v>52</v>
      </c>
      <c r="B77" s="472" t="s">
        <v>934</v>
      </c>
      <c r="C77" s="509">
        <v>686.42499999999995</v>
      </c>
      <c r="D77" s="509">
        <v>692.82100000000003</v>
      </c>
      <c r="E77" s="509">
        <v>693.44200000000001</v>
      </c>
      <c r="F77" s="509">
        <v>693.68299999999999</v>
      </c>
      <c r="G77" s="509">
        <v>694.11400000000003</v>
      </c>
      <c r="H77" s="509">
        <v>695.178</v>
      </c>
      <c r="I77" s="509">
        <v>697.97500000000002</v>
      </c>
      <c r="J77" s="509">
        <v>707.30799999999999</v>
      </c>
      <c r="K77" s="509">
        <v>768.58500000000004</v>
      </c>
      <c r="L77" s="509">
        <v>771.33399999999995</v>
      </c>
      <c r="M77" s="509">
        <v>771.49900000000002</v>
      </c>
      <c r="N77" s="509">
        <v>771.99599999999998</v>
      </c>
    </row>
    <row r="78" spans="1:14" ht="16" x14ac:dyDescent="0.2">
      <c r="A78" s="471" t="s">
        <v>966</v>
      </c>
      <c r="B78" s="472" t="s">
        <v>934</v>
      </c>
      <c r="C78" s="509">
        <v>3811.41</v>
      </c>
      <c r="D78" s="509">
        <v>4301.2380000000003</v>
      </c>
      <c r="E78" s="509">
        <v>5873.6819999999998</v>
      </c>
      <c r="F78" s="509">
        <v>6556.8029999999999</v>
      </c>
      <c r="G78" s="509">
        <v>7106.8010000000004</v>
      </c>
      <c r="H78" s="509">
        <v>7721.2529999999997</v>
      </c>
      <c r="I78" s="509">
        <v>8454.2199999999993</v>
      </c>
      <c r="J78" s="509">
        <v>9264.5319999999992</v>
      </c>
      <c r="K78" s="509">
        <v>9950.9850000000006</v>
      </c>
      <c r="L78" s="509">
        <v>10794.159</v>
      </c>
      <c r="M78" s="509">
        <v>10950.897999999999</v>
      </c>
      <c r="N78" s="509">
        <v>11346.843000000001</v>
      </c>
    </row>
    <row r="79" spans="1:14" ht="16" x14ac:dyDescent="0.2">
      <c r="A79" s="468" t="s">
        <v>55</v>
      </c>
      <c r="B79" s="488" t="s">
        <v>934</v>
      </c>
      <c r="C79" s="546">
        <v>47143.034</v>
      </c>
      <c r="D79" s="546">
        <v>50711.576000000008</v>
      </c>
      <c r="E79" s="546">
        <v>53044.51</v>
      </c>
      <c r="F79" s="546">
        <v>56267.390999999996</v>
      </c>
      <c r="G79" s="546">
        <v>62667.877999999997</v>
      </c>
      <c r="H79" s="546">
        <v>65776.501000000004</v>
      </c>
      <c r="I79" s="546">
        <v>64347.673999999985</v>
      </c>
      <c r="J79" s="546">
        <v>64588.007999999994</v>
      </c>
      <c r="K79" s="546">
        <v>66567.483000000007</v>
      </c>
      <c r="L79" s="546">
        <v>68966.936000000002</v>
      </c>
      <c r="M79" s="546">
        <v>68426.558999999994</v>
      </c>
      <c r="N79" s="546">
        <v>71678.407999999996</v>
      </c>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dimension ref="A1:N91"/>
  <sheetViews>
    <sheetView zoomScaleNormal="100" workbookViewId="0">
      <selection activeCell="A5" sqref="A5:B30"/>
    </sheetView>
  </sheetViews>
  <sheetFormatPr baseColWidth="10" defaultColWidth="8.83203125" defaultRowHeight="13" x14ac:dyDescent="0.15"/>
  <cols>
    <col min="1" max="2" width="13.5" customWidth="1"/>
    <col min="3" max="3" width="15.5" style="82" customWidth="1"/>
    <col min="4" max="14" width="13.5" customWidth="1"/>
  </cols>
  <sheetData>
    <row r="1" spans="1:14" ht="83.25" customHeight="1" x14ac:dyDescent="0.15">
      <c r="A1" s="981" t="s">
        <v>1002</v>
      </c>
      <c r="B1" s="981"/>
      <c r="C1" s="981"/>
      <c r="D1" s="981"/>
      <c r="E1" s="981"/>
      <c r="F1" s="981"/>
      <c r="G1" s="981"/>
      <c r="H1" s="981"/>
      <c r="I1" s="981"/>
      <c r="J1" s="981"/>
      <c r="K1" s="981"/>
      <c r="L1" s="981"/>
      <c r="M1" s="12"/>
      <c r="N1" s="12"/>
    </row>
    <row r="2" spans="1:14" x14ac:dyDescent="0.15">
      <c r="A2" s="101"/>
      <c r="B2" s="82"/>
      <c r="C2" s="102"/>
      <c r="D2" s="10"/>
      <c r="E2" s="10"/>
    </row>
    <row r="3" spans="1:14" x14ac:dyDescent="0.15">
      <c r="A3" s="101"/>
      <c r="B3" s="82"/>
      <c r="C3" s="102"/>
      <c r="D3" s="103"/>
    </row>
    <row r="4" spans="1:14" x14ac:dyDescent="0.15">
      <c r="A4" s="89" t="s">
        <v>68</v>
      </c>
      <c r="B4" s="89"/>
      <c r="C4" s="102"/>
      <c r="D4" s="103"/>
    </row>
    <row r="5" spans="1:14" ht="34" x14ac:dyDescent="0.2">
      <c r="A5" s="241" t="s">
        <v>293</v>
      </c>
      <c r="B5" s="258" t="s">
        <v>294</v>
      </c>
      <c r="C5" s="258" t="s">
        <v>682</v>
      </c>
      <c r="D5" s="103"/>
    </row>
    <row r="6" spans="1:14" ht="16" x14ac:dyDescent="0.2">
      <c r="A6" s="259">
        <v>2000</v>
      </c>
      <c r="B6" s="250">
        <f t="shared" ref="B6:B14" si="0">L36/1024</f>
        <v>0.51354472568511966</v>
      </c>
      <c r="C6" s="250">
        <v>0.51354472568511966</v>
      </c>
      <c r="D6" s="103"/>
    </row>
    <row r="7" spans="1:14" ht="16" x14ac:dyDescent="0.2">
      <c r="A7" s="259">
        <v>2001</v>
      </c>
      <c r="B7" s="250">
        <f t="shared" si="0"/>
        <v>0.99195496114434811</v>
      </c>
      <c r="C7" s="250">
        <v>0.99195496114434811</v>
      </c>
    </row>
    <row r="8" spans="1:14" ht="16" x14ac:dyDescent="0.2">
      <c r="A8" s="259">
        <v>2002</v>
      </c>
      <c r="B8" s="250">
        <f t="shared" si="0"/>
        <v>1.922691838783438</v>
      </c>
      <c r="C8" s="250">
        <v>1.922691838783438</v>
      </c>
    </row>
    <row r="9" spans="1:14" ht="16" x14ac:dyDescent="0.2">
      <c r="A9" s="259">
        <v>2003</v>
      </c>
      <c r="B9" s="250">
        <f t="shared" si="0"/>
        <v>3.5503806954214361</v>
      </c>
      <c r="C9" s="250">
        <v>3.5503806954214361</v>
      </c>
    </row>
    <row r="10" spans="1:14" ht="16" x14ac:dyDescent="0.2">
      <c r="A10" s="259">
        <v>2004</v>
      </c>
      <c r="B10" s="250">
        <f t="shared" si="0"/>
        <v>3.935546875</v>
      </c>
      <c r="C10" s="250">
        <v>3.935546875</v>
      </c>
    </row>
    <row r="11" spans="1:14" ht="16" x14ac:dyDescent="0.2">
      <c r="A11" s="259">
        <v>2005</v>
      </c>
      <c r="B11" s="250">
        <f t="shared" si="0"/>
        <v>4.063515625</v>
      </c>
      <c r="C11" s="250">
        <v>4.063515625</v>
      </c>
    </row>
    <row r="12" spans="1:14" ht="16" x14ac:dyDescent="0.2">
      <c r="A12" s="259">
        <v>2006</v>
      </c>
      <c r="B12" s="250">
        <f t="shared" si="0"/>
        <v>4.6174499885111002</v>
      </c>
      <c r="C12" s="250">
        <v>4.6174499885111002</v>
      </c>
    </row>
    <row r="13" spans="1:14" ht="16" x14ac:dyDescent="0.2">
      <c r="A13" s="259">
        <v>2007</v>
      </c>
      <c r="B13" s="250">
        <f t="shared" si="0"/>
        <v>4.9068538051850199</v>
      </c>
      <c r="C13" s="250">
        <v>4.9068538051850199</v>
      </c>
      <c r="K13" s="9"/>
    </row>
    <row r="14" spans="1:14" ht="16" x14ac:dyDescent="0.2">
      <c r="A14" s="259">
        <v>2008</v>
      </c>
      <c r="B14" s="250">
        <f t="shared" si="0"/>
        <v>4.2940056858062743</v>
      </c>
      <c r="C14" s="250">
        <v>4.2940056858062743</v>
      </c>
    </row>
    <row r="15" spans="1:14" ht="16" x14ac:dyDescent="0.2">
      <c r="A15" s="259">
        <v>2009</v>
      </c>
      <c r="B15" s="250">
        <f>L46/1024</f>
        <v>4.2035996093749999</v>
      </c>
      <c r="C15" s="250">
        <v>4.2035996093749999</v>
      </c>
    </row>
    <row r="16" spans="1:14" ht="16" x14ac:dyDescent="0.2">
      <c r="A16" s="259">
        <v>2010</v>
      </c>
      <c r="B16" s="250">
        <f>L47/1024</f>
        <v>4.5042429416315555</v>
      </c>
      <c r="C16" s="250">
        <v>4.5042429416315555</v>
      </c>
    </row>
    <row r="17" spans="1:11" ht="16" x14ac:dyDescent="0.2">
      <c r="A17" s="259">
        <v>2011</v>
      </c>
      <c r="B17" s="250">
        <f>L48/1024</f>
        <v>5.7626225452423085</v>
      </c>
      <c r="C17" s="250">
        <v>5.7626225452423085</v>
      </c>
    </row>
    <row r="18" spans="1:11" ht="16" x14ac:dyDescent="0.2">
      <c r="A18" s="259">
        <v>2012</v>
      </c>
      <c r="B18" s="250">
        <f>L49/1024</f>
        <v>7.3970605468750001</v>
      </c>
      <c r="C18" s="250">
        <v>7.3970605468750001</v>
      </c>
    </row>
    <row r="19" spans="1:11" ht="16" x14ac:dyDescent="0.2">
      <c r="A19" s="259">
        <v>2013</v>
      </c>
      <c r="B19" s="250">
        <f t="shared" ref="B19:B25" si="1">B51/1024</f>
        <v>9.7649243259429941</v>
      </c>
      <c r="C19" s="250">
        <v>9.7649243259429941</v>
      </c>
    </row>
    <row r="20" spans="1:11" ht="16" x14ac:dyDescent="0.2">
      <c r="A20" s="259">
        <v>2014</v>
      </c>
      <c r="B20" s="250">
        <f t="shared" si="1"/>
        <v>9.1162402343750006</v>
      </c>
      <c r="C20" s="250">
        <v>9.1162402343750006</v>
      </c>
    </row>
    <row r="21" spans="1:11" ht="16" x14ac:dyDescent="0.2">
      <c r="A21" s="259">
        <v>2015</v>
      </c>
      <c r="B21" s="250">
        <f t="shared" si="1"/>
        <v>14.632691383361818</v>
      </c>
      <c r="C21" s="250">
        <v>14.632695312499999</v>
      </c>
    </row>
    <row r="22" spans="1:11" ht="16" x14ac:dyDescent="0.2">
      <c r="A22" s="259">
        <v>2016</v>
      </c>
      <c r="B22" s="250">
        <f t="shared" si="1"/>
        <v>17.503115234374999</v>
      </c>
      <c r="C22" s="250">
        <v>17.503115234374999</v>
      </c>
    </row>
    <row r="23" spans="1:11" ht="16" x14ac:dyDescent="0.2">
      <c r="A23" s="259">
        <v>2017</v>
      </c>
      <c r="B23" s="250">
        <f t="shared" si="1"/>
        <v>23.806344676585869</v>
      </c>
      <c r="C23" s="250">
        <f t="shared" ref="C23:C29" si="2">B23</f>
        <v>23.806344676585869</v>
      </c>
    </row>
    <row r="24" spans="1:11" ht="16" x14ac:dyDescent="0.2">
      <c r="A24" s="259">
        <v>2018</v>
      </c>
      <c r="B24" s="250">
        <f t="shared" si="1"/>
        <v>27.365493290096673</v>
      </c>
      <c r="C24" s="250">
        <f t="shared" si="2"/>
        <v>27.365493290096673</v>
      </c>
    </row>
    <row r="25" spans="1:11" ht="16" x14ac:dyDescent="0.2">
      <c r="A25" s="259">
        <v>2019</v>
      </c>
      <c r="B25" s="250">
        <f t="shared" si="1"/>
        <v>33.595650262832635</v>
      </c>
      <c r="C25" s="250">
        <f t="shared" si="2"/>
        <v>33.595650262832635</v>
      </c>
    </row>
    <row r="26" spans="1:11" ht="16" x14ac:dyDescent="0.2">
      <c r="A26" s="259">
        <v>2020</v>
      </c>
      <c r="B26" s="250">
        <f>B58/1024</f>
        <v>41.860490875244139</v>
      </c>
      <c r="C26" s="250">
        <f t="shared" si="2"/>
        <v>41.860490875244139</v>
      </c>
    </row>
    <row r="27" spans="1:11" ht="16" x14ac:dyDescent="0.2">
      <c r="A27" s="259">
        <v>2021</v>
      </c>
      <c r="B27" s="250">
        <f>B59/1024</f>
        <v>59.237639341354374</v>
      </c>
      <c r="C27" s="250">
        <f t="shared" si="2"/>
        <v>59.237639341354374</v>
      </c>
    </row>
    <row r="28" spans="1:11" ht="16" x14ac:dyDescent="0.2">
      <c r="A28" s="259">
        <v>2022</v>
      </c>
      <c r="B28" s="250">
        <f>B60/1024</f>
        <v>71.539023482580561</v>
      </c>
      <c r="C28" s="250">
        <f>B28</f>
        <v>71.539023482580561</v>
      </c>
    </row>
    <row r="29" spans="1:11" ht="16" x14ac:dyDescent="0.2">
      <c r="A29" s="259">
        <v>2023</v>
      </c>
      <c r="B29" s="250">
        <f>B61/1024</f>
        <v>102.49167855602505</v>
      </c>
      <c r="C29" s="250">
        <f t="shared" si="2"/>
        <v>102.49167855602505</v>
      </c>
    </row>
    <row r="30" spans="1:11" ht="16" x14ac:dyDescent="0.2">
      <c r="A30" s="259">
        <v>2024</v>
      </c>
      <c r="B30" s="250">
        <f>B62/1024</f>
        <v>128.59189453125001</v>
      </c>
      <c r="C30" s="250">
        <f t="shared" ref="C30" si="3">B30</f>
        <v>128.59189453125001</v>
      </c>
    </row>
    <row r="32" spans="1:11" x14ac:dyDescent="0.15">
      <c r="D32" s="89"/>
      <c r="E32" s="89"/>
      <c r="F32" s="89"/>
      <c r="G32" s="89"/>
      <c r="H32" s="89"/>
      <c r="I32" s="89"/>
      <c r="J32" s="89"/>
      <c r="K32" s="89"/>
    </row>
    <row r="33" spans="1:12" ht="12.75" customHeight="1" x14ac:dyDescent="0.15">
      <c r="A33" s="89" t="s">
        <v>310</v>
      </c>
      <c r="D33" s="1040" t="s">
        <v>312</v>
      </c>
      <c r="E33" s="1041"/>
      <c r="F33" s="1042"/>
      <c r="G33" s="89"/>
      <c r="H33" s="1043" t="s">
        <v>313</v>
      </c>
      <c r="I33" s="1044"/>
      <c r="J33" s="1045"/>
      <c r="L33" s="105" t="s">
        <v>314</v>
      </c>
    </row>
    <row r="34" spans="1:12" ht="14" x14ac:dyDescent="0.15">
      <c r="A34" s="89" t="s">
        <v>311</v>
      </c>
      <c r="B34" s="89"/>
      <c r="C34" s="89"/>
      <c r="D34" s="108" t="s">
        <v>55</v>
      </c>
      <c r="E34" s="109" t="s">
        <v>317</v>
      </c>
      <c r="F34" s="110" t="s">
        <v>318</v>
      </c>
      <c r="G34" s="89"/>
      <c r="H34" s="111" t="s">
        <v>55</v>
      </c>
      <c r="I34" s="109" t="s">
        <v>319</v>
      </c>
      <c r="J34" s="112" t="s">
        <v>320</v>
      </c>
      <c r="L34" s="113" t="s">
        <v>321</v>
      </c>
    </row>
    <row r="35" spans="1:12" x14ac:dyDescent="0.15">
      <c r="A35" s="89"/>
      <c r="B35" s="89"/>
      <c r="C35" s="89"/>
      <c r="D35" s="115">
        <v>308.96113601562496</v>
      </c>
      <c r="E35" s="116">
        <v>41.79</v>
      </c>
      <c r="F35" s="117">
        <f>D35-E35</f>
        <v>267.17113601562494</v>
      </c>
      <c r="G35" s="89"/>
      <c r="H35" s="118"/>
      <c r="I35" s="119"/>
      <c r="J35" s="120"/>
      <c r="L35" s="121">
        <f>D35</f>
        <v>308.96113601562496</v>
      </c>
    </row>
    <row r="36" spans="1:12" ht="28" x14ac:dyDescent="0.15">
      <c r="A36" s="89"/>
      <c r="B36" s="106" t="s">
        <v>315</v>
      </c>
      <c r="C36" s="107" t="s">
        <v>316</v>
      </c>
      <c r="D36" s="115">
        <v>525.86979910156253</v>
      </c>
      <c r="E36" s="116">
        <f>(62.23-10.34)+(146.87-27.58)+(29.94-1.84)+(5.22-4.08)+41.79</f>
        <v>242.20999999999998</v>
      </c>
      <c r="F36" s="117">
        <f>D36-E36</f>
        <v>283.65979910156256</v>
      </c>
      <c r="G36" s="89"/>
      <c r="H36" s="118"/>
      <c r="I36" s="119"/>
      <c r="J36" s="120"/>
      <c r="L36" s="121">
        <f>D36</f>
        <v>525.86979910156253</v>
      </c>
    </row>
    <row r="37" spans="1:12" x14ac:dyDescent="0.15">
      <c r="A37" s="114" t="s">
        <v>322</v>
      </c>
      <c r="B37" s="89"/>
      <c r="C37" s="89"/>
      <c r="D37" s="115">
        <v>1015.7618802118125</v>
      </c>
      <c r="E37" s="116">
        <f>(218.93-10.34)+(332.42-27.58)+(84.58-27.58)+(10.29-4.08)+66.98</f>
        <v>643.62000000000012</v>
      </c>
      <c r="F37" s="117">
        <f>D37-E37</f>
        <v>372.14188021181235</v>
      </c>
      <c r="G37" s="89"/>
      <c r="H37" s="118"/>
      <c r="I37" s="119"/>
      <c r="J37" s="120"/>
      <c r="L37" s="121">
        <f>D37</f>
        <v>1015.7618802118125</v>
      </c>
    </row>
    <row r="38" spans="1:12" x14ac:dyDescent="0.15">
      <c r="A38" s="114" t="s">
        <v>295</v>
      </c>
      <c r="B38" s="89"/>
      <c r="C38" s="122">
        <v>201.18</v>
      </c>
      <c r="D38" s="115">
        <f>D37+953.074562702428</f>
        <v>1968.8364429142405</v>
      </c>
      <c r="E38" s="123">
        <f>E37+929.203831968576</f>
        <v>1572.8238319685761</v>
      </c>
      <c r="F38" s="117">
        <f>D38-E38</f>
        <v>396.01261094566439</v>
      </c>
      <c r="G38" s="89"/>
      <c r="H38" s="118"/>
      <c r="I38" s="119"/>
      <c r="J38" s="120"/>
      <c r="L38" s="121">
        <f>D38</f>
        <v>1968.8364429142405</v>
      </c>
    </row>
    <row r="39" spans="1:12" x14ac:dyDescent="0.15">
      <c r="A39" s="114" t="s">
        <v>296</v>
      </c>
      <c r="B39" s="89"/>
      <c r="C39" s="122">
        <v>633.10227999999995</v>
      </c>
      <c r="D39" s="124">
        <f>D38+1666.75338919731</f>
        <v>3635.5898321115505</v>
      </c>
      <c r="E39" s="125">
        <f>E38+1624.67378795572</f>
        <v>3197.497619924296</v>
      </c>
      <c r="F39" s="126">
        <f>D39-E39</f>
        <v>438.09221218725452</v>
      </c>
      <c r="G39" s="89"/>
      <c r="H39" s="118"/>
      <c r="I39" s="119"/>
      <c r="J39" s="120"/>
      <c r="L39" s="121">
        <f>D39</f>
        <v>3635.5898321115505</v>
      </c>
    </row>
    <row r="40" spans="1:12" x14ac:dyDescent="0.15">
      <c r="A40" s="114" t="s">
        <v>297</v>
      </c>
      <c r="B40" s="89"/>
      <c r="C40" s="122">
        <v>1597.2237</v>
      </c>
      <c r="D40" s="89"/>
      <c r="E40" s="89"/>
      <c r="F40" s="89"/>
      <c r="G40" s="89"/>
      <c r="H40" s="115">
        <f>I40+J40</f>
        <v>4030</v>
      </c>
      <c r="I40" s="127">
        <f>3.25*1024</f>
        <v>3328</v>
      </c>
      <c r="J40" s="128">
        <v>702</v>
      </c>
      <c r="L40" s="121">
        <f>H40</f>
        <v>4030</v>
      </c>
    </row>
    <row r="41" spans="1:12" x14ac:dyDescent="0.15">
      <c r="A41" s="114" t="s">
        <v>298</v>
      </c>
      <c r="B41" s="89"/>
      <c r="C41" s="122">
        <v>2723.4639999999999</v>
      </c>
      <c r="D41" s="89"/>
      <c r="E41" s="89"/>
      <c r="F41" s="89"/>
      <c r="G41" s="89"/>
      <c r="H41" s="115">
        <f>I41+J41</f>
        <v>4161.04</v>
      </c>
      <c r="I41" s="123">
        <f>3.21*1024</f>
        <v>3287.04</v>
      </c>
      <c r="J41" s="117">
        <v>874</v>
      </c>
      <c r="L41" s="121">
        <f>H41</f>
        <v>4161.04</v>
      </c>
    </row>
    <row r="42" spans="1:12" x14ac:dyDescent="0.15">
      <c r="A42" s="114" t="s">
        <v>299</v>
      </c>
      <c r="B42" s="89"/>
      <c r="C42" s="122">
        <v>3332.069</v>
      </c>
      <c r="D42" s="89"/>
      <c r="E42" s="89"/>
      <c r="F42" s="89"/>
      <c r="G42" s="89"/>
      <c r="H42" s="115">
        <f>I42+J42</f>
        <v>4728.2687882353666</v>
      </c>
      <c r="I42" s="123">
        <f>3.6730643342181*1024</f>
        <v>3761.2178782393344</v>
      </c>
      <c r="J42" s="117">
        <f>0.944385654293*1024</f>
        <v>967.05090999603203</v>
      </c>
      <c r="L42" s="121">
        <f>H42</f>
        <v>4728.2687882353666</v>
      </c>
    </row>
    <row r="43" spans="1:12" x14ac:dyDescent="0.15">
      <c r="A43" s="114" t="s">
        <v>300</v>
      </c>
      <c r="B43" s="89"/>
      <c r="C43" s="122">
        <v>3518.7299999999996</v>
      </c>
      <c r="D43" s="89" t="s">
        <v>323</v>
      </c>
      <c r="E43" s="89"/>
      <c r="F43" s="89"/>
      <c r="G43" s="89"/>
      <c r="H43" s="124">
        <f>4.90685380518502*1024</f>
        <v>5024.6182965094604</v>
      </c>
      <c r="I43" s="125"/>
      <c r="J43" s="126"/>
      <c r="L43" s="121">
        <f>H43</f>
        <v>5024.6182965094604</v>
      </c>
    </row>
    <row r="44" spans="1:12" x14ac:dyDescent="0.15">
      <c r="A44" s="114" t="s">
        <v>301</v>
      </c>
      <c r="B44" s="89"/>
      <c r="C44" s="122">
        <v>3861.2900000000004</v>
      </c>
      <c r="D44" s="89"/>
      <c r="E44" s="89"/>
      <c r="F44" s="89"/>
      <c r="G44" s="89"/>
      <c r="H44" s="89"/>
      <c r="I44" s="89"/>
      <c r="J44" s="89"/>
      <c r="L44" s="121">
        <f>B46+650</f>
        <v>4397.0618222656249</v>
      </c>
    </row>
    <row r="45" spans="1:12" x14ac:dyDescent="0.15">
      <c r="A45" s="114" t="s">
        <v>302</v>
      </c>
      <c r="B45" s="89"/>
      <c r="C45" s="122">
        <v>3022.85</v>
      </c>
      <c r="D45" s="89"/>
      <c r="E45" s="89"/>
      <c r="F45" s="89"/>
      <c r="G45" s="89"/>
      <c r="H45" s="89"/>
      <c r="I45" s="89"/>
      <c r="J45" s="89"/>
      <c r="L45" s="121">
        <v>3747.06</v>
      </c>
    </row>
    <row r="46" spans="1:12" x14ac:dyDescent="0.15">
      <c r="A46" s="114" t="s">
        <v>303</v>
      </c>
      <c r="B46" s="129">
        <v>3747.0618222656253</v>
      </c>
      <c r="C46" s="89" t="s">
        <v>324</v>
      </c>
      <c r="D46" s="89"/>
      <c r="E46" s="89"/>
      <c r="F46" s="89"/>
      <c r="G46" s="89"/>
      <c r="H46" s="89"/>
      <c r="I46" s="89"/>
      <c r="J46" s="89"/>
      <c r="L46" s="121">
        <f t="shared" ref="L46:L53" si="4">B47</f>
        <v>4304.4859999999999</v>
      </c>
    </row>
    <row r="47" spans="1:12" x14ac:dyDescent="0.15">
      <c r="A47" s="114" t="s">
        <v>304</v>
      </c>
      <c r="B47" s="129">
        <v>4304.4859999999999</v>
      </c>
      <c r="C47" s="89"/>
      <c r="D47" s="89"/>
      <c r="E47" s="89"/>
      <c r="F47" s="89"/>
      <c r="G47" s="89"/>
      <c r="H47" s="89"/>
      <c r="I47" s="89"/>
      <c r="J47" s="89"/>
      <c r="L47" s="121">
        <f t="shared" si="4"/>
        <v>4612.3447722307128</v>
      </c>
    </row>
    <row r="48" spans="1:12" x14ac:dyDescent="0.15">
      <c r="A48" s="114" t="s">
        <v>305</v>
      </c>
      <c r="B48" s="129">
        <v>4612.3447722307128</v>
      </c>
      <c r="C48" s="89"/>
      <c r="D48" s="89"/>
      <c r="E48" s="89"/>
      <c r="F48" s="89"/>
      <c r="G48" s="89"/>
      <c r="H48" s="89"/>
      <c r="I48" s="89"/>
      <c r="J48" s="89"/>
      <c r="L48" s="121">
        <f t="shared" si="4"/>
        <v>5900.925486328124</v>
      </c>
    </row>
    <row r="49" spans="1:13" x14ac:dyDescent="0.15">
      <c r="A49" s="114" t="s">
        <v>306</v>
      </c>
      <c r="B49" s="129">
        <v>5900.925486328124</v>
      </c>
      <c r="C49" s="89"/>
      <c r="D49" s="89"/>
      <c r="E49" s="89"/>
      <c r="F49" s="89"/>
      <c r="G49" s="89"/>
      <c r="H49" s="89"/>
      <c r="I49" s="89"/>
      <c r="J49" s="89"/>
      <c r="L49" s="121">
        <f t="shared" si="4"/>
        <v>7574.59</v>
      </c>
    </row>
    <row r="50" spans="1:13" x14ac:dyDescent="0.15">
      <c r="A50" s="114" t="s">
        <v>307</v>
      </c>
      <c r="B50" s="129">
        <v>7574.59</v>
      </c>
      <c r="C50" s="89"/>
      <c r="D50" s="89"/>
      <c r="E50" s="89"/>
      <c r="F50" s="89"/>
      <c r="G50" s="89"/>
      <c r="H50" s="89"/>
      <c r="I50" s="89"/>
      <c r="J50" s="89"/>
      <c r="L50" s="121">
        <f t="shared" si="4"/>
        <v>9999.2825097656259</v>
      </c>
    </row>
    <row r="51" spans="1:13" ht="14" x14ac:dyDescent="0.15">
      <c r="A51" s="114" t="s">
        <v>308</v>
      </c>
      <c r="B51" s="129">
        <v>9999.2825097656259</v>
      </c>
      <c r="C51" s="89"/>
      <c r="D51" s="132"/>
      <c r="E51" s="132"/>
      <c r="F51" s="132"/>
      <c r="G51" s="132"/>
      <c r="H51" s="132"/>
      <c r="I51" s="132"/>
      <c r="J51" s="132"/>
      <c r="K51" s="132"/>
      <c r="L51" s="121">
        <f t="shared" si="4"/>
        <v>9335.0300000000007</v>
      </c>
    </row>
    <row r="52" spans="1:13" ht="14" x14ac:dyDescent="0.15">
      <c r="A52" s="114" t="s">
        <v>309</v>
      </c>
      <c r="B52" s="129">
        <v>9335.0300000000007</v>
      </c>
      <c r="C52" s="89"/>
      <c r="D52" s="132"/>
      <c r="E52" s="132"/>
      <c r="F52" s="132"/>
      <c r="G52" s="132"/>
      <c r="H52" s="132"/>
      <c r="I52" s="132"/>
      <c r="J52" s="132"/>
      <c r="K52" s="132"/>
      <c r="L52" s="121">
        <f t="shared" si="4"/>
        <v>14983.875976562502</v>
      </c>
    </row>
    <row r="53" spans="1:13" ht="14" x14ac:dyDescent="0.15">
      <c r="A53" s="131" t="s">
        <v>228</v>
      </c>
      <c r="B53" s="129">
        <v>14983.875976562502</v>
      </c>
      <c r="C53"/>
      <c r="D53" s="132"/>
      <c r="E53" s="132"/>
      <c r="F53" s="132"/>
      <c r="G53" s="132"/>
      <c r="H53" s="132"/>
      <c r="I53" s="132"/>
      <c r="J53" s="132"/>
      <c r="K53" s="132"/>
      <c r="L53" s="121">
        <f t="shared" si="4"/>
        <v>17923.189999999999</v>
      </c>
    </row>
    <row r="54" spans="1:13" ht="14" x14ac:dyDescent="0.15">
      <c r="A54" s="131" t="s">
        <v>609</v>
      </c>
      <c r="B54" s="129">
        <v>17923.189999999999</v>
      </c>
      <c r="C54"/>
      <c r="D54" s="132"/>
      <c r="E54" s="132"/>
      <c r="F54" s="132"/>
      <c r="G54" s="132"/>
      <c r="H54" s="132"/>
      <c r="I54" s="132"/>
      <c r="J54" s="132"/>
      <c r="K54" s="132"/>
      <c r="L54" s="121">
        <f>B55</f>
        <v>24377.69694882393</v>
      </c>
    </row>
    <row r="55" spans="1:13" ht="14" x14ac:dyDescent="0.15">
      <c r="A55" s="131" t="s">
        <v>662</v>
      </c>
      <c r="B55" s="129">
        <v>24377.69694882393</v>
      </c>
      <c r="C55"/>
      <c r="D55" s="132"/>
      <c r="E55" s="132"/>
      <c r="F55" s="132"/>
      <c r="G55" s="132"/>
      <c r="H55" s="132"/>
      <c r="I55" s="132"/>
      <c r="J55" s="132"/>
      <c r="K55" s="132"/>
      <c r="L55" s="121">
        <f>B56</f>
        <v>28022.265129058993</v>
      </c>
    </row>
    <row r="56" spans="1:13" ht="14" x14ac:dyDescent="0.15">
      <c r="A56" s="131" t="s">
        <v>689</v>
      </c>
      <c r="B56" s="129">
        <v>28022.265129058993</v>
      </c>
      <c r="C56"/>
      <c r="D56" s="132"/>
      <c r="E56" s="132"/>
      <c r="F56" s="132"/>
      <c r="G56" s="132"/>
      <c r="H56" s="132"/>
      <c r="I56" s="132"/>
      <c r="J56" s="132"/>
      <c r="K56" s="132"/>
      <c r="L56" s="121">
        <f>B57</f>
        <v>34401.945869140618</v>
      </c>
    </row>
    <row r="57" spans="1:13" ht="14" x14ac:dyDescent="0.15">
      <c r="A57" s="131" t="s">
        <v>723</v>
      </c>
      <c r="B57" s="129">
        <v>34401.945869140618</v>
      </c>
      <c r="C57"/>
      <c r="D57" s="132"/>
      <c r="E57" s="132"/>
      <c r="F57" s="132"/>
      <c r="G57" s="132"/>
      <c r="H57" s="132"/>
      <c r="I57" s="132"/>
      <c r="J57" s="132"/>
      <c r="K57" s="132"/>
      <c r="L57" s="121">
        <f>B58</f>
        <v>42865.142656249998</v>
      </c>
    </row>
    <row r="58" spans="1:13" ht="14" x14ac:dyDescent="0.15">
      <c r="A58" s="131" t="s">
        <v>765</v>
      </c>
      <c r="B58" s="129">
        <v>42865.142656249998</v>
      </c>
      <c r="C58"/>
      <c r="D58" s="132"/>
      <c r="E58" s="132"/>
      <c r="F58" s="132"/>
      <c r="G58" s="132"/>
      <c r="H58" s="132"/>
      <c r="I58" s="132"/>
      <c r="J58" s="132"/>
      <c r="K58" s="132"/>
      <c r="L58" s="121">
        <v>60659.342685546879</v>
      </c>
    </row>
    <row r="59" spans="1:13" ht="14" x14ac:dyDescent="0.15">
      <c r="A59" s="131" t="s">
        <v>899</v>
      </c>
      <c r="B59" s="129">
        <v>60659.342685546879</v>
      </c>
      <c r="C59"/>
      <c r="D59" s="132"/>
      <c r="E59" s="132"/>
      <c r="F59" s="132"/>
      <c r="G59" s="132"/>
      <c r="H59" s="132"/>
      <c r="I59" s="132"/>
      <c r="J59" s="132"/>
      <c r="K59" s="132"/>
      <c r="L59" s="130">
        <v>77165.94</v>
      </c>
    </row>
    <row r="60" spans="1:13" ht="14" x14ac:dyDescent="0.15">
      <c r="A60" s="131" t="s">
        <v>967</v>
      </c>
      <c r="B60" s="129">
        <v>73255.960046162494</v>
      </c>
      <c r="C60"/>
      <c r="D60" s="132"/>
      <c r="E60" s="132"/>
      <c r="F60" s="132"/>
      <c r="G60" s="132"/>
      <c r="H60" s="132"/>
      <c r="I60" s="132"/>
      <c r="J60" s="132"/>
      <c r="K60" s="132"/>
      <c r="L60" s="123"/>
    </row>
    <row r="61" spans="1:13" ht="14" x14ac:dyDescent="0.15">
      <c r="A61" s="131" t="s">
        <v>975</v>
      </c>
      <c r="B61" s="129">
        <v>104951.47884136965</v>
      </c>
      <c r="C61"/>
      <c r="D61" s="132"/>
      <c r="E61" s="132"/>
      <c r="F61" s="132"/>
      <c r="G61" s="132"/>
      <c r="H61" s="132"/>
      <c r="I61" s="132"/>
      <c r="J61" s="132"/>
      <c r="K61" s="132"/>
      <c r="L61" s="123"/>
    </row>
    <row r="62" spans="1:13" ht="14" x14ac:dyDescent="0.15">
      <c r="A62" s="131" t="s">
        <v>1139</v>
      </c>
      <c r="B62" s="129">
        <v>131678.1</v>
      </c>
      <c r="C62"/>
    </row>
    <row r="63" spans="1:13" ht="20" x14ac:dyDescent="0.2">
      <c r="A63" s="133" t="s">
        <v>325</v>
      </c>
      <c r="B63" s="331" t="s">
        <v>326</v>
      </c>
      <c r="C63" s="132"/>
    </row>
    <row r="64" spans="1:13" s="10" customFormat="1" x14ac:dyDescent="0.15">
      <c r="A64"/>
      <c r="B64"/>
      <c r="C64"/>
      <c r="D64" s="396"/>
      <c r="E64"/>
      <c r="F64"/>
      <c r="G64"/>
      <c r="H64"/>
      <c r="I64"/>
      <c r="J64"/>
      <c r="K64" s="136"/>
      <c r="L64"/>
      <c r="M64" s="136"/>
    </row>
    <row r="65" spans="1:13" ht="13" customHeight="1" x14ac:dyDescent="0.15">
      <c r="A65" s="89" t="s">
        <v>327</v>
      </c>
      <c r="D65" s="397"/>
      <c r="E65" s="1046" t="s">
        <v>331</v>
      </c>
      <c r="F65" s="1046"/>
      <c r="G65" s="1046"/>
      <c r="H65" s="1046"/>
      <c r="I65" s="1046"/>
      <c r="J65" s="1046"/>
      <c r="K65" s="139"/>
      <c r="L65" s="136"/>
      <c r="M65" s="139"/>
    </row>
    <row r="66" spans="1:13" ht="13" customHeight="1" x14ac:dyDescent="0.15">
      <c r="A66" s="134" t="s">
        <v>328</v>
      </c>
      <c r="B66" s="135" t="s">
        <v>329</v>
      </c>
      <c r="C66" s="395" t="s">
        <v>330</v>
      </c>
      <c r="D66" s="397"/>
      <c r="E66" s="1039" t="s">
        <v>334</v>
      </c>
      <c r="F66" s="1039"/>
      <c r="G66" s="1039"/>
      <c r="H66" s="1039"/>
      <c r="I66" s="1039"/>
      <c r="J66" s="1039"/>
      <c r="K66" s="139"/>
      <c r="L66" s="139"/>
      <c r="M66" s="139"/>
    </row>
    <row r="67" spans="1:13" ht="52" x14ac:dyDescent="0.15">
      <c r="A67" s="137" t="s">
        <v>332</v>
      </c>
      <c r="B67" s="138">
        <v>0.51354472568511966</v>
      </c>
      <c r="C67" s="933" t="s">
        <v>333</v>
      </c>
      <c r="D67" s="397"/>
      <c r="E67" s="1039" t="s">
        <v>334</v>
      </c>
      <c r="F67" s="1039"/>
      <c r="G67" s="1039"/>
      <c r="H67" s="1039"/>
      <c r="I67" s="1039"/>
      <c r="J67" s="1039"/>
      <c r="K67" s="139"/>
      <c r="L67" s="139"/>
      <c r="M67" s="139"/>
    </row>
    <row r="68" spans="1:13" ht="52" x14ac:dyDescent="0.15">
      <c r="A68" s="137" t="s">
        <v>335</v>
      </c>
      <c r="B68" s="138">
        <v>0.99195496114434811</v>
      </c>
      <c r="C68" s="933" t="s">
        <v>333</v>
      </c>
      <c r="D68" s="397"/>
      <c r="E68" s="1039" t="s">
        <v>337</v>
      </c>
      <c r="F68" s="1039"/>
      <c r="G68" s="1039"/>
      <c r="H68" s="1039"/>
      <c r="I68" s="1039"/>
      <c r="J68" s="1039"/>
      <c r="K68" s="139"/>
      <c r="L68" s="139"/>
      <c r="M68" s="139"/>
    </row>
    <row r="69" spans="1:13" ht="52" x14ac:dyDescent="0.15">
      <c r="A69" s="137" t="s">
        <v>336</v>
      </c>
      <c r="B69" s="138">
        <v>1.922691838783438</v>
      </c>
      <c r="C69" s="933" t="s">
        <v>333</v>
      </c>
      <c r="D69" s="397"/>
      <c r="E69" s="1039" t="s">
        <v>339</v>
      </c>
      <c r="F69" s="1039"/>
      <c r="G69" s="1039"/>
      <c r="H69" s="1039"/>
      <c r="I69" s="1039"/>
      <c r="J69" s="1039"/>
      <c r="K69" s="140"/>
      <c r="L69" s="139"/>
      <c r="M69" s="140"/>
    </row>
    <row r="70" spans="1:13" ht="52" x14ac:dyDescent="0.15">
      <c r="A70" s="137" t="s">
        <v>338</v>
      </c>
      <c r="B70" s="138">
        <v>3.5503806954214361</v>
      </c>
      <c r="C70" s="933" t="s">
        <v>333</v>
      </c>
      <c r="D70" s="397"/>
      <c r="E70" s="1039" t="s">
        <v>342</v>
      </c>
      <c r="F70" s="1039"/>
      <c r="G70" s="1039"/>
      <c r="H70" s="1039"/>
      <c r="I70" s="1039"/>
      <c r="J70" s="1039"/>
      <c r="K70" s="140"/>
      <c r="L70" s="140"/>
      <c r="M70" s="140"/>
    </row>
    <row r="71" spans="1:13" ht="52.5" customHeight="1" x14ac:dyDescent="0.15">
      <c r="A71" s="137" t="s">
        <v>340</v>
      </c>
      <c r="B71" s="138">
        <v>3.935546875</v>
      </c>
      <c r="C71" s="933" t="s">
        <v>341</v>
      </c>
      <c r="D71" s="394"/>
      <c r="E71" s="1039" t="s">
        <v>345</v>
      </c>
      <c r="F71" s="1039"/>
      <c r="G71" s="1039"/>
      <c r="H71" s="1039"/>
      <c r="I71" s="1039"/>
      <c r="J71" s="1039"/>
      <c r="K71" s="140"/>
      <c r="L71" s="140"/>
      <c r="M71" s="140"/>
    </row>
    <row r="72" spans="1:13" ht="56" customHeight="1" x14ac:dyDescent="0.15">
      <c r="A72" s="137" t="s">
        <v>343</v>
      </c>
      <c r="B72" s="138">
        <v>4.063515625</v>
      </c>
      <c r="C72" s="933" t="s">
        <v>344</v>
      </c>
      <c r="D72" s="394"/>
      <c r="E72" s="1039" t="s">
        <v>348</v>
      </c>
      <c r="F72" s="1039"/>
      <c r="G72" s="1039"/>
      <c r="H72" s="1039"/>
      <c r="I72" s="1039"/>
      <c r="J72" s="1039"/>
      <c r="K72" s="139"/>
      <c r="L72" s="140"/>
      <c r="M72" s="139"/>
    </row>
    <row r="73" spans="1:13" x14ac:dyDescent="0.15">
      <c r="A73" s="137" t="s">
        <v>346</v>
      </c>
      <c r="B73" s="138">
        <v>4.6174499885111002</v>
      </c>
      <c r="C73" s="934" t="s">
        <v>347</v>
      </c>
      <c r="D73" s="394"/>
      <c r="E73" s="1047" t="s">
        <v>351</v>
      </c>
      <c r="F73" s="1047"/>
      <c r="G73" s="1047"/>
      <c r="H73" s="1047"/>
      <c r="I73" s="1047"/>
      <c r="J73" s="1047"/>
      <c r="K73" s="139"/>
      <c r="L73" s="139"/>
      <c r="M73" s="139"/>
    </row>
    <row r="74" spans="1:13" x14ac:dyDescent="0.15">
      <c r="A74" s="137" t="s">
        <v>349</v>
      </c>
      <c r="B74" s="138">
        <v>4.9068538051850199</v>
      </c>
      <c r="C74" s="934" t="s">
        <v>350</v>
      </c>
      <c r="D74" s="394"/>
      <c r="E74" s="1039" t="s">
        <v>354</v>
      </c>
      <c r="F74" s="1039"/>
      <c r="G74" s="1039"/>
      <c r="H74" s="1039"/>
      <c r="I74" s="1039"/>
      <c r="J74" s="1039"/>
      <c r="K74" s="139"/>
      <c r="L74" s="139"/>
      <c r="M74" s="139"/>
    </row>
    <row r="75" spans="1:13" x14ac:dyDescent="0.15">
      <c r="A75" s="137" t="s">
        <v>352</v>
      </c>
      <c r="B75" s="138">
        <v>4.2940056858062743</v>
      </c>
      <c r="C75" s="934" t="s">
        <v>353</v>
      </c>
      <c r="D75" s="394"/>
      <c r="E75" s="1039" t="s">
        <v>357</v>
      </c>
      <c r="F75" s="1039"/>
      <c r="G75" s="1039"/>
      <c r="H75" s="1039"/>
      <c r="I75" s="1039"/>
      <c r="J75" s="1039"/>
      <c r="K75" s="139"/>
      <c r="L75" s="139"/>
      <c r="M75" s="139"/>
    </row>
    <row r="76" spans="1:13" x14ac:dyDescent="0.15">
      <c r="A76" s="137" t="s">
        <v>355</v>
      </c>
      <c r="B76" s="138">
        <v>4.2035996093749999</v>
      </c>
      <c r="C76" s="934" t="s">
        <v>356</v>
      </c>
      <c r="D76" s="394"/>
      <c r="E76" s="1039" t="s">
        <v>360</v>
      </c>
      <c r="F76" s="1039"/>
      <c r="G76" s="1039"/>
      <c r="H76" s="1039"/>
      <c r="I76" s="1039"/>
      <c r="J76" s="1039"/>
      <c r="K76" s="139"/>
      <c r="L76" s="139"/>
      <c r="M76" s="139"/>
    </row>
    <row r="77" spans="1:13" x14ac:dyDescent="0.15">
      <c r="A77" s="137" t="s">
        <v>358</v>
      </c>
      <c r="B77" s="138">
        <v>4.5042429416315555</v>
      </c>
      <c r="C77" s="934" t="s">
        <v>359</v>
      </c>
      <c r="D77" s="394"/>
      <c r="E77" s="1039" t="s">
        <v>363</v>
      </c>
      <c r="F77" s="1039"/>
      <c r="G77" s="1039"/>
      <c r="H77" s="1039"/>
      <c r="I77" s="1039"/>
      <c r="J77" s="1039"/>
      <c r="K77" s="139"/>
      <c r="L77" s="139"/>
      <c r="M77" s="139"/>
    </row>
    <row r="78" spans="1:13" x14ac:dyDescent="0.15">
      <c r="A78" s="137" t="s">
        <v>361</v>
      </c>
      <c r="B78" s="138">
        <v>5.7626225452423085</v>
      </c>
      <c r="C78" s="934" t="s">
        <v>362</v>
      </c>
      <c r="D78" s="394"/>
      <c r="E78" s="1039" t="s">
        <v>366</v>
      </c>
      <c r="F78" s="1039"/>
      <c r="G78" s="1039"/>
      <c r="H78" s="1039"/>
      <c r="I78" s="1039"/>
      <c r="J78" s="1039"/>
      <c r="K78" s="139"/>
      <c r="L78" s="139"/>
      <c r="M78" s="139"/>
    </row>
    <row r="79" spans="1:13" ht="29.25" customHeight="1" x14ac:dyDescent="0.15">
      <c r="A79" s="137" t="s">
        <v>364</v>
      </c>
      <c r="B79" s="138">
        <v>7.3970605468750001</v>
      </c>
      <c r="C79" s="934" t="s">
        <v>365</v>
      </c>
      <c r="D79" s="394"/>
      <c r="E79" s="1039" t="s">
        <v>369</v>
      </c>
      <c r="F79" s="1039"/>
      <c r="G79" s="1039"/>
      <c r="H79" s="1039"/>
      <c r="I79" s="1039"/>
      <c r="J79" s="1039"/>
      <c r="L79" s="139"/>
    </row>
    <row r="80" spans="1:13" ht="26.25" customHeight="1" x14ac:dyDescent="0.15">
      <c r="A80" s="137" t="s">
        <v>367</v>
      </c>
      <c r="B80" s="138">
        <f t="shared" ref="B80:B86" si="5">B19</f>
        <v>9.7649243259429941</v>
      </c>
      <c r="C80" s="934" t="s">
        <v>368</v>
      </c>
      <c r="D80" s="394"/>
      <c r="E80" s="1039" t="s">
        <v>372</v>
      </c>
      <c r="F80" s="1039"/>
      <c r="G80" s="1039"/>
      <c r="H80" s="1039"/>
      <c r="I80" s="1039"/>
      <c r="J80" s="1039"/>
    </row>
    <row r="81" spans="1:10" x14ac:dyDescent="0.15">
      <c r="A81" s="137" t="s">
        <v>370</v>
      </c>
      <c r="B81" s="138">
        <f t="shared" si="5"/>
        <v>9.1162402343750006</v>
      </c>
      <c r="C81" s="934" t="s">
        <v>371</v>
      </c>
      <c r="D81" s="394"/>
      <c r="E81" s="1039" t="s">
        <v>374</v>
      </c>
      <c r="F81" s="1039"/>
      <c r="G81" s="1039"/>
      <c r="H81" s="1039"/>
      <c r="I81" s="1039"/>
      <c r="J81" s="1039"/>
    </row>
    <row r="82" spans="1:10" x14ac:dyDescent="0.15">
      <c r="A82" s="137" t="s">
        <v>233</v>
      </c>
      <c r="B82" s="138">
        <f t="shared" si="5"/>
        <v>14.632691383361818</v>
      </c>
      <c r="C82" s="934" t="s">
        <v>373</v>
      </c>
      <c r="D82" s="394"/>
      <c r="E82" s="1039" t="s">
        <v>612</v>
      </c>
      <c r="F82" s="1039"/>
      <c r="G82" s="1039"/>
      <c r="H82" s="1039"/>
      <c r="I82" s="1039"/>
      <c r="J82" s="1039"/>
    </row>
    <row r="83" spans="1:10" x14ac:dyDescent="0.15">
      <c r="A83" s="193" t="s">
        <v>610</v>
      </c>
      <c r="B83" s="138">
        <f t="shared" si="5"/>
        <v>17.503115234374999</v>
      </c>
      <c r="C83" s="934" t="s">
        <v>613</v>
      </c>
      <c r="D83" s="394"/>
      <c r="E83" s="1039" t="s">
        <v>678</v>
      </c>
      <c r="F83" s="1039"/>
      <c r="G83" s="1039"/>
      <c r="H83" s="1039"/>
      <c r="I83" s="1039"/>
      <c r="J83" s="1039"/>
    </row>
    <row r="84" spans="1:10" x14ac:dyDescent="0.15">
      <c r="A84" s="199" t="s">
        <v>674</v>
      </c>
      <c r="B84" s="138">
        <f t="shared" si="5"/>
        <v>23.806344676585869</v>
      </c>
      <c r="C84" s="934" t="s">
        <v>677</v>
      </c>
      <c r="D84" s="394"/>
      <c r="E84" s="1039" t="s">
        <v>692</v>
      </c>
      <c r="F84" s="1039"/>
      <c r="G84" s="1039"/>
      <c r="H84" s="1039"/>
      <c r="I84" s="1039"/>
      <c r="J84" s="1039"/>
    </row>
    <row r="85" spans="1:10" x14ac:dyDescent="0.15">
      <c r="A85" s="204" t="s">
        <v>690</v>
      </c>
      <c r="B85" s="138">
        <f t="shared" si="5"/>
        <v>27.365493290096673</v>
      </c>
      <c r="C85" s="934" t="s">
        <v>691</v>
      </c>
      <c r="D85" s="394"/>
      <c r="E85" s="1039" t="s">
        <v>732</v>
      </c>
      <c r="F85" s="1039"/>
      <c r="G85" s="1039"/>
      <c r="H85" s="1039"/>
      <c r="I85" s="1039"/>
      <c r="J85" s="1039"/>
    </row>
    <row r="86" spans="1:10" x14ac:dyDescent="0.15">
      <c r="A86" s="204" t="s">
        <v>730</v>
      </c>
      <c r="B86" s="138">
        <f t="shared" si="5"/>
        <v>33.595650262832635</v>
      </c>
      <c r="C86" s="934" t="s">
        <v>731</v>
      </c>
      <c r="D86" s="394"/>
      <c r="E86" s="1039" t="s">
        <v>766</v>
      </c>
      <c r="F86" s="1039"/>
      <c r="G86" s="1039"/>
      <c r="H86" s="1039"/>
      <c r="I86" s="1039"/>
      <c r="J86" s="1039"/>
    </row>
    <row r="87" spans="1:10" x14ac:dyDescent="0.15">
      <c r="A87" s="204" t="s">
        <v>764</v>
      </c>
      <c r="B87" s="138">
        <f>B26</f>
        <v>41.860490875244139</v>
      </c>
      <c r="C87" s="934" t="s">
        <v>991</v>
      </c>
      <c r="E87" s="1039" t="s">
        <v>901</v>
      </c>
      <c r="F87" s="1039"/>
      <c r="G87" s="1039"/>
      <c r="H87" s="1039"/>
      <c r="I87" s="1039"/>
      <c r="J87" s="1039"/>
    </row>
    <row r="88" spans="1:10" x14ac:dyDescent="0.15">
      <c r="A88" s="204" t="s">
        <v>900</v>
      </c>
      <c r="B88" s="138">
        <f>B27</f>
        <v>59.237639341354374</v>
      </c>
      <c r="C88" s="934" t="s">
        <v>992</v>
      </c>
    </row>
    <row r="89" spans="1:10" x14ac:dyDescent="0.15">
      <c r="A89" s="204" t="s">
        <v>971</v>
      </c>
      <c r="B89" s="138">
        <f>B28</f>
        <v>71.539023482580561</v>
      </c>
      <c r="C89" s="934" t="s">
        <v>990</v>
      </c>
    </row>
    <row r="90" spans="1:10" x14ac:dyDescent="0.15">
      <c r="A90" s="204" t="s">
        <v>998</v>
      </c>
      <c r="B90" s="138">
        <f t="shared" ref="B90:B91" si="6">B29</f>
        <v>102.49167855602505</v>
      </c>
    </row>
    <row r="91" spans="1:10" x14ac:dyDescent="0.15">
      <c r="A91" s="204" t="s">
        <v>1140</v>
      </c>
      <c r="B91" s="138">
        <f t="shared" si="6"/>
        <v>128.59189453125001</v>
      </c>
    </row>
  </sheetData>
  <mergeCells count="26">
    <mergeCell ref="E83:J83"/>
    <mergeCell ref="E82:J82"/>
    <mergeCell ref="E79:J79"/>
    <mergeCell ref="E80:J80"/>
    <mergeCell ref="E81:J81"/>
    <mergeCell ref="E77:J77"/>
    <mergeCell ref="E78:J78"/>
    <mergeCell ref="E73:J73"/>
    <mergeCell ref="E74:J74"/>
    <mergeCell ref="E75:J75"/>
    <mergeCell ref="E86:J86"/>
    <mergeCell ref="E87:J87"/>
    <mergeCell ref="E85:J85"/>
    <mergeCell ref="A1:L1"/>
    <mergeCell ref="D33:F33"/>
    <mergeCell ref="H33:J33"/>
    <mergeCell ref="E65:J65"/>
    <mergeCell ref="E84:J84"/>
    <mergeCell ref="E66:J66"/>
    <mergeCell ref="E67:J67"/>
    <mergeCell ref="E68:J68"/>
    <mergeCell ref="E69:J69"/>
    <mergeCell ref="E70:J70"/>
    <mergeCell ref="E71:J71"/>
    <mergeCell ref="E72:J72"/>
    <mergeCell ref="E76:J76"/>
  </mergeCells>
  <printOptions horizontalCentered="1"/>
  <pageMargins left="0.75" right="0.75" top="1" bottom="1" header="0.5" footer="0.5"/>
  <pageSetup scale="75"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dimension ref="A1:AL128"/>
  <sheetViews>
    <sheetView showZeros="0" zoomScaleNormal="100" workbookViewId="0">
      <selection sqref="A1:O1"/>
    </sheetView>
  </sheetViews>
  <sheetFormatPr baseColWidth="10" defaultColWidth="8.83203125" defaultRowHeight="13" x14ac:dyDescent="0.15"/>
  <cols>
    <col min="1" max="1" width="16.83203125" customWidth="1"/>
    <col min="2" max="2" width="12.83203125" customWidth="1"/>
    <col min="3" max="3" width="14" style="82" customWidth="1"/>
    <col min="4" max="4" width="15.83203125" customWidth="1"/>
    <col min="5" max="5" width="10.33203125" customWidth="1"/>
    <col min="6" max="6" width="14.6640625" customWidth="1"/>
    <col min="7" max="8" width="10.6640625" customWidth="1"/>
    <col min="9" max="9" width="9.83203125" customWidth="1"/>
    <col min="10" max="11" width="11" customWidth="1"/>
    <col min="12" max="13" width="10.1640625" customWidth="1"/>
    <col min="14" max="14" width="11.5" customWidth="1"/>
    <col min="15" max="15" width="14.33203125" customWidth="1"/>
    <col min="16" max="16" width="16.33203125" customWidth="1"/>
    <col min="17" max="25" width="13.5" customWidth="1"/>
    <col min="26" max="26" width="11.33203125" customWidth="1"/>
    <col min="27" max="28" width="13.6640625" bestFit="1" customWidth="1"/>
    <col min="29" max="29" width="12.5" customWidth="1"/>
    <col min="30" max="30" width="13.6640625" bestFit="1" customWidth="1"/>
    <col min="31" max="31" width="14" customWidth="1"/>
    <col min="32" max="32" width="12.6640625" bestFit="1" customWidth="1"/>
    <col min="33" max="33" width="16.33203125" bestFit="1" customWidth="1"/>
    <col min="34" max="34" width="16.1640625" customWidth="1"/>
    <col min="35" max="35" width="10.1640625" bestFit="1" customWidth="1"/>
    <col min="36" max="36" width="13.6640625" bestFit="1" customWidth="1"/>
    <col min="37" max="37" width="10.83203125" customWidth="1"/>
    <col min="38" max="38" width="13.6640625" bestFit="1" customWidth="1"/>
  </cols>
  <sheetData>
    <row r="1" spans="1:17" ht="81.75" customHeight="1" x14ac:dyDescent="0.15">
      <c r="A1" s="983" t="s">
        <v>1173</v>
      </c>
      <c r="B1" s="969"/>
      <c r="C1" s="969"/>
      <c r="D1" s="969"/>
      <c r="E1" s="969"/>
      <c r="F1" s="969"/>
      <c r="G1" s="969"/>
      <c r="H1" s="969"/>
      <c r="I1" s="969"/>
      <c r="J1" s="969"/>
      <c r="K1" s="969"/>
      <c r="L1" s="969"/>
      <c r="M1" s="969"/>
      <c r="N1" s="969"/>
      <c r="O1" s="969"/>
      <c r="P1" s="92"/>
      <c r="Q1" s="92"/>
    </row>
    <row r="2" spans="1:17" x14ac:dyDescent="0.15">
      <c r="A2" s="90"/>
    </row>
    <row r="3" spans="1:17" ht="14.25" customHeight="1" x14ac:dyDescent="0.15"/>
    <row r="4" spans="1:17" ht="14.25" customHeight="1" x14ac:dyDescent="0.15"/>
    <row r="5" spans="1:17" ht="14.25" customHeight="1" x14ac:dyDescent="0.15"/>
    <row r="6" spans="1:17" ht="14.25" customHeight="1" x14ac:dyDescent="0.15"/>
    <row r="7" spans="1:17" ht="14.25" customHeight="1" x14ac:dyDescent="0.15"/>
    <row r="8" spans="1:17" ht="14.25" customHeight="1" x14ac:dyDescent="0.15"/>
    <row r="9" spans="1:17" ht="14.25" customHeight="1" x14ac:dyDescent="0.15"/>
    <row r="10" spans="1:17" ht="14.25" customHeight="1" x14ac:dyDescent="0.15"/>
    <row r="11" spans="1:17" ht="14.25" customHeight="1" x14ac:dyDescent="0.15"/>
    <row r="12" spans="1:17" ht="14.25" customHeight="1" x14ac:dyDescent="0.15"/>
    <row r="13" spans="1:17" ht="14.25" customHeight="1" x14ac:dyDescent="0.15"/>
    <row r="14" spans="1:17" ht="14.25" customHeight="1" x14ac:dyDescent="0.15"/>
    <row r="15" spans="1:17" ht="14.25" customHeight="1" x14ac:dyDescent="0.15"/>
    <row r="16" spans="1:17" ht="14.25" customHeight="1" x14ac:dyDescent="0.15"/>
    <row r="17" spans="1:3" ht="14.25" customHeight="1" x14ac:dyDescent="0.15"/>
    <row r="18" spans="1:3" ht="14.25" customHeight="1" x14ac:dyDescent="0.15"/>
    <row r="19" spans="1:3" ht="14.25" customHeight="1" x14ac:dyDescent="0.15"/>
    <row r="20" spans="1:3" ht="14.25" customHeight="1" x14ac:dyDescent="0.15"/>
    <row r="21" spans="1:3" ht="14.25" customHeight="1" x14ac:dyDescent="0.15"/>
    <row r="22" spans="1:3" ht="14.25" customHeight="1" x14ac:dyDescent="0.15"/>
    <row r="23" spans="1:3" ht="14.25" customHeight="1" x14ac:dyDescent="0.15"/>
    <row r="24" spans="1:3" ht="14.25" customHeight="1" x14ac:dyDescent="0.15"/>
    <row r="25" spans="1:3" x14ac:dyDescent="0.15">
      <c r="B25" s="141"/>
    </row>
    <row r="26" spans="1:3" x14ac:dyDescent="0.15">
      <c r="A26" t="s">
        <v>68</v>
      </c>
      <c r="C26"/>
    </row>
    <row r="27" spans="1:3" ht="49" customHeight="1" x14ac:dyDescent="0.15">
      <c r="A27" s="247" t="s">
        <v>375</v>
      </c>
      <c r="B27" s="262" t="s">
        <v>376</v>
      </c>
      <c r="C27" s="262" t="s">
        <v>377</v>
      </c>
    </row>
    <row r="28" spans="1:3" ht="16" x14ac:dyDescent="0.15">
      <c r="A28" s="248" t="s">
        <v>295</v>
      </c>
      <c r="B28" s="263">
        <f t="shared" ref="B28:B44" si="0">O60</f>
        <v>5.5238179999999995</v>
      </c>
      <c r="C28" s="263">
        <v>0</v>
      </c>
    </row>
    <row r="29" spans="1:3" ht="16" x14ac:dyDescent="0.15">
      <c r="A29" s="248" t="s">
        <v>296</v>
      </c>
      <c r="B29" s="263">
        <f t="shared" si="0"/>
        <v>8.4937329999999989</v>
      </c>
      <c r="C29" s="263"/>
    </row>
    <row r="30" spans="1:3" ht="16" x14ac:dyDescent="0.15">
      <c r="A30" s="248" t="s">
        <v>297</v>
      </c>
      <c r="B30" s="263">
        <f t="shared" si="0"/>
        <v>19.305638999999999</v>
      </c>
      <c r="C30" s="263"/>
    </row>
    <row r="31" spans="1:3" ht="16" x14ac:dyDescent="0.15">
      <c r="A31" s="248" t="s">
        <v>298</v>
      </c>
      <c r="B31" s="263">
        <f t="shared" si="0"/>
        <v>35.211089000000001</v>
      </c>
      <c r="C31" s="263"/>
    </row>
    <row r="32" spans="1:3" ht="16" x14ac:dyDescent="0.15">
      <c r="A32" s="248" t="s">
        <v>299</v>
      </c>
      <c r="B32" s="263">
        <f t="shared" si="0"/>
        <v>47.027518000000008</v>
      </c>
      <c r="C32" s="263"/>
    </row>
    <row r="33" spans="1:3" ht="16" x14ac:dyDescent="0.15">
      <c r="A33" s="248" t="s">
        <v>300</v>
      </c>
      <c r="B33" s="263">
        <f t="shared" si="0"/>
        <v>68.058941000000019</v>
      </c>
      <c r="C33" s="263"/>
    </row>
    <row r="34" spans="1:3" ht="16" x14ac:dyDescent="0.15">
      <c r="A34" s="248" t="s">
        <v>301</v>
      </c>
      <c r="B34" s="263">
        <f t="shared" si="0"/>
        <v>90.638565</v>
      </c>
      <c r="C34" s="263"/>
    </row>
    <row r="35" spans="1:3" ht="16" x14ac:dyDescent="0.15">
      <c r="A35" s="248" t="s">
        <v>302</v>
      </c>
      <c r="B35" s="263">
        <f t="shared" si="0"/>
        <v>127.53830099999999</v>
      </c>
      <c r="C35" s="263"/>
    </row>
    <row r="36" spans="1:3" ht="16" x14ac:dyDescent="0.15">
      <c r="A36" s="248" t="s">
        <v>303</v>
      </c>
      <c r="B36" s="263">
        <f t="shared" si="0"/>
        <v>155.66119599999999</v>
      </c>
      <c r="C36" s="263"/>
    </row>
    <row r="37" spans="1:3" ht="16" x14ac:dyDescent="0.15">
      <c r="A37" s="248" t="s">
        <v>304</v>
      </c>
      <c r="B37" s="263">
        <f t="shared" si="0"/>
        <v>254.66382900000002</v>
      </c>
      <c r="C37" s="263"/>
    </row>
    <row r="38" spans="1:3" ht="16" x14ac:dyDescent="0.15">
      <c r="A38" s="248" t="s">
        <v>305</v>
      </c>
      <c r="B38" s="263">
        <f t="shared" si="0"/>
        <v>412.799733</v>
      </c>
      <c r="C38" s="263">
        <f t="shared" ref="C38:C52" si="1">P70</f>
        <v>17.264521999999999</v>
      </c>
    </row>
    <row r="39" spans="1:3" ht="12" customHeight="1" x14ac:dyDescent="0.15">
      <c r="A39" s="262" t="s">
        <v>306</v>
      </c>
      <c r="B39" s="263">
        <f t="shared" si="0"/>
        <v>501.38018900000003</v>
      </c>
      <c r="C39" s="263">
        <f t="shared" si="1"/>
        <v>22.105111999999998</v>
      </c>
    </row>
    <row r="40" spans="1:3" ht="12" customHeight="1" x14ac:dyDescent="0.15">
      <c r="A40" s="262" t="s">
        <v>307</v>
      </c>
      <c r="B40" s="263">
        <f t="shared" si="0"/>
        <v>570.28234899999995</v>
      </c>
      <c r="C40" s="263">
        <f t="shared" si="1"/>
        <v>65.958472999999998</v>
      </c>
    </row>
    <row r="41" spans="1:3" ht="12" customHeight="1" x14ac:dyDescent="0.15">
      <c r="A41" s="262" t="s">
        <v>308</v>
      </c>
      <c r="B41" s="263">
        <f t="shared" si="0"/>
        <v>749.40014000000008</v>
      </c>
      <c r="C41" s="263">
        <f t="shared" si="1"/>
        <v>89.748705000000001</v>
      </c>
    </row>
    <row r="42" spans="1:3" ht="12" customHeight="1" x14ac:dyDescent="0.15">
      <c r="A42" s="262" t="s">
        <v>309</v>
      </c>
      <c r="B42" s="263">
        <f t="shared" si="0"/>
        <v>958.30613900000003</v>
      </c>
      <c r="C42" s="263">
        <f t="shared" si="1"/>
        <v>69.865531000000004</v>
      </c>
    </row>
    <row r="43" spans="1:3" ht="12.75" customHeight="1" x14ac:dyDescent="0.15">
      <c r="A43" s="262" t="s">
        <v>228</v>
      </c>
      <c r="B43" s="263">
        <f t="shared" si="0"/>
        <v>1350.863392</v>
      </c>
      <c r="C43" s="263">
        <f t="shared" si="1"/>
        <v>72.539675000000003</v>
      </c>
    </row>
    <row r="44" spans="1:3" ht="17" x14ac:dyDescent="0.15">
      <c r="A44" s="262" t="s">
        <v>609</v>
      </c>
      <c r="B44" s="263">
        <f t="shared" si="0"/>
        <v>1436.5475020000001</v>
      </c>
      <c r="C44" s="263">
        <f t="shared" si="1"/>
        <v>76.334549999999993</v>
      </c>
    </row>
    <row r="45" spans="1:3" ht="17" x14ac:dyDescent="0.15">
      <c r="A45" s="262" t="s">
        <v>662</v>
      </c>
      <c r="B45" s="263">
        <f t="shared" ref="B45:B52" si="2">O77</f>
        <v>1270.4862740000001</v>
      </c>
      <c r="C45" s="263">
        <f t="shared" si="1"/>
        <v>123.179919</v>
      </c>
    </row>
    <row r="46" spans="1:3" ht="17" x14ac:dyDescent="0.15">
      <c r="A46" s="262" t="s">
        <v>689</v>
      </c>
      <c r="B46" s="263">
        <f t="shared" si="2"/>
        <v>1477.0640560000002</v>
      </c>
      <c r="C46" s="263">
        <f t="shared" si="1"/>
        <v>134.37852100000001</v>
      </c>
    </row>
    <row r="47" spans="1:3" ht="17" x14ac:dyDescent="0.15">
      <c r="A47" s="262" t="s">
        <v>723</v>
      </c>
      <c r="B47" s="263">
        <f t="shared" si="2"/>
        <v>1821.5846549999999</v>
      </c>
      <c r="C47" s="263">
        <f t="shared" si="1"/>
        <v>90.093599999999995</v>
      </c>
    </row>
    <row r="48" spans="1:3" ht="17" x14ac:dyDescent="0.15">
      <c r="A48" s="262" t="s">
        <v>765</v>
      </c>
      <c r="B48" s="263">
        <f t="shared" si="2"/>
        <v>1793.332085</v>
      </c>
      <c r="C48" s="263">
        <f t="shared" si="1"/>
        <v>90.903999999999996</v>
      </c>
    </row>
    <row r="49" spans="1:23" ht="17" x14ac:dyDescent="0.15">
      <c r="A49" s="262" t="s">
        <v>899</v>
      </c>
      <c r="B49" s="263">
        <f t="shared" si="2"/>
        <v>1858.7448300000001</v>
      </c>
      <c r="C49" s="263">
        <f t="shared" si="1"/>
        <v>125.124</v>
      </c>
    </row>
    <row r="50" spans="1:23" ht="17" x14ac:dyDescent="0.15">
      <c r="A50" s="262" t="s">
        <v>967</v>
      </c>
      <c r="B50" s="263">
        <f t="shared" si="2"/>
        <v>2854.5473590000001</v>
      </c>
      <c r="C50" s="263">
        <f t="shared" si="1"/>
        <v>149.03</v>
      </c>
      <c r="D50" s="34">
        <f>SUM(B50:C50)</f>
        <v>3003.5773590000003</v>
      </c>
    </row>
    <row r="51" spans="1:23" ht="17" x14ac:dyDescent="0.15">
      <c r="A51" s="262" t="s">
        <v>975</v>
      </c>
      <c r="B51" s="263">
        <f t="shared" si="2"/>
        <v>3301.575699</v>
      </c>
      <c r="C51" s="263">
        <f t="shared" si="1"/>
        <v>203.31</v>
      </c>
      <c r="D51" s="34"/>
    </row>
    <row r="52" spans="1:23" ht="17" x14ac:dyDescent="0.15">
      <c r="A52" s="262" t="s">
        <v>1139</v>
      </c>
      <c r="B52" s="263">
        <f t="shared" si="2"/>
        <v>4483.7787309999994</v>
      </c>
      <c r="C52" s="263">
        <f t="shared" si="1"/>
        <v>285.49</v>
      </c>
      <c r="D52" s="34">
        <f>SUM(B52:C52)</f>
        <v>4769.2687309999992</v>
      </c>
    </row>
    <row r="53" spans="1:23" ht="30" customHeight="1" x14ac:dyDescent="0.15">
      <c r="A53" s="262" t="s">
        <v>97</v>
      </c>
      <c r="B53" s="263">
        <f>SUM(B28:B52)</f>
        <v>25652.815761999998</v>
      </c>
      <c r="C53" s="263">
        <f>SUM(C28:C52)</f>
        <v>1615.3266080000001</v>
      </c>
    </row>
    <row r="54" spans="1:23" x14ac:dyDescent="0.15">
      <c r="A54" s="5"/>
      <c r="B54" s="34"/>
      <c r="C54"/>
    </row>
    <row r="55" spans="1:23" x14ac:dyDescent="0.15">
      <c r="A55" s="104"/>
    </row>
    <row r="56" spans="1:23" x14ac:dyDescent="0.15">
      <c r="A56" s="104"/>
    </row>
    <row r="57" spans="1:23" s="9" customFormat="1" x14ac:dyDescent="0.15">
      <c r="A57"/>
      <c r="B57"/>
      <c r="C57" s="82"/>
      <c r="D57"/>
      <c r="E57"/>
      <c r="F57"/>
      <c r="G57"/>
      <c r="H57"/>
      <c r="I57"/>
      <c r="J57"/>
      <c r="K57"/>
      <c r="L57"/>
      <c r="M57"/>
      <c r="N57"/>
      <c r="O57"/>
      <c r="P57"/>
      <c r="Q57"/>
      <c r="R57"/>
      <c r="S57"/>
      <c r="T57"/>
      <c r="U57"/>
      <c r="V57"/>
      <c r="W57"/>
    </row>
    <row r="58" spans="1:23" x14ac:dyDescent="0.15">
      <c r="A58" t="s">
        <v>57</v>
      </c>
      <c r="C58"/>
      <c r="P58" s="9"/>
      <c r="Q58" s="9"/>
      <c r="R58" s="9"/>
      <c r="S58" s="9"/>
      <c r="T58" s="9"/>
      <c r="U58" s="9"/>
      <c r="V58" s="9"/>
      <c r="W58" s="9"/>
    </row>
    <row r="59" spans="1:23" ht="51" x14ac:dyDescent="0.15">
      <c r="A59" s="262" t="s">
        <v>378</v>
      </c>
      <c r="B59" s="231" t="s">
        <v>44</v>
      </c>
      <c r="C59" s="231" t="s">
        <v>1004</v>
      </c>
      <c r="D59" s="231" t="s">
        <v>46</v>
      </c>
      <c r="E59" s="231" t="s">
        <v>965</v>
      </c>
      <c r="F59" s="231" t="s">
        <v>47</v>
      </c>
      <c r="G59" s="231" t="s">
        <v>1005</v>
      </c>
      <c r="H59" s="231" t="s">
        <v>84</v>
      </c>
      <c r="I59" s="231" t="s">
        <v>749</v>
      </c>
      <c r="J59" s="231" t="s">
        <v>839</v>
      </c>
      <c r="K59" s="231" t="s">
        <v>576</v>
      </c>
      <c r="L59" s="231" t="s">
        <v>929</v>
      </c>
      <c r="M59" s="231" t="s">
        <v>81</v>
      </c>
      <c r="N59" s="231" t="s">
        <v>54</v>
      </c>
      <c r="O59" s="231" t="s">
        <v>85</v>
      </c>
      <c r="P59" s="231" t="s">
        <v>232</v>
      </c>
    </row>
    <row r="60" spans="1:23" ht="16" x14ac:dyDescent="0.2">
      <c r="A60" s="245" t="s">
        <v>295</v>
      </c>
      <c r="B60" s="260">
        <f t="shared" ref="B60:B79" si="3">(O90+P90+Q90+R90)/1000000</f>
        <v>0.22028700000000001</v>
      </c>
      <c r="C60" s="260">
        <f t="shared" ref="C60:C79" si="4">(C90+D90)/1000000</f>
        <v>1.03E-4</v>
      </c>
      <c r="D60" s="260">
        <f t="shared" ref="D60:D79" si="5">E90/1000000</f>
        <v>0</v>
      </c>
      <c r="E60" s="260"/>
      <c r="F60" s="260">
        <f>(G90+H90+I90+J90+K90)/1000000</f>
        <v>2.3352249999999999</v>
      </c>
      <c r="G60" s="260">
        <f t="shared" ref="G60:G79" si="6">(L90+M90)/1000000</f>
        <v>0.97013799999999994</v>
      </c>
      <c r="H60" s="260">
        <f t="shared" ref="H60:H79" si="7">(S90+T90+U90+V90+W90+X90)/1000000</f>
        <v>0.61549900000000002</v>
      </c>
      <c r="I60" s="260">
        <f t="shared" ref="I60:I79" si="8">Y90/1000000</f>
        <v>0</v>
      </c>
      <c r="J60" s="260">
        <f t="shared" ref="J60:J79" si="9">(Z90+AA90+AB90+AC90+AD90)/1000000</f>
        <v>0.12768199999999999</v>
      </c>
      <c r="K60" s="260">
        <f t="shared" ref="K60:K79" si="10">AE90/1000000</f>
        <v>0</v>
      </c>
      <c r="L60" s="260">
        <f t="shared" ref="L60:L79" si="11">(AG90+AH90)/1000000</f>
        <v>1.2243E-2</v>
      </c>
      <c r="M60" s="260">
        <f t="shared" ref="M60:M79" si="12">(AI90+AJ90)/1000000</f>
        <v>1.0544709999999999</v>
      </c>
      <c r="N60" s="260">
        <f t="shared" ref="N60:N79" si="13">AK90/1000000</f>
        <v>0.18817</v>
      </c>
      <c r="O60" s="260">
        <f t="shared" ref="O60:O84" si="14">SUM(B60:N60)</f>
        <v>5.5238179999999995</v>
      </c>
      <c r="P60" s="260"/>
      <c r="T60" s="5"/>
      <c r="U60" s="5"/>
    </row>
    <row r="61" spans="1:23" ht="16" x14ac:dyDescent="0.2">
      <c r="A61" s="245" t="s">
        <v>296</v>
      </c>
      <c r="B61" s="260">
        <f t="shared" si="3"/>
        <v>0.96677800000000003</v>
      </c>
      <c r="C61" s="260">
        <f t="shared" si="4"/>
        <v>2.1289999999999998E-3</v>
      </c>
      <c r="D61" s="260">
        <f t="shared" si="5"/>
        <v>0</v>
      </c>
      <c r="E61" s="260"/>
      <c r="F61" s="260">
        <f t="shared" ref="F61:F81" si="15">(G91+H91+I91+J91+K91)/1000000</f>
        <v>2.635491</v>
      </c>
      <c r="G61" s="260">
        <f t="shared" si="6"/>
        <v>1.0332300000000001</v>
      </c>
      <c r="H61" s="260">
        <f t="shared" si="7"/>
        <v>1.2371300000000001</v>
      </c>
      <c r="I61" s="260">
        <f t="shared" si="8"/>
        <v>0</v>
      </c>
      <c r="J61" s="260">
        <f t="shared" si="9"/>
        <v>0.24507000000000001</v>
      </c>
      <c r="K61" s="260">
        <f t="shared" si="10"/>
        <v>0</v>
      </c>
      <c r="L61" s="260">
        <f t="shared" si="11"/>
        <v>3.3465000000000002E-2</v>
      </c>
      <c r="M61" s="260">
        <f t="shared" si="12"/>
        <v>2.0839759999999998</v>
      </c>
      <c r="N61" s="260">
        <f t="shared" si="13"/>
        <v>0.25646400000000003</v>
      </c>
      <c r="O61" s="260">
        <f t="shared" si="14"/>
        <v>8.4937329999999989</v>
      </c>
      <c r="P61" s="260"/>
      <c r="T61" s="82"/>
      <c r="U61" s="144"/>
    </row>
    <row r="62" spans="1:23" ht="16" x14ac:dyDescent="0.2">
      <c r="A62" s="245" t="s">
        <v>297</v>
      </c>
      <c r="B62" s="260">
        <f t="shared" si="3"/>
        <v>3.681108</v>
      </c>
      <c r="C62" s="260">
        <f t="shared" si="4"/>
        <v>2.9940000000000001E-3</v>
      </c>
      <c r="D62" s="260">
        <f t="shared" si="5"/>
        <v>0</v>
      </c>
      <c r="E62" s="260"/>
      <c r="F62" s="260">
        <f t="shared" si="15"/>
        <v>5.2764949999999997</v>
      </c>
      <c r="G62" s="260">
        <f t="shared" si="6"/>
        <v>1.4161619999999999</v>
      </c>
      <c r="H62" s="260">
        <f t="shared" si="7"/>
        <v>4.6335160000000002</v>
      </c>
      <c r="I62" s="260">
        <f t="shared" si="8"/>
        <v>0</v>
      </c>
      <c r="J62" s="260">
        <f t="shared" si="9"/>
        <v>0.39949600000000002</v>
      </c>
      <c r="K62" s="260">
        <f t="shared" si="10"/>
        <v>0</v>
      </c>
      <c r="L62" s="260">
        <f t="shared" si="11"/>
        <v>8.5666999999999993E-2</v>
      </c>
      <c r="M62" s="260">
        <f t="shared" si="12"/>
        <v>3.5478139999999998</v>
      </c>
      <c r="N62" s="260">
        <f t="shared" si="13"/>
        <v>0.26238699999999998</v>
      </c>
      <c r="O62" s="260">
        <f t="shared" si="14"/>
        <v>19.305638999999999</v>
      </c>
      <c r="P62" s="260"/>
      <c r="T62" s="82"/>
      <c r="U62" s="144"/>
    </row>
    <row r="63" spans="1:23" ht="16" x14ac:dyDescent="0.2">
      <c r="A63" s="245" t="s">
        <v>298</v>
      </c>
      <c r="B63" s="260">
        <f t="shared" si="3"/>
        <v>4.15219</v>
      </c>
      <c r="C63" s="260">
        <f t="shared" si="4"/>
        <v>2.7172000000000002E-2</v>
      </c>
      <c r="D63" s="260">
        <f t="shared" si="5"/>
        <v>0</v>
      </c>
      <c r="E63" s="260"/>
      <c r="F63" s="260">
        <f t="shared" si="15"/>
        <v>10.918177</v>
      </c>
      <c r="G63" s="260">
        <f t="shared" si="6"/>
        <v>4.6828409999999998</v>
      </c>
      <c r="H63" s="260">
        <f t="shared" si="7"/>
        <v>3.7176749999999998</v>
      </c>
      <c r="I63" s="260">
        <f t="shared" si="8"/>
        <v>0</v>
      </c>
      <c r="J63" s="260">
        <f t="shared" si="9"/>
        <v>0.85816700000000001</v>
      </c>
      <c r="K63" s="260">
        <f t="shared" si="10"/>
        <v>0</v>
      </c>
      <c r="L63" s="260">
        <f t="shared" si="11"/>
        <v>0.10846600000000001</v>
      </c>
      <c r="M63" s="260">
        <f t="shared" si="12"/>
        <v>10.448394</v>
      </c>
      <c r="N63" s="260">
        <f t="shared" si="13"/>
        <v>0.29800700000000002</v>
      </c>
      <c r="O63" s="260">
        <f t="shared" si="14"/>
        <v>35.211089000000001</v>
      </c>
      <c r="P63" s="260"/>
      <c r="T63" s="82"/>
      <c r="U63" s="144"/>
    </row>
    <row r="64" spans="1:23" ht="16" x14ac:dyDescent="0.2">
      <c r="A64" s="245" t="s">
        <v>299</v>
      </c>
      <c r="B64" s="260">
        <f t="shared" si="3"/>
        <v>6.7723560000000003</v>
      </c>
      <c r="C64" s="260">
        <f t="shared" si="4"/>
        <v>6.191E-2</v>
      </c>
      <c r="D64" s="260">
        <f t="shared" si="5"/>
        <v>0</v>
      </c>
      <c r="E64" s="260"/>
      <c r="F64" s="260">
        <f t="shared" si="15"/>
        <v>15.665039</v>
      </c>
      <c r="G64" s="260">
        <f t="shared" si="6"/>
        <v>3.396452</v>
      </c>
      <c r="H64" s="260">
        <f t="shared" si="7"/>
        <v>8.9044319999999999</v>
      </c>
      <c r="I64" s="260">
        <f t="shared" si="8"/>
        <v>0</v>
      </c>
      <c r="J64" s="260">
        <f t="shared" si="9"/>
        <v>0.959229</v>
      </c>
      <c r="K64" s="260">
        <f t="shared" si="10"/>
        <v>0.29478399999999999</v>
      </c>
      <c r="L64" s="260">
        <f t="shared" si="11"/>
        <v>0.419958</v>
      </c>
      <c r="M64" s="260">
        <f t="shared" si="12"/>
        <v>10.301456</v>
      </c>
      <c r="N64" s="260">
        <f t="shared" si="13"/>
        <v>0.25190200000000001</v>
      </c>
      <c r="O64" s="260">
        <f t="shared" si="14"/>
        <v>47.027518000000008</v>
      </c>
      <c r="P64" s="260"/>
      <c r="T64" s="82"/>
      <c r="U64" s="144"/>
    </row>
    <row r="65" spans="1:28" ht="16" x14ac:dyDescent="0.2">
      <c r="A65" s="245" t="s">
        <v>300</v>
      </c>
      <c r="B65" s="260">
        <f t="shared" si="3"/>
        <v>5.6970169999999998</v>
      </c>
      <c r="C65" s="260">
        <f t="shared" si="4"/>
        <v>5.7355999999999997E-2</v>
      </c>
      <c r="D65" s="260">
        <f t="shared" si="5"/>
        <v>0</v>
      </c>
      <c r="E65" s="260"/>
      <c r="F65" s="260">
        <f t="shared" si="15"/>
        <v>26.553149999999999</v>
      </c>
      <c r="G65" s="260">
        <f t="shared" si="6"/>
        <v>3.5840399999999999</v>
      </c>
      <c r="H65" s="260">
        <f t="shared" si="7"/>
        <v>15.084555</v>
      </c>
      <c r="I65" s="260">
        <f t="shared" si="8"/>
        <v>0</v>
      </c>
      <c r="J65" s="260">
        <f t="shared" si="9"/>
        <v>1.798149</v>
      </c>
      <c r="K65" s="260">
        <f t="shared" si="10"/>
        <v>1.705891</v>
      </c>
      <c r="L65" s="260">
        <f t="shared" si="11"/>
        <v>0.487377</v>
      </c>
      <c r="M65" s="260">
        <f t="shared" si="12"/>
        <v>12.834851</v>
      </c>
      <c r="N65" s="260">
        <f t="shared" si="13"/>
        <v>0.25655499999999998</v>
      </c>
      <c r="O65" s="260">
        <f t="shared" si="14"/>
        <v>68.058941000000019</v>
      </c>
      <c r="P65" s="260"/>
      <c r="T65" s="82"/>
      <c r="U65" s="144"/>
    </row>
    <row r="66" spans="1:28" ht="16" x14ac:dyDescent="0.2">
      <c r="A66" s="245" t="s">
        <v>301</v>
      </c>
      <c r="B66" s="260">
        <f t="shared" si="3"/>
        <v>7.7782669999999996</v>
      </c>
      <c r="C66" s="260">
        <f t="shared" si="4"/>
        <v>3.5497000000000001E-2</v>
      </c>
      <c r="D66" s="260">
        <f t="shared" si="5"/>
        <v>0</v>
      </c>
      <c r="E66" s="260"/>
      <c r="F66" s="260">
        <f t="shared" si="15"/>
        <v>41.413795</v>
      </c>
      <c r="G66" s="260">
        <f t="shared" si="6"/>
        <v>4.0528529999999998</v>
      </c>
      <c r="H66" s="260">
        <f t="shared" si="7"/>
        <v>11.929658999999999</v>
      </c>
      <c r="I66" s="260">
        <f t="shared" si="8"/>
        <v>1.668191</v>
      </c>
      <c r="J66" s="260">
        <f t="shared" si="9"/>
        <v>4.6873430000000003</v>
      </c>
      <c r="K66" s="260">
        <f t="shared" si="10"/>
        <v>4.9097</v>
      </c>
      <c r="L66" s="260">
        <f t="shared" si="11"/>
        <v>0.36133100000000001</v>
      </c>
      <c r="M66" s="260">
        <f t="shared" si="12"/>
        <v>13.483575999999999</v>
      </c>
      <c r="N66" s="260">
        <f t="shared" si="13"/>
        <v>0.318353</v>
      </c>
      <c r="O66" s="260">
        <f t="shared" si="14"/>
        <v>90.638565</v>
      </c>
      <c r="P66" s="260"/>
      <c r="T66" s="82"/>
      <c r="U66" s="145"/>
    </row>
    <row r="67" spans="1:28" ht="16" x14ac:dyDescent="0.2">
      <c r="A67" s="245" t="s">
        <v>302</v>
      </c>
      <c r="B67" s="260">
        <f t="shared" si="3"/>
        <v>7.324192</v>
      </c>
      <c r="C67" s="260">
        <f t="shared" si="4"/>
        <v>4.8910000000000002E-2</v>
      </c>
      <c r="D67" s="260">
        <f t="shared" si="5"/>
        <v>0</v>
      </c>
      <c r="E67" s="260"/>
      <c r="F67" s="260">
        <f t="shared" si="15"/>
        <v>30.983453000000001</v>
      </c>
      <c r="G67" s="260">
        <f t="shared" si="6"/>
        <v>9.2883189999999995</v>
      </c>
      <c r="H67" s="260">
        <f t="shared" si="7"/>
        <v>24.321784000000001</v>
      </c>
      <c r="I67" s="260">
        <f t="shared" si="8"/>
        <v>33.357463000000003</v>
      </c>
      <c r="J67" s="260">
        <f t="shared" si="9"/>
        <v>8.1320409999999992</v>
      </c>
      <c r="K67" s="260">
        <f t="shared" si="10"/>
        <v>7.0392739999999998</v>
      </c>
      <c r="L67" s="260">
        <f t="shared" si="11"/>
        <v>1.215012</v>
      </c>
      <c r="M67" s="260">
        <f t="shared" si="12"/>
        <v>5.7133310000000002</v>
      </c>
      <c r="N67" s="260">
        <f t="shared" si="13"/>
        <v>0.114522</v>
      </c>
      <c r="O67" s="260">
        <f t="shared" si="14"/>
        <v>127.53830099999999</v>
      </c>
      <c r="P67" s="260"/>
      <c r="U67" s="145"/>
    </row>
    <row r="68" spans="1:28" ht="16" x14ac:dyDescent="0.2">
      <c r="A68" s="245" t="s">
        <v>303</v>
      </c>
      <c r="B68" s="260">
        <f t="shared" si="3"/>
        <v>3.5718839999999998</v>
      </c>
      <c r="C68" s="260">
        <f t="shared" si="4"/>
        <v>0.30386999999999997</v>
      </c>
      <c r="D68" s="260">
        <f t="shared" si="5"/>
        <v>0</v>
      </c>
      <c r="E68" s="260"/>
      <c r="F68" s="260">
        <f t="shared" si="15"/>
        <v>38.747579999999999</v>
      </c>
      <c r="G68" s="260">
        <f t="shared" si="6"/>
        <v>10.177527</v>
      </c>
      <c r="H68" s="260">
        <f t="shared" si="7"/>
        <v>16.757476</v>
      </c>
      <c r="I68" s="260">
        <f t="shared" si="8"/>
        <v>47.736139999999999</v>
      </c>
      <c r="J68" s="260">
        <f t="shared" si="9"/>
        <v>10.732725</v>
      </c>
      <c r="K68" s="260">
        <f t="shared" si="10"/>
        <v>10.672893999999999</v>
      </c>
      <c r="L68" s="260">
        <f t="shared" si="11"/>
        <v>0.39932299999999998</v>
      </c>
      <c r="M68" s="260">
        <f t="shared" si="12"/>
        <v>16.487646000000002</v>
      </c>
      <c r="N68" s="260">
        <f t="shared" si="13"/>
        <v>7.4131000000000002E-2</v>
      </c>
      <c r="O68" s="260">
        <f t="shared" si="14"/>
        <v>155.66119599999999</v>
      </c>
      <c r="P68" s="260"/>
      <c r="U68" s="145"/>
    </row>
    <row r="69" spans="1:28" ht="16" x14ac:dyDescent="0.2">
      <c r="A69" s="245" t="s">
        <v>304</v>
      </c>
      <c r="B69" s="260">
        <f t="shared" si="3"/>
        <v>5.1073000000000004</v>
      </c>
      <c r="C69" s="260">
        <f t="shared" si="4"/>
        <v>0.47285700000000003</v>
      </c>
      <c r="D69" s="260">
        <f t="shared" si="5"/>
        <v>37.058059999999998</v>
      </c>
      <c r="E69" s="260"/>
      <c r="F69" s="260">
        <f t="shared" si="15"/>
        <v>54.500664</v>
      </c>
      <c r="G69" s="260">
        <f t="shared" si="6"/>
        <v>5.6774750000000003</v>
      </c>
      <c r="H69" s="260">
        <f t="shared" si="7"/>
        <v>38.827043000000003</v>
      </c>
      <c r="I69" s="260">
        <f t="shared" si="8"/>
        <v>47.205446000000002</v>
      </c>
      <c r="J69" s="260">
        <f t="shared" si="9"/>
        <v>17.247733</v>
      </c>
      <c r="K69" s="260">
        <f t="shared" si="10"/>
        <v>8.655132</v>
      </c>
      <c r="L69" s="260">
        <f t="shared" si="11"/>
        <v>7.6994199999999999</v>
      </c>
      <c r="M69" s="260">
        <f t="shared" si="12"/>
        <v>31.722079000000001</v>
      </c>
      <c r="N69" s="260">
        <f t="shared" si="13"/>
        <v>0.49062</v>
      </c>
      <c r="O69" s="260">
        <f t="shared" si="14"/>
        <v>254.66382900000002</v>
      </c>
      <c r="P69" s="260"/>
      <c r="T69" s="82"/>
      <c r="U69" s="145"/>
    </row>
    <row r="70" spans="1:28" ht="16" x14ac:dyDescent="0.2">
      <c r="A70" s="245" t="s">
        <v>305</v>
      </c>
      <c r="B70" s="260">
        <f t="shared" si="3"/>
        <v>4.4062020000000004</v>
      </c>
      <c r="C70" s="260">
        <f t="shared" si="4"/>
        <v>0.101671</v>
      </c>
      <c r="D70" s="260">
        <f t="shared" si="5"/>
        <v>52.599871</v>
      </c>
      <c r="E70" s="260"/>
      <c r="F70" s="260">
        <f t="shared" si="15"/>
        <v>84.223157999999998</v>
      </c>
      <c r="G70" s="260">
        <f t="shared" si="6"/>
        <v>0.65940500000000002</v>
      </c>
      <c r="H70" s="260">
        <f t="shared" si="7"/>
        <v>51.945273</v>
      </c>
      <c r="I70" s="260">
        <f t="shared" si="8"/>
        <v>79.756398000000004</v>
      </c>
      <c r="J70" s="260">
        <f t="shared" si="9"/>
        <v>22.897912999999999</v>
      </c>
      <c r="K70" s="260">
        <f t="shared" si="10"/>
        <v>12.42596</v>
      </c>
      <c r="L70" s="260">
        <f t="shared" si="11"/>
        <v>49.882874999999999</v>
      </c>
      <c r="M70" s="260">
        <f t="shared" si="12"/>
        <v>50.334622000000003</v>
      </c>
      <c r="N70" s="260">
        <f t="shared" si="13"/>
        <v>3.5663849999999999</v>
      </c>
      <c r="O70" s="260">
        <f t="shared" si="14"/>
        <v>412.799733</v>
      </c>
      <c r="P70" s="260">
        <v>17.264521999999999</v>
      </c>
      <c r="T70" s="82"/>
      <c r="U70" s="145"/>
    </row>
    <row r="71" spans="1:28" ht="17" x14ac:dyDescent="0.2">
      <c r="A71" s="261" t="s">
        <v>306</v>
      </c>
      <c r="B71" s="260">
        <f t="shared" si="3"/>
        <v>5.042249</v>
      </c>
      <c r="C71" s="260">
        <f t="shared" si="4"/>
        <v>0.36860900000000002</v>
      </c>
      <c r="D71" s="260">
        <f t="shared" si="5"/>
        <v>112.330657</v>
      </c>
      <c r="E71" s="260"/>
      <c r="F71" s="260">
        <f t="shared" si="15"/>
        <v>133.841386</v>
      </c>
      <c r="G71" s="260">
        <f t="shared" si="6"/>
        <v>0.72013300000000002</v>
      </c>
      <c r="H71" s="260">
        <f t="shared" si="7"/>
        <v>63.965963000000002</v>
      </c>
      <c r="I71" s="260">
        <f t="shared" si="8"/>
        <v>98.766036999999997</v>
      </c>
      <c r="J71" s="260">
        <f t="shared" si="9"/>
        <v>20.180631999999999</v>
      </c>
      <c r="K71" s="260">
        <f t="shared" si="10"/>
        <v>20.538207</v>
      </c>
      <c r="L71" s="260">
        <f t="shared" si="11"/>
        <v>3.194725</v>
      </c>
      <c r="M71" s="260">
        <f t="shared" si="12"/>
        <v>38.272939999999998</v>
      </c>
      <c r="N71" s="260">
        <f t="shared" si="13"/>
        <v>4.1586509999999999</v>
      </c>
      <c r="O71" s="260">
        <f t="shared" si="14"/>
        <v>501.38018900000003</v>
      </c>
      <c r="P71" s="260">
        <v>22.105111999999998</v>
      </c>
      <c r="T71" s="82"/>
      <c r="U71" s="145"/>
    </row>
    <row r="72" spans="1:28" ht="17" x14ac:dyDescent="0.2">
      <c r="A72" s="261" t="s">
        <v>307</v>
      </c>
      <c r="B72" s="260">
        <f t="shared" si="3"/>
        <v>10.626249</v>
      </c>
      <c r="C72" s="260">
        <f t="shared" si="4"/>
        <v>0.846248</v>
      </c>
      <c r="D72" s="260">
        <f t="shared" si="5"/>
        <v>120.025964</v>
      </c>
      <c r="E72" s="260"/>
      <c r="F72" s="260">
        <f t="shared" si="15"/>
        <v>168.67674700000001</v>
      </c>
      <c r="G72" s="260">
        <f t="shared" si="6"/>
        <v>0.79108500000000004</v>
      </c>
      <c r="H72" s="260">
        <f t="shared" si="7"/>
        <v>70.588599000000002</v>
      </c>
      <c r="I72" s="260">
        <f t="shared" si="8"/>
        <v>95.246110000000002</v>
      </c>
      <c r="J72" s="260">
        <f t="shared" si="9"/>
        <v>24.339347</v>
      </c>
      <c r="K72" s="260">
        <f t="shared" si="10"/>
        <v>16.768246000000001</v>
      </c>
      <c r="L72" s="260">
        <f t="shared" si="11"/>
        <v>6.7061929999999998</v>
      </c>
      <c r="M72" s="260">
        <f t="shared" si="12"/>
        <v>54.068233999999997</v>
      </c>
      <c r="N72" s="260">
        <f t="shared" si="13"/>
        <v>1.5993269999999999</v>
      </c>
      <c r="O72" s="260">
        <f t="shared" si="14"/>
        <v>570.28234899999995</v>
      </c>
      <c r="P72" s="260">
        <v>65.958472999999998</v>
      </c>
      <c r="T72" s="82"/>
      <c r="U72" s="145"/>
    </row>
    <row r="73" spans="1:28" s="9" customFormat="1" ht="17" x14ac:dyDescent="0.2">
      <c r="A73" s="261" t="s">
        <v>308</v>
      </c>
      <c r="B73" s="260">
        <f t="shared" si="3"/>
        <v>10.212370999999999</v>
      </c>
      <c r="C73" s="260">
        <f t="shared" si="4"/>
        <v>0.67360799999999998</v>
      </c>
      <c r="D73" s="260">
        <f t="shared" si="5"/>
        <v>120.930572</v>
      </c>
      <c r="E73" s="260"/>
      <c r="F73" s="260">
        <f t="shared" si="15"/>
        <v>209.906859</v>
      </c>
      <c r="G73" s="260">
        <f t="shared" si="6"/>
        <v>4.4349480000000003</v>
      </c>
      <c r="H73" s="260">
        <f t="shared" si="7"/>
        <v>111.743424</v>
      </c>
      <c r="I73" s="260">
        <f t="shared" si="8"/>
        <v>135.28649799999999</v>
      </c>
      <c r="J73" s="260">
        <f t="shared" si="9"/>
        <v>38.223084999999998</v>
      </c>
      <c r="K73" s="260">
        <f t="shared" si="10"/>
        <v>18.293759999999999</v>
      </c>
      <c r="L73" s="260">
        <f t="shared" si="11"/>
        <v>5.756697</v>
      </c>
      <c r="M73" s="260">
        <f t="shared" si="12"/>
        <v>89.251096000000004</v>
      </c>
      <c r="N73" s="260">
        <f t="shared" si="13"/>
        <v>4.6872220000000002</v>
      </c>
      <c r="O73" s="260">
        <f t="shared" si="14"/>
        <v>749.40014000000008</v>
      </c>
      <c r="P73" s="260">
        <v>89.748705000000001</v>
      </c>
      <c r="Q73" s="34"/>
      <c r="R73"/>
      <c r="S73"/>
      <c r="T73" s="82"/>
      <c r="U73" s="145"/>
      <c r="V73"/>
      <c r="W73"/>
      <c r="X73"/>
      <c r="Y73"/>
      <c r="Z73"/>
      <c r="AA73"/>
      <c r="AB73"/>
    </row>
    <row r="74" spans="1:28" ht="17" x14ac:dyDescent="0.2">
      <c r="A74" s="261" t="s">
        <v>309</v>
      </c>
      <c r="B74" s="260">
        <f t="shared" si="3"/>
        <v>15.472293000000001</v>
      </c>
      <c r="C74" s="260">
        <f t="shared" si="4"/>
        <v>1.1101460000000001</v>
      </c>
      <c r="D74" s="260">
        <f t="shared" si="5"/>
        <v>144.29374799999999</v>
      </c>
      <c r="E74" s="260"/>
      <c r="F74" s="260">
        <f t="shared" si="15"/>
        <v>283.25595800000002</v>
      </c>
      <c r="G74" s="260">
        <f t="shared" si="6"/>
        <v>4.4983519999999997</v>
      </c>
      <c r="H74" s="260">
        <f t="shared" si="7"/>
        <v>127.080485</v>
      </c>
      <c r="I74" s="260">
        <f t="shared" si="8"/>
        <v>196.13767899999999</v>
      </c>
      <c r="J74" s="260">
        <f t="shared" si="9"/>
        <v>67.730322000000001</v>
      </c>
      <c r="K74" s="260">
        <f t="shared" si="10"/>
        <v>27.464272000000001</v>
      </c>
      <c r="L74" s="260">
        <f t="shared" si="11"/>
        <v>13.607626</v>
      </c>
      <c r="M74" s="260">
        <f t="shared" si="12"/>
        <v>71.263045000000005</v>
      </c>
      <c r="N74" s="260">
        <f t="shared" si="13"/>
        <v>6.3922129999999999</v>
      </c>
      <c r="O74" s="260">
        <f t="shared" si="14"/>
        <v>958.30613900000003</v>
      </c>
      <c r="P74" s="260">
        <v>69.865531000000004</v>
      </c>
    </row>
    <row r="75" spans="1:28" ht="17" x14ac:dyDescent="0.2">
      <c r="A75" s="261" t="s">
        <v>228</v>
      </c>
      <c r="B75" s="260">
        <f t="shared" si="3"/>
        <v>15.943277</v>
      </c>
      <c r="C75" s="260">
        <f t="shared" si="4"/>
        <v>2.0008599999999999</v>
      </c>
      <c r="D75" s="260">
        <f t="shared" si="5"/>
        <v>172.03639100000001</v>
      </c>
      <c r="E75" s="260"/>
      <c r="F75" s="260">
        <f t="shared" si="15"/>
        <v>405.060654</v>
      </c>
      <c r="G75" s="260">
        <f t="shared" si="6"/>
        <v>6.3843249999999996</v>
      </c>
      <c r="H75" s="260">
        <f t="shared" si="7"/>
        <v>163.27644599999999</v>
      </c>
      <c r="I75" s="260">
        <f t="shared" si="8"/>
        <v>360.64454699999999</v>
      </c>
      <c r="J75" s="260">
        <f t="shared" si="9"/>
        <v>70.647366000000005</v>
      </c>
      <c r="K75" s="260">
        <f t="shared" si="10"/>
        <v>56.956518000000003</v>
      </c>
      <c r="L75" s="260">
        <f t="shared" si="11"/>
        <v>13.084823</v>
      </c>
      <c r="M75" s="260">
        <f t="shared" si="12"/>
        <v>77.176446999999996</v>
      </c>
      <c r="N75" s="260">
        <f t="shared" si="13"/>
        <v>7.6517379999999999</v>
      </c>
      <c r="O75" s="260">
        <f t="shared" si="14"/>
        <v>1350.863392</v>
      </c>
      <c r="P75" s="260">
        <v>72.539675000000003</v>
      </c>
    </row>
    <row r="76" spans="1:28" ht="17" x14ac:dyDescent="0.2">
      <c r="A76" s="261" t="s">
        <v>609</v>
      </c>
      <c r="B76" s="260">
        <f t="shared" si="3"/>
        <v>18.483861999999998</v>
      </c>
      <c r="C76" s="260">
        <f t="shared" si="4"/>
        <v>5.1804249999999996</v>
      </c>
      <c r="D76" s="260">
        <f t="shared" si="5"/>
        <v>316.508622</v>
      </c>
      <c r="E76" s="260"/>
      <c r="F76" s="260">
        <f t="shared" si="15"/>
        <v>409.16399200000001</v>
      </c>
      <c r="G76" s="260">
        <f t="shared" si="6"/>
        <v>3.9329890000000001</v>
      </c>
      <c r="H76" s="260">
        <f t="shared" si="7"/>
        <v>174.59097600000001</v>
      </c>
      <c r="I76" s="260">
        <f t="shared" si="8"/>
        <v>230.71311800000001</v>
      </c>
      <c r="J76" s="260">
        <f t="shared" si="9"/>
        <v>82.185432000000006</v>
      </c>
      <c r="K76" s="260">
        <f t="shared" si="10"/>
        <v>65.432243</v>
      </c>
      <c r="L76" s="260">
        <f t="shared" si="11"/>
        <v>31.550469</v>
      </c>
      <c r="M76" s="260">
        <f t="shared" si="12"/>
        <v>93.017982000000003</v>
      </c>
      <c r="N76" s="260">
        <f t="shared" si="13"/>
        <v>5.7873919999999996</v>
      </c>
      <c r="O76" s="260">
        <f t="shared" si="14"/>
        <v>1436.5475020000001</v>
      </c>
      <c r="P76" s="260">
        <v>76.334549999999993</v>
      </c>
      <c r="S76" s="82"/>
      <c r="T76" s="145"/>
    </row>
    <row r="77" spans="1:28" ht="17" x14ac:dyDescent="0.2">
      <c r="A77" s="261" t="s">
        <v>662</v>
      </c>
      <c r="B77" s="260">
        <f t="shared" si="3"/>
        <v>31.037472000000001</v>
      </c>
      <c r="C77" s="260">
        <f t="shared" si="4"/>
        <v>6.6679250000000003</v>
      </c>
      <c r="D77" s="260">
        <f t="shared" si="5"/>
        <v>384.034918</v>
      </c>
      <c r="E77" s="260"/>
      <c r="F77" s="260">
        <f t="shared" si="15"/>
        <v>257.50330300000002</v>
      </c>
      <c r="G77" s="260">
        <f t="shared" si="6"/>
        <v>6.8701800000000004</v>
      </c>
      <c r="H77" s="260">
        <f t="shared" si="7"/>
        <v>208.186137</v>
      </c>
      <c r="I77" s="260">
        <f t="shared" si="8"/>
        <v>107.761906</v>
      </c>
      <c r="J77" s="260">
        <f t="shared" si="9"/>
        <v>102.272879</v>
      </c>
      <c r="K77" s="260">
        <f t="shared" si="10"/>
        <v>47.917738</v>
      </c>
      <c r="L77" s="260">
        <f t="shared" si="11"/>
        <v>26.890238</v>
      </c>
      <c r="M77" s="260">
        <f t="shared" si="12"/>
        <v>87.788122999999999</v>
      </c>
      <c r="N77" s="260">
        <f t="shared" si="13"/>
        <v>3.5554549999999998</v>
      </c>
      <c r="O77" s="260">
        <f t="shared" si="14"/>
        <v>1270.4862740000001</v>
      </c>
      <c r="P77" s="260">
        <v>123.179919</v>
      </c>
      <c r="S77" s="82"/>
      <c r="T77" s="145"/>
    </row>
    <row r="78" spans="1:28" ht="17" x14ac:dyDescent="0.2">
      <c r="A78" s="261" t="s">
        <v>689</v>
      </c>
      <c r="B78" s="260">
        <f t="shared" si="3"/>
        <v>26.575334999999999</v>
      </c>
      <c r="C78" s="260">
        <f t="shared" si="4"/>
        <v>11.235903</v>
      </c>
      <c r="D78" s="260">
        <f t="shared" si="5"/>
        <v>348.31492200000002</v>
      </c>
      <c r="E78" s="260"/>
      <c r="F78" s="260">
        <f t="shared" si="15"/>
        <v>297.73108400000001</v>
      </c>
      <c r="G78" s="260">
        <f t="shared" si="6"/>
        <v>7.1144410000000002</v>
      </c>
      <c r="H78" s="260">
        <f t="shared" si="7"/>
        <v>249.38378800000001</v>
      </c>
      <c r="I78" s="260">
        <f t="shared" si="8"/>
        <v>239.952279</v>
      </c>
      <c r="J78" s="260">
        <f t="shared" si="9"/>
        <v>157.13142500000001</v>
      </c>
      <c r="K78" s="260">
        <f t="shared" si="10"/>
        <v>55.382038000000001</v>
      </c>
      <c r="L78" s="260">
        <f t="shared" si="11"/>
        <v>34.901304000000003</v>
      </c>
      <c r="M78" s="260">
        <f t="shared" si="12"/>
        <v>48.444204999999997</v>
      </c>
      <c r="N78" s="260">
        <f t="shared" si="13"/>
        <v>0.89733200000000002</v>
      </c>
      <c r="O78" s="260">
        <f t="shared" si="14"/>
        <v>1477.0640560000002</v>
      </c>
      <c r="P78" s="260">
        <v>134.37852100000001</v>
      </c>
      <c r="S78" s="82"/>
      <c r="T78" s="145"/>
    </row>
    <row r="79" spans="1:28" ht="17" x14ac:dyDescent="0.2">
      <c r="A79" s="261" t="s">
        <v>723</v>
      </c>
      <c r="B79" s="260">
        <f t="shared" si="3"/>
        <v>36.577519000000002</v>
      </c>
      <c r="C79" s="260">
        <f t="shared" si="4"/>
        <v>31.991156</v>
      </c>
      <c r="D79" s="260">
        <f t="shared" si="5"/>
        <v>390.72035199999999</v>
      </c>
      <c r="E79" s="260"/>
      <c r="F79" s="260">
        <f t="shared" si="15"/>
        <v>408.14651099999998</v>
      </c>
      <c r="G79" s="260">
        <f t="shared" si="6"/>
        <v>76.927700999999999</v>
      </c>
      <c r="H79" s="260">
        <f t="shared" si="7"/>
        <v>276.07118400000002</v>
      </c>
      <c r="I79" s="260">
        <f t="shared" si="8"/>
        <v>371.42471999999998</v>
      </c>
      <c r="J79" s="260">
        <f t="shared" si="9"/>
        <v>68.86139</v>
      </c>
      <c r="K79" s="260">
        <f t="shared" si="10"/>
        <v>38.363185000000001</v>
      </c>
      <c r="L79" s="260">
        <f t="shared" si="11"/>
        <v>52.227103999999997</v>
      </c>
      <c r="M79" s="260">
        <f t="shared" si="12"/>
        <v>68.885910999999993</v>
      </c>
      <c r="N79" s="260">
        <f t="shared" si="13"/>
        <v>1.3879220000000001</v>
      </c>
      <c r="O79" s="260">
        <f t="shared" si="14"/>
        <v>1821.5846549999999</v>
      </c>
      <c r="P79" s="260">
        <v>90.093599999999995</v>
      </c>
      <c r="S79" s="82"/>
      <c r="T79" s="145"/>
    </row>
    <row r="80" spans="1:28" ht="17" x14ac:dyDescent="0.2">
      <c r="A80" s="261" t="s">
        <v>765</v>
      </c>
      <c r="B80" s="260">
        <f>(O110+P110+Q110+R110)/1000000</f>
        <v>22.938811000000001</v>
      </c>
      <c r="C80" s="260">
        <f>(C110+D110)/1000000</f>
        <v>39.777545000000003</v>
      </c>
      <c r="D80" s="260">
        <f>E110/1000000</f>
        <v>373.78777500000001</v>
      </c>
      <c r="E80" s="260"/>
      <c r="F80" s="260">
        <f t="shared" si="15"/>
        <v>428.93781000000001</v>
      </c>
      <c r="G80" s="260">
        <f>(L110+M110)/1000000</f>
        <v>8.3393149999999991</v>
      </c>
      <c r="H80" s="260">
        <f>(S110+T110+U110+V110+W110+X110)/1000000</f>
        <v>233.80064300000001</v>
      </c>
      <c r="I80" s="260">
        <f>Y110/1000000</f>
        <v>455.37547699999999</v>
      </c>
      <c r="J80" s="260">
        <f>(Z110+AA110+AB110+AC110+AD110)/1000000</f>
        <v>81.462450000000004</v>
      </c>
      <c r="K80" s="260">
        <f>AE110/1000000</f>
        <v>56.457979000000002</v>
      </c>
      <c r="L80" s="260">
        <f>(AG110+AH110)/1000000</f>
        <v>31.767077</v>
      </c>
      <c r="M80" s="260">
        <f>(AI110+AJ110)/1000000</f>
        <v>59.364289999999997</v>
      </c>
      <c r="N80" s="260">
        <f>AK110/1000000</f>
        <v>1.322913</v>
      </c>
      <c r="O80" s="260">
        <f t="shared" si="14"/>
        <v>1793.332085</v>
      </c>
      <c r="P80" s="260">
        <v>90.903999999999996</v>
      </c>
      <c r="S80" s="82"/>
      <c r="T80" s="145"/>
    </row>
    <row r="81" spans="1:38" ht="17" x14ac:dyDescent="0.2">
      <c r="A81" s="261" t="s">
        <v>899</v>
      </c>
      <c r="B81" s="260">
        <f>(O111+P111+Q111+R111)/1000000</f>
        <v>24.043609</v>
      </c>
      <c r="C81" s="260">
        <f>(C111+D111)/1000000</f>
        <v>34.563133000000001</v>
      </c>
      <c r="D81" s="260">
        <f>E111/1000000</f>
        <v>247.00965500000001</v>
      </c>
      <c r="E81" s="260"/>
      <c r="F81" s="260">
        <f t="shared" si="15"/>
        <v>479.78938099999999</v>
      </c>
      <c r="G81" s="260">
        <f>(L111+M111)/1000000</f>
        <v>13.966144</v>
      </c>
      <c r="H81" s="260">
        <f>(S111+T111+U111+V111+W111+X111)/1000000</f>
        <v>252.374606</v>
      </c>
      <c r="I81" s="260">
        <f>Y111/1000000</f>
        <v>536.58246099999997</v>
      </c>
      <c r="J81" s="260">
        <f>(Z111+AA111+AB111+AC111+AD111)/1000000</f>
        <v>64.506292000000002</v>
      </c>
      <c r="K81" s="260">
        <f>AE111/1000000</f>
        <v>50.985855000000001</v>
      </c>
      <c r="L81" s="260">
        <f>(AG111+AH111)/1000000</f>
        <v>68.714117999999999</v>
      </c>
      <c r="M81" s="260">
        <f>(AI111+AJ111)/1000000</f>
        <v>84.941469999999995</v>
      </c>
      <c r="N81" s="260">
        <f>AK111/1000000</f>
        <v>1.268106</v>
      </c>
      <c r="O81" s="260">
        <f t="shared" si="14"/>
        <v>1858.7448300000001</v>
      </c>
      <c r="P81" s="260">
        <v>125.124</v>
      </c>
      <c r="S81" s="82"/>
      <c r="T81" s="145"/>
    </row>
    <row r="82" spans="1:38" ht="17" x14ac:dyDescent="0.2">
      <c r="A82" s="261" t="s">
        <v>967</v>
      </c>
      <c r="B82" s="260">
        <f>(O112+P112+Q112+R112)/1000000</f>
        <v>24.136044999999999</v>
      </c>
      <c r="C82" s="260">
        <f>(C112+D112)/1000000</f>
        <v>51.888854000000002</v>
      </c>
      <c r="D82" s="260">
        <f>E112/1000000</f>
        <v>265.18032399999998</v>
      </c>
      <c r="E82" s="260"/>
      <c r="F82" s="260">
        <f>(G112+H112+I112+J112+K112)/1000000</f>
        <v>539.96653300000003</v>
      </c>
      <c r="G82" s="260">
        <f>(L112+M112)/1000000</f>
        <v>10.362462000000001</v>
      </c>
      <c r="H82" s="260">
        <f>(S112+T112+U112+V112+W112+X112)/1000000</f>
        <v>512.76510099999996</v>
      </c>
      <c r="I82" s="260">
        <f>Y112/1000000</f>
        <v>677.69295699999998</v>
      </c>
      <c r="J82" s="260">
        <f>(Z112+AA112+AB112+AC112+AD112)/1000000</f>
        <v>87.339473999999996</v>
      </c>
      <c r="K82" s="260">
        <f>AE112/1000000</f>
        <v>70.861675000000005</v>
      </c>
      <c r="L82" s="260">
        <f>(AG112+AH112)/1000000</f>
        <v>102.537036</v>
      </c>
      <c r="M82" s="260">
        <f>(AI112+AJ112)/1000000</f>
        <v>510.76768600000003</v>
      </c>
      <c r="N82" s="260">
        <f>AK112/1000000</f>
        <v>1.049212</v>
      </c>
      <c r="O82" s="260">
        <f t="shared" si="14"/>
        <v>2854.5473590000001</v>
      </c>
      <c r="P82" s="260">
        <v>149.03</v>
      </c>
      <c r="S82" s="82"/>
      <c r="T82" s="145"/>
    </row>
    <row r="83" spans="1:38" ht="17" x14ac:dyDescent="0.2">
      <c r="A83" s="261" t="s">
        <v>975</v>
      </c>
      <c r="B83" s="260">
        <f>(O113+P113+Q113+R113)/1000000</f>
        <v>27.930698</v>
      </c>
      <c r="C83" s="260">
        <f>(C113+D113)/1000000</f>
        <v>48.061692999999998</v>
      </c>
      <c r="D83" s="260">
        <f>E113/1000000</f>
        <v>1096.2471009999999</v>
      </c>
      <c r="E83" s="260">
        <f>F113/1000000</f>
        <v>1.0814000000000001E-2</v>
      </c>
      <c r="F83" s="260">
        <f>(G113+H113+I113+J113+K113)/1000000</f>
        <v>553.56933500000002</v>
      </c>
      <c r="G83" s="260">
        <f>(L113+M113)/1000000</f>
        <v>4.4294929999999999</v>
      </c>
      <c r="H83" s="260">
        <f>(S113+T113+U113+V113+W113+X113)/1000000</f>
        <v>613.62384999999995</v>
      </c>
      <c r="I83" s="260">
        <f>(N113+Y113)/1000000</f>
        <v>401.48317900000001</v>
      </c>
      <c r="J83" s="260">
        <f>(Z113+AA113+AB113+AC113+AD113)/1000000</f>
        <v>130.018663</v>
      </c>
      <c r="K83" s="260">
        <f>AE113/1000000</f>
        <v>69.771438000000003</v>
      </c>
      <c r="L83" s="260">
        <f>(AG113+AH113)/1000000</f>
        <v>73.071164999999993</v>
      </c>
      <c r="M83" s="260">
        <f>(AI113+AJ113)/1000000</f>
        <v>282.31865800000003</v>
      </c>
      <c r="N83" s="260">
        <f>AK113/1000000</f>
        <v>1.039612</v>
      </c>
      <c r="O83" s="260">
        <f t="shared" ref="O83" si="16">SUM(B83:N83)</f>
        <v>3301.575699</v>
      </c>
      <c r="P83" s="260">
        <v>203.31</v>
      </c>
      <c r="S83" s="82"/>
      <c r="T83" s="145"/>
    </row>
    <row r="84" spans="1:38" ht="17" x14ac:dyDescent="0.2">
      <c r="A84" s="261" t="s">
        <v>1139</v>
      </c>
      <c r="B84" s="260">
        <f>(B114+O114+P114+Q114+R114)/1000000</f>
        <v>46.231842999999998</v>
      </c>
      <c r="C84" s="260">
        <f>(C114+D114)/1000000</f>
        <v>69.781617999999995</v>
      </c>
      <c r="D84" s="260">
        <f>E114/1000000</f>
        <v>1149.6430499999999</v>
      </c>
      <c r="E84" s="260">
        <f>F114/1000000</f>
        <v>8.7867000000000001E-2</v>
      </c>
      <c r="F84" s="260">
        <f>(G114+H114+I114+J114+K114)/1000000</f>
        <v>665.35047099999997</v>
      </c>
      <c r="G84" s="260">
        <f>(L114+M114)/1000000</f>
        <v>5.0195080000000001</v>
      </c>
      <c r="H84" s="260">
        <f>(S114+T114+U114+V114+W114+X114)/1000000</f>
        <v>1660.080285</v>
      </c>
      <c r="I84" s="260">
        <f>(N114+Y114)/1000000</f>
        <v>491.25263100000001</v>
      </c>
      <c r="J84" s="260">
        <f>(Z114+AA114+AB114+AC114+AD114)/1000000</f>
        <v>156.046595</v>
      </c>
      <c r="K84" s="260">
        <f>(AE114+AF114)/1000000</f>
        <v>66.930110999999997</v>
      </c>
      <c r="L84" s="260">
        <f>(AG114+AH114)/1000000</f>
        <v>132.41475399999999</v>
      </c>
      <c r="M84" s="260">
        <f>(AI114+AJ114)/1000000</f>
        <v>39.181713999999999</v>
      </c>
      <c r="N84" s="260">
        <f>AK114/1000000</f>
        <v>1.758284</v>
      </c>
      <c r="O84" s="260">
        <f t="shared" si="14"/>
        <v>4483.7787309999994</v>
      </c>
      <c r="P84" s="260">
        <v>285.49</v>
      </c>
      <c r="R84" s="34">
        <f>O84+P84</f>
        <v>4769.2687309999992</v>
      </c>
      <c r="S84" s="82"/>
      <c r="T84" s="145"/>
    </row>
    <row r="85" spans="1:38" s="9" customFormat="1" ht="34" x14ac:dyDescent="0.15">
      <c r="A85" s="231" t="s">
        <v>97</v>
      </c>
      <c r="B85" s="227">
        <f t="shared" ref="B85:P85" si="17">SUM(B60:B84)</f>
        <v>364.929214</v>
      </c>
      <c r="C85" s="227">
        <f t="shared" si="17"/>
        <v>305.26219199999997</v>
      </c>
      <c r="D85" s="227">
        <f t="shared" si="17"/>
        <v>5330.7219819999991</v>
      </c>
      <c r="E85" s="227">
        <f t="shared" si="17"/>
        <v>9.8681000000000005E-2</v>
      </c>
      <c r="F85" s="227">
        <f t="shared" si="17"/>
        <v>5554.1522509999995</v>
      </c>
      <c r="G85" s="227">
        <f t="shared" si="17"/>
        <v>198.72951799999998</v>
      </c>
      <c r="H85" s="227">
        <f t="shared" si="17"/>
        <v>4895.505529</v>
      </c>
      <c r="I85" s="227">
        <f t="shared" si="17"/>
        <v>4608.0432369999999</v>
      </c>
      <c r="J85" s="227">
        <f t="shared" si="17"/>
        <v>1219.0309000000002</v>
      </c>
      <c r="K85" s="227">
        <f t="shared" si="17"/>
        <v>707.82690000000014</v>
      </c>
      <c r="L85" s="227">
        <f t="shared" si="17"/>
        <v>657.128466</v>
      </c>
      <c r="M85" s="227">
        <f t="shared" si="17"/>
        <v>1762.754017</v>
      </c>
      <c r="N85" s="227">
        <f t="shared" si="17"/>
        <v>48.632875000000006</v>
      </c>
      <c r="O85" s="227">
        <f t="shared" si="17"/>
        <v>25652.815761999998</v>
      </c>
      <c r="P85" s="227">
        <f t="shared" si="17"/>
        <v>1615.3266080000001</v>
      </c>
      <c r="Q85"/>
      <c r="R85"/>
      <c r="S85" s="82"/>
      <c r="T85" s="145"/>
      <c r="U85"/>
      <c r="V85"/>
      <c r="W85"/>
      <c r="X85"/>
      <c r="Y85"/>
      <c r="Z85"/>
      <c r="AA85"/>
      <c r="AB85"/>
    </row>
    <row r="86" spans="1:38" x14ac:dyDescent="0.15">
      <c r="A86" s="104" t="s">
        <v>1006</v>
      </c>
      <c r="S86" s="82"/>
      <c r="T86" s="145"/>
      <c r="AA86" s="9"/>
      <c r="AB86" s="9"/>
    </row>
    <row r="88" spans="1:38" x14ac:dyDescent="0.15">
      <c r="A88" t="s">
        <v>62</v>
      </c>
      <c r="C88"/>
    </row>
    <row r="89" spans="1:38" ht="28" x14ac:dyDescent="0.15">
      <c r="A89" s="16" t="s">
        <v>379</v>
      </c>
      <c r="B89" s="16" t="s">
        <v>1035</v>
      </c>
      <c r="C89" s="67" t="s">
        <v>45</v>
      </c>
      <c r="D89" s="21" t="s">
        <v>859</v>
      </c>
      <c r="E89" s="67" t="s">
        <v>46</v>
      </c>
      <c r="F89" s="67" t="s">
        <v>965</v>
      </c>
      <c r="G89" s="67" t="s">
        <v>47</v>
      </c>
      <c r="H89" s="67" t="s">
        <v>380</v>
      </c>
      <c r="I89" s="67" t="s">
        <v>381</v>
      </c>
      <c r="J89" s="67" t="s">
        <v>860</v>
      </c>
      <c r="K89" s="67" t="s">
        <v>968</v>
      </c>
      <c r="L89" s="67" t="s">
        <v>48</v>
      </c>
      <c r="M89" s="21" t="s">
        <v>817</v>
      </c>
      <c r="N89" s="358" t="s">
        <v>977</v>
      </c>
      <c r="O89" s="21" t="s">
        <v>86</v>
      </c>
      <c r="P89" s="67" t="s">
        <v>87</v>
      </c>
      <c r="Q89" s="67" t="s">
        <v>88</v>
      </c>
      <c r="R89" s="67" t="s">
        <v>206</v>
      </c>
      <c r="S89" s="21" t="s">
        <v>49</v>
      </c>
      <c r="T89" s="67" t="s">
        <v>89</v>
      </c>
      <c r="U89" s="21" t="s">
        <v>90</v>
      </c>
      <c r="V89" s="67" t="s">
        <v>382</v>
      </c>
      <c r="W89" s="67" t="s">
        <v>383</v>
      </c>
      <c r="X89" s="67" t="s">
        <v>818</v>
      </c>
      <c r="Y89" s="21" t="s">
        <v>50</v>
      </c>
      <c r="Z89" s="67" t="s">
        <v>51</v>
      </c>
      <c r="AA89" s="67" t="s">
        <v>384</v>
      </c>
      <c r="AB89" s="67" t="s">
        <v>763</v>
      </c>
      <c r="AC89" s="67" t="s">
        <v>77</v>
      </c>
      <c r="AD89" s="67" t="s">
        <v>861</v>
      </c>
      <c r="AE89" s="175" t="s">
        <v>571</v>
      </c>
      <c r="AF89" s="175" t="s">
        <v>1036</v>
      </c>
      <c r="AG89" s="175" t="s">
        <v>52</v>
      </c>
      <c r="AH89" s="175" t="s">
        <v>862</v>
      </c>
      <c r="AI89" s="175" t="s">
        <v>81</v>
      </c>
      <c r="AJ89" s="175" t="s">
        <v>863</v>
      </c>
      <c r="AK89" s="175" t="s">
        <v>54</v>
      </c>
      <c r="AL89" s="175" t="s">
        <v>55</v>
      </c>
    </row>
    <row r="90" spans="1:38" x14ac:dyDescent="0.15">
      <c r="A90" s="38" t="s">
        <v>295</v>
      </c>
      <c r="B90" s="38"/>
      <c r="C90" s="37">
        <v>103</v>
      </c>
      <c r="D90" s="37"/>
      <c r="E90" s="37">
        <v>0</v>
      </c>
      <c r="F90" s="37"/>
      <c r="G90" s="37">
        <v>0</v>
      </c>
      <c r="H90" s="37">
        <v>293928</v>
      </c>
      <c r="I90" s="37">
        <v>2041297</v>
      </c>
      <c r="J90" s="37"/>
      <c r="K90" s="37"/>
      <c r="L90" s="37">
        <v>970138</v>
      </c>
      <c r="M90" s="37"/>
      <c r="N90" s="37"/>
      <c r="O90" s="37"/>
      <c r="P90" s="37">
        <v>219844</v>
      </c>
      <c r="Q90" s="37">
        <v>443</v>
      </c>
      <c r="R90" s="37"/>
      <c r="S90" s="37">
        <v>303331</v>
      </c>
      <c r="T90" s="37"/>
      <c r="U90" s="37"/>
      <c r="V90" s="37"/>
      <c r="W90" s="37">
        <v>312168</v>
      </c>
      <c r="X90" s="37"/>
      <c r="Y90" s="37"/>
      <c r="Z90" s="37">
        <v>20800</v>
      </c>
      <c r="AA90" s="37"/>
      <c r="AB90" s="37"/>
      <c r="AC90" s="37">
        <v>106882</v>
      </c>
      <c r="AD90" s="37"/>
      <c r="AE90" s="175"/>
      <c r="AF90" s="175"/>
      <c r="AG90" s="175">
        <v>12243</v>
      </c>
      <c r="AH90" s="175"/>
      <c r="AI90" s="175">
        <v>1054471</v>
      </c>
      <c r="AJ90" s="175"/>
      <c r="AK90" s="175">
        <v>188170</v>
      </c>
      <c r="AL90" s="175">
        <f t="shared" ref="AL90:AL113" si="18">SUM(B90:AK90)</f>
        <v>5523818</v>
      </c>
    </row>
    <row r="91" spans="1:38" x14ac:dyDescent="0.15">
      <c r="A91" s="38" t="s">
        <v>296</v>
      </c>
      <c r="B91" s="38"/>
      <c r="C91" s="37">
        <v>2129</v>
      </c>
      <c r="D91" s="37"/>
      <c r="E91" s="37">
        <v>0</v>
      </c>
      <c r="F91" s="37"/>
      <c r="G91" s="37">
        <v>0</v>
      </c>
      <c r="H91" s="37">
        <v>969360</v>
      </c>
      <c r="I91" s="37">
        <v>1666131</v>
      </c>
      <c r="J91" s="37"/>
      <c r="K91" s="37"/>
      <c r="L91" s="37">
        <v>1033230</v>
      </c>
      <c r="M91" s="37"/>
      <c r="N91" s="37"/>
      <c r="O91" s="37"/>
      <c r="P91" s="37">
        <v>966778</v>
      </c>
      <c r="Q91" s="37">
        <v>0</v>
      </c>
      <c r="R91" s="37"/>
      <c r="S91" s="37">
        <v>737930</v>
      </c>
      <c r="T91" s="37"/>
      <c r="U91" s="37"/>
      <c r="V91" s="37"/>
      <c r="W91" s="37">
        <v>499200</v>
      </c>
      <c r="X91" s="37"/>
      <c r="Y91" s="37"/>
      <c r="Z91" s="37">
        <v>42313</v>
      </c>
      <c r="AA91" s="37"/>
      <c r="AB91" s="37"/>
      <c r="AC91" s="37">
        <v>202757</v>
      </c>
      <c r="AD91" s="37"/>
      <c r="AE91" s="175"/>
      <c r="AF91" s="175"/>
      <c r="AG91" s="175">
        <v>33465</v>
      </c>
      <c r="AH91" s="175"/>
      <c r="AI91" s="175">
        <v>2083976</v>
      </c>
      <c r="AJ91" s="175"/>
      <c r="AK91" s="175">
        <v>256464</v>
      </c>
      <c r="AL91" s="175">
        <f t="shared" si="18"/>
        <v>8493733</v>
      </c>
    </row>
    <row r="92" spans="1:38" x14ac:dyDescent="0.15">
      <c r="A92" s="38" t="s">
        <v>297</v>
      </c>
      <c r="B92" s="38"/>
      <c r="C92" s="37">
        <v>2994</v>
      </c>
      <c r="D92" s="37"/>
      <c r="E92" s="37">
        <v>0</v>
      </c>
      <c r="F92" s="37"/>
      <c r="G92" s="37">
        <v>0</v>
      </c>
      <c r="H92" s="37">
        <v>1861710</v>
      </c>
      <c r="I92" s="37">
        <v>3414785</v>
      </c>
      <c r="J92" s="37"/>
      <c r="K92" s="37"/>
      <c r="L92" s="37">
        <v>1416162</v>
      </c>
      <c r="M92" s="37"/>
      <c r="N92" s="37"/>
      <c r="O92" s="37"/>
      <c r="P92" s="37">
        <v>1579925</v>
      </c>
      <c r="Q92" s="37">
        <v>2101183</v>
      </c>
      <c r="R92" s="37"/>
      <c r="S92" s="37">
        <v>4008604</v>
      </c>
      <c r="T92" s="37"/>
      <c r="U92" s="37"/>
      <c r="V92" s="37"/>
      <c r="W92" s="37">
        <v>624912</v>
      </c>
      <c r="X92" s="37"/>
      <c r="Y92" s="37"/>
      <c r="Z92" s="37">
        <v>130850</v>
      </c>
      <c r="AA92" s="37"/>
      <c r="AB92" s="37"/>
      <c r="AC92" s="37">
        <v>268646</v>
      </c>
      <c r="AD92" s="37"/>
      <c r="AE92" s="175"/>
      <c r="AF92" s="175"/>
      <c r="AG92" s="175">
        <v>85667</v>
      </c>
      <c r="AH92" s="175"/>
      <c r="AI92" s="175">
        <v>3547814</v>
      </c>
      <c r="AJ92" s="175"/>
      <c r="AK92" s="175">
        <v>262387</v>
      </c>
      <c r="AL92" s="175">
        <f t="shared" si="18"/>
        <v>19305639</v>
      </c>
    </row>
    <row r="93" spans="1:38" x14ac:dyDescent="0.15">
      <c r="A93" s="38" t="s">
        <v>298</v>
      </c>
      <c r="B93" s="38"/>
      <c r="C93" s="37">
        <v>27172</v>
      </c>
      <c r="D93" s="37"/>
      <c r="E93" s="37">
        <v>0</v>
      </c>
      <c r="F93" s="37"/>
      <c r="G93" s="37">
        <v>0</v>
      </c>
      <c r="H93" s="37">
        <v>3762611</v>
      </c>
      <c r="I93" s="37">
        <v>7155566</v>
      </c>
      <c r="J93" s="37"/>
      <c r="K93" s="37"/>
      <c r="L93" s="37">
        <v>4682841</v>
      </c>
      <c r="M93" s="37"/>
      <c r="N93" s="37"/>
      <c r="O93" s="37"/>
      <c r="P93" s="37">
        <v>2003899</v>
      </c>
      <c r="Q93" s="37">
        <v>2148291</v>
      </c>
      <c r="R93" s="37"/>
      <c r="S93" s="37">
        <v>3295099</v>
      </c>
      <c r="T93" s="37"/>
      <c r="U93" s="37"/>
      <c r="V93" s="37"/>
      <c r="W93" s="37">
        <v>422576</v>
      </c>
      <c r="X93" s="37"/>
      <c r="Y93" s="37"/>
      <c r="Z93" s="37">
        <v>396535</v>
      </c>
      <c r="AA93" s="37"/>
      <c r="AB93" s="37"/>
      <c r="AC93" s="37">
        <v>461632</v>
      </c>
      <c r="AD93" s="37"/>
      <c r="AE93" s="175"/>
      <c r="AF93" s="175"/>
      <c r="AG93" s="175">
        <v>108466</v>
      </c>
      <c r="AH93" s="175"/>
      <c r="AI93" s="175">
        <v>10448394</v>
      </c>
      <c r="AJ93" s="175"/>
      <c r="AK93" s="175">
        <v>298007</v>
      </c>
      <c r="AL93" s="175">
        <f t="shared" si="18"/>
        <v>35211089</v>
      </c>
    </row>
    <row r="94" spans="1:38" x14ac:dyDescent="0.15">
      <c r="A94" s="38" t="s">
        <v>299</v>
      </c>
      <c r="B94" s="38"/>
      <c r="C94" s="37">
        <v>61910</v>
      </c>
      <c r="D94" s="37"/>
      <c r="E94" s="37">
        <v>0</v>
      </c>
      <c r="F94" s="37"/>
      <c r="G94" s="37">
        <v>0</v>
      </c>
      <c r="H94" s="37">
        <v>8314241</v>
      </c>
      <c r="I94" s="37">
        <v>7350798</v>
      </c>
      <c r="J94" s="37"/>
      <c r="K94" s="37"/>
      <c r="L94" s="37">
        <v>3396452</v>
      </c>
      <c r="M94" s="37"/>
      <c r="N94" s="37"/>
      <c r="O94" s="37"/>
      <c r="P94" s="37">
        <v>3243208</v>
      </c>
      <c r="Q94" s="37">
        <v>3529148</v>
      </c>
      <c r="R94" s="37"/>
      <c r="S94" s="37">
        <v>8732844</v>
      </c>
      <c r="T94" s="37"/>
      <c r="U94" s="37"/>
      <c r="V94" s="37"/>
      <c r="W94" s="37">
        <v>171588</v>
      </c>
      <c r="X94" s="37"/>
      <c r="Y94" s="37"/>
      <c r="Z94" s="37">
        <v>650466</v>
      </c>
      <c r="AA94" s="37"/>
      <c r="AB94" s="37"/>
      <c r="AC94" s="37">
        <v>308763</v>
      </c>
      <c r="AD94" s="37"/>
      <c r="AE94" s="175">
        <v>294784</v>
      </c>
      <c r="AF94" s="175"/>
      <c r="AG94" s="175">
        <v>419958</v>
      </c>
      <c r="AH94" s="175"/>
      <c r="AI94" s="175">
        <v>10301456</v>
      </c>
      <c r="AJ94" s="175"/>
      <c r="AK94" s="175">
        <v>251902</v>
      </c>
      <c r="AL94" s="175">
        <f t="shared" si="18"/>
        <v>47027518</v>
      </c>
    </row>
    <row r="95" spans="1:38" x14ac:dyDescent="0.15">
      <c r="A95" s="38" t="s">
        <v>300</v>
      </c>
      <c r="B95" s="38"/>
      <c r="C95" s="37">
        <v>57356</v>
      </c>
      <c r="D95" s="37"/>
      <c r="E95" s="37">
        <v>0</v>
      </c>
      <c r="F95" s="37"/>
      <c r="G95" s="37">
        <v>0</v>
      </c>
      <c r="H95" s="37">
        <v>16033170</v>
      </c>
      <c r="I95" s="37">
        <v>10519980</v>
      </c>
      <c r="J95" s="37"/>
      <c r="K95" s="37"/>
      <c r="L95" s="37">
        <v>3584040</v>
      </c>
      <c r="M95" s="37"/>
      <c r="N95" s="37"/>
      <c r="O95" s="37"/>
      <c r="P95" s="37">
        <v>2836922</v>
      </c>
      <c r="Q95" s="37">
        <v>2860095</v>
      </c>
      <c r="R95" s="37"/>
      <c r="S95" s="37">
        <v>15084555</v>
      </c>
      <c r="T95" s="37"/>
      <c r="U95" s="37"/>
      <c r="V95" s="37"/>
      <c r="W95" s="37"/>
      <c r="X95" s="37"/>
      <c r="Y95" s="37"/>
      <c r="Z95" s="37">
        <v>1324158</v>
      </c>
      <c r="AA95" s="37"/>
      <c r="AB95" s="37"/>
      <c r="AC95" s="37">
        <v>473991</v>
      </c>
      <c r="AD95" s="37"/>
      <c r="AE95" s="175">
        <v>1705891</v>
      </c>
      <c r="AF95" s="175"/>
      <c r="AG95" s="175">
        <v>487377</v>
      </c>
      <c r="AH95" s="175"/>
      <c r="AI95" s="175">
        <v>12834851</v>
      </c>
      <c r="AJ95" s="175"/>
      <c r="AK95" s="175">
        <v>256555</v>
      </c>
      <c r="AL95" s="175">
        <f t="shared" si="18"/>
        <v>68058941</v>
      </c>
    </row>
    <row r="96" spans="1:38" x14ac:dyDescent="0.15">
      <c r="A96" s="38" t="s">
        <v>301</v>
      </c>
      <c r="B96" s="38"/>
      <c r="C96" s="37">
        <v>35497</v>
      </c>
      <c r="D96" s="37"/>
      <c r="E96" s="37">
        <v>0</v>
      </c>
      <c r="F96" s="37"/>
      <c r="G96" s="37">
        <v>0</v>
      </c>
      <c r="H96" s="37">
        <v>27745999</v>
      </c>
      <c r="I96" s="37">
        <v>13667796</v>
      </c>
      <c r="J96" s="37"/>
      <c r="K96" s="37"/>
      <c r="L96" s="37">
        <v>4052853</v>
      </c>
      <c r="M96" s="37"/>
      <c r="N96" s="37"/>
      <c r="O96" s="37"/>
      <c r="P96" s="37">
        <v>4723457</v>
      </c>
      <c r="Q96" s="37">
        <v>3054810</v>
      </c>
      <c r="R96" s="37"/>
      <c r="S96" s="37">
        <v>11929659</v>
      </c>
      <c r="T96" s="37"/>
      <c r="U96" s="37"/>
      <c r="V96" s="37"/>
      <c r="W96" s="37"/>
      <c r="X96" s="37"/>
      <c r="Y96" s="37">
        <v>1668191</v>
      </c>
      <c r="Z96" s="37">
        <v>2992414</v>
      </c>
      <c r="AA96" s="37"/>
      <c r="AB96" s="37"/>
      <c r="AC96" s="37">
        <v>1694929</v>
      </c>
      <c r="AD96" s="37"/>
      <c r="AE96" s="175">
        <v>4909700</v>
      </c>
      <c r="AF96" s="175"/>
      <c r="AG96" s="175">
        <v>361331</v>
      </c>
      <c r="AH96" s="175"/>
      <c r="AI96" s="175">
        <v>13483576</v>
      </c>
      <c r="AJ96" s="175"/>
      <c r="AK96" s="175">
        <v>318353</v>
      </c>
      <c r="AL96" s="175">
        <f t="shared" si="18"/>
        <v>90638565</v>
      </c>
    </row>
    <row r="97" spans="1:38" x14ac:dyDescent="0.15">
      <c r="A97" s="38" t="s">
        <v>302</v>
      </c>
      <c r="B97" s="38"/>
      <c r="C97" s="37">
        <v>48910</v>
      </c>
      <c r="D97" s="37"/>
      <c r="E97" s="37">
        <v>0</v>
      </c>
      <c r="F97" s="37"/>
      <c r="G97" s="37">
        <v>2644706</v>
      </c>
      <c r="H97" s="37">
        <v>12259693</v>
      </c>
      <c r="I97" s="37">
        <v>16079054</v>
      </c>
      <c r="J97" s="37"/>
      <c r="K97" s="37"/>
      <c r="L97" s="37">
        <v>9288319</v>
      </c>
      <c r="M97" s="37"/>
      <c r="N97" s="37"/>
      <c r="O97" s="37"/>
      <c r="P97" s="37">
        <v>4894080</v>
      </c>
      <c r="Q97" s="37">
        <v>2430112</v>
      </c>
      <c r="R97" s="37"/>
      <c r="S97" s="37">
        <v>24321784</v>
      </c>
      <c r="T97" s="37"/>
      <c r="U97" s="37"/>
      <c r="V97" s="37"/>
      <c r="W97" s="37"/>
      <c r="X97" s="37"/>
      <c r="Y97" s="37">
        <v>33357463</v>
      </c>
      <c r="Z97" s="37">
        <v>3209348</v>
      </c>
      <c r="AA97" s="37"/>
      <c r="AB97" s="37"/>
      <c r="AC97" s="37">
        <v>4922693</v>
      </c>
      <c r="AD97" s="37"/>
      <c r="AE97" s="175">
        <v>7039274</v>
      </c>
      <c r="AF97" s="175"/>
      <c r="AG97" s="175">
        <v>1215012</v>
      </c>
      <c r="AH97" s="175"/>
      <c r="AI97" s="175">
        <v>5713331</v>
      </c>
      <c r="AJ97" s="175"/>
      <c r="AK97" s="175">
        <v>114522</v>
      </c>
      <c r="AL97" s="175">
        <f t="shared" si="18"/>
        <v>127538301</v>
      </c>
    </row>
    <row r="98" spans="1:38" x14ac:dyDescent="0.15">
      <c r="A98" s="38" t="s">
        <v>303</v>
      </c>
      <c r="B98" s="38"/>
      <c r="C98" s="37">
        <v>303870</v>
      </c>
      <c r="D98" s="37"/>
      <c r="E98" s="37">
        <v>0</v>
      </c>
      <c r="F98" s="37"/>
      <c r="G98" s="37">
        <v>34156798</v>
      </c>
      <c r="H98" s="37">
        <v>585182</v>
      </c>
      <c r="I98" s="37">
        <v>4005600</v>
      </c>
      <c r="J98" s="37"/>
      <c r="K98" s="37"/>
      <c r="L98" s="37">
        <v>10177527</v>
      </c>
      <c r="M98" s="37"/>
      <c r="N98" s="37"/>
      <c r="O98" s="37"/>
      <c r="P98" s="37">
        <v>1706800</v>
      </c>
      <c r="Q98" s="37">
        <v>1865084</v>
      </c>
      <c r="R98" s="37"/>
      <c r="S98" s="37">
        <v>16757476</v>
      </c>
      <c r="T98" s="37"/>
      <c r="U98" s="37"/>
      <c r="V98" s="37"/>
      <c r="W98" s="37"/>
      <c r="X98" s="37"/>
      <c r="Y98" s="37">
        <v>47736140</v>
      </c>
      <c r="Z98" s="37">
        <v>5566938</v>
      </c>
      <c r="AA98" s="37"/>
      <c r="AB98" s="37"/>
      <c r="AC98" s="37">
        <v>5165787</v>
      </c>
      <c r="AD98" s="37"/>
      <c r="AE98" s="175">
        <v>10672894</v>
      </c>
      <c r="AF98" s="175"/>
      <c r="AG98" s="175">
        <v>399323</v>
      </c>
      <c r="AH98" s="175"/>
      <c r="AI98" s="175">
        <v>16487646</v>
      </c>
      <c r="AJ98" s="175"/>
      <c r="AK98" s="175">
        <v>74131</v>
      </c>
      <c r="AL98" s="175">
        <f t="shared" si="18"/>
        <v>155661196</v>
      </c>
    </row>
    <row r="99" spans="1:38" x14ac:dyDescent="0.15">
      <c r="A99" s="91" t="s">
        <v>304</v>
      </c>
      <c r="B99" s="91"/>
      <c r="C99" s="37">
        <v>472857</v>
      </c>
      <c r="D99" s="37"/>
      <c r="E99" s="37">
        <v>37058060</v>
      </c>
      <c r="F99" s="37"/>
      <c r="G99" s="37">
        <v>54500664</v>
      </c>
      <c r="H99" s="37"/>
      <c r="I99" s="37"/>
      <c r="J99" s="37"/>
      <c r="K99" s="37"/>
      <c r="L99" s="37">
        <v>5677475</v>
      </c>
      <c r="M99" s="37"/>
      <c r="N99" s="37"/>
      <c r="O99" s="37"/>
      <c r="P99" s="37">
        <v>1697160</v>
      </c>
      <c r="Q99" s="37">
        <v>3410140</v>
      </c>
      <c r="R99" s="37"/>
      <c r="S99" s="37">
        <v>38785879</v>
      </c>
      <c r="T99" s="37"/>
      <c r="U99" s="37"/>
      <c r="V99" s="37">
        <v>41164</v>
      </c>
      <c r="W99" s="37"/>
      <c r="X99" s="37"/>
      <c r="Y99" s="37">
        <v>47205446</v>
      </c>
      <c r="Z99" s="37">
        <v>8418827</v>
      </c>
      <c r="AA99" s="37"/>
      <c r="AB99" s="37"/>
      <c r="AC99" s="37">
        <v>8828906</v>
      </c>
      <c r="AD99" s="37"/>
      <c r="AE99" s="175">
        <v>8655132</v>
      </c>
      <c r="AF99" s="175"/>
      <c r="AG99" s="175">
        <v>7699420</v>
      </c>
      <c r="AH99" s="175"/>
      <c r="AI99" s="175">
        <v>31722079</v>
      </c>
      <c r="AJ99" s="175"/>
      <c r="AK99" s="175">
        <v>490620</v>
      </c>
      <c r="AL99" s="175">
        <f t="shared" si="18"/>
        <v>254663829</v>
      </c>
    </row>
    <row r="100" spans="1:38" x14ac:dyDescent="0.15">
      <c r="A100" s="91" t="s">
        <v>305</v>
      </c>
      <c r="B100" s="91"/>
      <c r="C100" s="37">
        <v>101671</v>
      </c>
      <c r="D100" s="37"/>
      <c r="E100" s="37">
        <v>52599871</v>
      </c>
      <c r="F100" s="37"/>
      <c r="G100" s="37">
        <v>84223158</v>
      </c>
      <c r="H100" s="37"/>
      <c r="I100" s="37"/>
      <c r="J100" s="37"/>
      <c r="K100" s="37"/>
      <c r="L100" s="37">
        <v>659405</v>
      </c>
      <c r="M100" s="37"/>
      <c r="N100" s="37"/>
      <c r="O100" s="37"/>
      <c r="P100" s="37">
        <v>2765481</v>
      </c>
      <c r="Q100" s="37">
        <v>1640721</v>
      </c>
      <c r="R100" s="37"/>
      <c r="S100" s="37">
        <v>51806449</v>
      </c>
      <c r="T100" s="37"/>
      <c r="U100" s="37"/>
      <c r="V100" s="37">
        <v>138824</v>
      </c>
      <c r="W100" s="37"/>
      <c r="X100" s="37"/>
      <c r="Y100" s="37">
        <v>79756398</v>
      </c>
      <c r="Z100" s="37">
        <v>21357555</v>
      </c>
      <c r="AA100" s="37">
        <v>337</v>
      </c>
      <c r="AB100" s="37"/>
      <c r="AC100" s="37">
        <v>1540021</v>
      </c>
      <c r="AD100" s="37"/>
      <c r="AE100" s="175">
        <v>12425960</v>
      </c>
      <c r="AF100" s="175"/>
      <c r="AG100" s="175">
        <v>49882875</v>
      </c>
      <c r="AH100" s="175"/>
      <c r="AI100" s="175">
        <v>50334622</v>
      </c>
      <c r="AJ100" s="175"/>
      <c r="AK100" s="175">
        <v>3566385</v>
      </c>
      <c r="AL100" s="175">
        <f t="shared" si="18"/>
        <v>412799733</v>
      </c>
    </row>
    <row r="101" spans="1:38" s="9" customFormat="1" ht="14" x14ac:dyDescent="0.15">
      <c r="A101" s="143" t="s">
        <v>306</v>
      </c>
      <c r="B101" s="143"/>
      <c r="C101" s="37">
        <v>368609</v>
      </c>
      <c r="D101" s="37"/>
      <c r="E101" s="37">
        <v>112330657</v>
      </c>
      <c r="F101" s="37"/>
      <c r="G101" s="37">
        <v>133841386</v>
      </c>
      <c r="H101" s="37"/>
      <c r="I101" s="37"/>
      <c r="J101" s="37"/>
      <c r="K101" s="37"/>
      <c r="L101" s="37">
        <v>720133</v>
      </c>
      <c r="M101" s="37"/>
      <c r="N101" s="37"/>
      <c r="O101" s="37">
        <v>133460</v>
      </c>
      <c r="P101" s="37">
        <v>2547527</v>
      </c>
      <c r="Q101" s="37">
        <v>2361262</v>
      </c>
      <c r="R101" s="37"/>
      <c r="S101" s="37">
        <v>63725984</v>
      </c>
      <c r="T101" s="37"/>
      <c r="U101" s="37"/>
      <c r="V101" s="37">
        <v>239979</v>
      </c>
      <c r="W101" s="37"/>
      <c r="X101" s="37"/>
      <c r="Y101" s="37">
        <v>98766037</v>
      </c>
      <c r="Z101" s="37">
        <v>8735002</v>
      </c>
      <c r="AA101" s="37">
        <v>1388</v>
      </c>
      <c r="AB101" s="37"/>
      <c r="AC101" s="37">
        <v>11444242</v>
      </c>
      <c r="AD101" s="37"/>
      <c r="AE101" s="175">
        <v>20538207</v>
      </c>
      <c r="AF101" s="175"/>
      <c r="AG101" s="329">
        <v>3194725</v>
      </c>
      <c r="AH101" s="329"/>
      <c r="AI101" s="329">
        <v>38272940</v>
      </c>
      <c r="AJ101" s="329"/>
      <c r="AK101" s="329">
        <v>4158651</v>
      </c>
      <c r="AL101" s="175">
        <f t="shared" si="18"/>
        <v>501380189</v>
      </c>
    </row>
    <row r="102" spans="1:38" ht="14" x14ac:dyDescent="0.15">
      <c r="A102" s="143" t="s">
        <v>307</v>
      </c>
      <c r="B102" s="143"/>
      <c r="C102" s="37">
        <v>846248</v>
      </c>
      <c r="D102" s="37"/>
      <c r="E102" s="37">
        <v>120025964</v>
      </c>
      <c r="F102" s="37"/>
      <c r="G102" s="37">
        <v>168676747</v>
      </c>
      <c r="H102" s="37"/>
      <c r="I102" s="37"/>
      <c r="J102" s="37"/>
      <c r="K102" s="37"/>
      <c r="L102" s="37">
        <v>791085</v>
      </c>
      <c r="M102" s="37"/>
      <c r="N102" s="37"/>
      <c r="O102" s="37">
        <v>174168</v>
      </c>
      <c r="P102" s="37">
        <v>3782251</v>
      </c>
      <c r="Q102" s="37">
        <v>6669830</v>
      </c>
      <c r="R102" s="37"/>
      <c r="S102" s="37">
        <v>69369635</v>
      </c>
      <c r="T102" s="37">
        <v>723547</v>
      </c>
      <c r="U102" s="37">
        <v>38489</v>
      </c>
      <c r="V102" s="37">
        <v>456928</v>
      </c>
      <c r="W102" s="37"/>
      <c r="X102" s="37"/>
      <c r="Y102" s="37">
        <v>95246110</v>
      </c>
      <c r="Z102" s="37">
        <v>9468565</v>
      </c>
      <c r="AA102" s="37">
        <v>2100</v>
      </c>
      <c r="AB102" s="37"/>
      <c r="AC102" s="37">
        <v>14868682</v>
      </c>
      <c r="AD102" s="37"/>
      <c r="AE102" s="329">
        <v>16768246</v>
      </c>
      <c r="AF102" s="329"/>
      <c r="AG102" s="175">
        <v>6706193</v>
      </c>
      <c r="AH102" s="175"/>
      <c r="AI102" s="175">
        <v>54068234</v>
      </c>
      <c r="AJ102" s="175"/>
      <c r="AK102" s="175">
        <v>1599327</v>
      </c>
      <c r="AL102" s="175">
        <f t="shared" si="18"/>
        <v>570282349</v>
      </c>
    </row>
    <row r="103" spans="1:38" ht="14" x14ac:dyDescent="0.15">
      <c r="A103" s="22" t="s">
        <v>308</v>
      </c>
      <c r="B103" s="22"/>
      <c r="C103" s="37">
        <v>673608</v>
      </c>
      <c r="D103" s="37"/>
      <c r="E103" s="37">
        <v>120930572</v>
      </c>
      <c r="F103" s="37"/>
      <c r="G103" s="37">
        <v>209906859</v>
      </c>
      <c r="H103" s="37"/>
      <c r="I103" s="37"/>
      <c r="J103" s="37"/>
      <c r="K103" s="37"/>
      <c r="L103" s="37">
        <v>4434948</v>
      </c>
      <c r="M103" s="37"/>
      <c r="N103" s="37"/>
      <c r="O103" s="37">
        <v>243034</v>
      </c>
      <c r="P103" s="37">
        <v>2819514</v>
      </c>
      <c r="Q103" s="37">
        <v>7149823</v>
      </c>
      <c r="R103" s="37"/>
      <c r="S103" s="37">
        <v>109694914</v>
      </c>
      <c r="T103" s="37">
        <v>582294</v>
      </c>
      <c r="U103" s="37">
        <v>238073</v>
      </c>
      <c r="V103" s="37">
        <v>1228143</v>
      </c>
      <c r="W103" s="37"/>
      <c r="X103" s="37"/>
      <c r="Y103" s="37">
        <v>135286498</v>
      </c>
      <c r="Z103" s="37">
        <v>22029801</v>
      </c>
      <c r="AA103" s="37">
        <v>5075</v>
      </c>
      <c r="AB103" s="37"/>
      <c r="AC103" s="37">
        <v>16188209</v>
      </c>
      <c r="AD103" s="37"/>
      <c r="AE103" s="175">
        <v>18293760</v>
      </c>
      <c r="AF103" s="175"/>
      <c r="AG103" s="175">
        <v>5756697</v>
      </c>
      <c r="AH103" s="175"/>
      <c r="AI103" s="175">
        <v>89251096</v>
      </c>
      <c r="AJ103" s="175"/>
      <c r="AK103" s="175">
        <v>4687222</v>
      </c>
      <c r="AL103" s="175">
        <f t="shared" si="18"/>
        <v>749400140</v>
      </c>
    </row>
    <row r="104" spans="1:38" ht="14" x14ac:dyDescent="0.15">
      <c r="A104" s="22" t="s">
        <v>309</v>
      </c>
      <c r="B104" s="22"/>
      <c r="C104" s="37">
        <v>1110146</v>
      </c>
      <c r="D104" s="37"/>
      <c r="E104" s="37">
        <v>144293748</v>
      </c>
      <c r="F104" s="37"/>
      <c r="G104" s="37">
        <v>283255958</v>
      </c>
      <c r="H104" s="37"/>
      <c r="I104" s="37"/>
      <c r="J104" s="37"/>
      <c r="K104" s="37"/>
      <c r="L104" s="37">
        <v>4498352</v>
      </c>
      <c r="M104" s="37"/>
      <c r="N104" s="37"/>
      <c r="O104" s="37">
        <v>860963</v>
      </c>
      <c r="P104" s="37">
        <v>2244423</v>
      </c>
      <c r="Q104" s="37">
        <v>6294587</v>
      </c>
      <c r="R104" s="37">
        <v>6072320</v>
      </c>
      <c r="S104" s="37">
        <v>125100353</v>
      </c>
      <c r="T104" s="37">
        <v>646412</v>
      </c>
      <c r="U104" s="37">
        <v>275258</v>
      </c>
      <c r="V104" s="37">
        <v>1058462</v>
      </c>
      <c r="W104" s="37"/>
      <c r="X104" s="37"/>
      <c r="Y104" s="37">
        <v>196137679</v>
      </c>
      <c r="Z104" s="37">
        <v>52537312</v>
      </c>
      <c r="AA104" s="37">
        <v>2395</v>
      </c>
      <c r="AB104" s="37"/>
      <c r="AC104" s="37">
        <v>15190615</v>
      </c>
      <c r="AD104" s="37"/>
      <c r="AE104" s="175">
        <v>27464272</v>
      </c>
      <c r="AF104" s="175"/>
      <c r="AG104" s="175">
        <v>13607626</v>
      </c>
      <c r="AH104" s="175"/>
      <c r="AI104" s="175">
        <v>71263045</v>
      </c>
      <c r="AJ104" s="175"/>
      <c r="AK104" s="175">
        <v>6392213</v>
      </c>
      <c r="AL104" s="175">
        <f t="shared" si="18"/>
        <v>958306139</v>
      </c>
    </row>
    <row r="105" spans="1:38" ht="14" x14ac:dyDescent="0.15">
      <c r="A105" s="22" t="s">
        <v>228</v>
      </c>
      <c r="B105" s="22"/>
      <c r="C105" s="37">
        <v>2000860</v>
      </c>
      <c r="D105" s="37"/>
      <c r="E105" s="37">
        <v>172036391</v>
      </c>
      <c r="F105" s="37"/>
      <c r="G105" s="37">
        <v>405060654</v>
      </c>
      <c r="H105" s="37"/>
      <c r="I105" s="37"/>
      <c r="J105" s="37"/>
      <c r="K105" s="37"/>
      <c r="L105" s="37">
        <v>6384325</v>
      </c>
      <c r="M105" s="37"/>
      <c r="N105" s="37"/>
      <c r="O105" s="37">
        <v>2224693</v>
      </c>
      <c r="P105" s="37">
        <v>2867869</v>
      </c>
      <c r="Q105" s="37">
        <v>4684400</v>
      </c>
      <c r="R105" s="37">
        <v>6166315</v>
      </c>
      <c r="S105" s="37">
        <v>160358375</v>
      </c>
      <c r="T105" s="37">
        <v>1164862</v>
      </c>
      <c r="U105" s="37">
        <v>602391</v>
      </c>
      <c r="V105" s="37">
        <v>1150818</v>
      </c>
      <c r="W105" s="37"/>
      <c r="X105" s="37"/>
      <c r="Y105" s="37">
        <v>360644547</v>
      </c>
      <c r="Z105" s="37">
        <v>56975680</v>
      </c>
      <c r="AA105" s="37">
        <v>3384</v>
      </c>
      <c r="AB105" s="37"/>
      <c r="AC105" s="37">
        <v>13668302</v>
      </c>
      <c r="AD105" s="37"/>
      <c r="AE105" s="175">
        <v>56956518</v>
      </c>
      <c r="AF105" s="175"/>
      <c r="AG105" s="175">
        <v>13084823</v>
      </c>
      <c r="AH105" s="175"/>
      <c r="AI105" s="175">
        <v>77176447</v>
      </c>
      <c r="AJ105" s="175"/>
      <c r="AK105" s="175">
        <v>7651738</v>
      </c>
      <c r="AL105" s="175">
        <f t="shared" si="18"/>
        <v>1350863392</v>
      </c>
    </row>
    <row r="106" spans="1:38" ht="14" x14ac:dyDescent="0.15">
      <c r="A106" s="143" t="s">
        <v>609</v>
      </c>
      <c r="B106" s="143"/>
      <c r="C106" s="37">
        <v>5180425</v>
      </c>
      <c r="D106" s="37"/>
      <c r="E106" s="37">
        <v>316508622</v>
      </c>
      <c r="F106" s="37"/>
      <c r="G106" s="37">
        <v>409163992</v>
      </c>
      <c r="H106" s="37"/>
      <c r="I106" s="37"/>
      <c r="J106" s="37"/>
      <c r="K106" s="37"/>
      <c r="L106" s="37">
        <v>3932989</v>
      </c>
      <c r="M106" s="37"/>
      <c r="N106" s="37"/>
      <c r="O106" s="37">
        <v>2087548</v>
      </c>
      <c r="P106" s="37">
        <v>2880298</v>
      </c>
      <c r="Q106" s="37">
        <v>5493505</v>
      </c>
      <c r="R106" s="37">
        <v>8022511</v>
      </c>
      <c r="S106" s="37">
        <v>172257331</v>
      </c>
      <c r="T106" s="37">
        <v>906864</v>
      </c>
      <c r="U106" s="37">
        <v>655668</v>
      </c>
      <c r="V106" s="37">
        <v>771113</v>
      </c>
      <c r="W106" s="37"/>
      <c r="X106" s="37"/>
      <c r="Y106" s="37">
        <v>230713118</v>
      </c>
      <c r="Z106" s="37">
        <v>67062143</v>
      </c>
      <c r="AA106" s="37">
        <v>3619</v>
      </c>
      <c r="AB106" s="37"/>
      <c r="AC106" s="37">
        <v>15119670</v>
      </c>
      <c r="AD106" s="37"/>
      <c r="AE106" s="175">
        <v>65432243</v>
      </c>
      <c r="AF106" s="175"/>
      <c r="AG106" s="175">
        <v>31550469</v>
      </c>
      <c r="AH106" s="175"/>
      <c r="AI106" s="175">
        <v>93017982</v>
      </c>
      <c r="AJ106" s="175"/>
      <c r="AK106" s="175">
        <v>5787392</v>
      </c>
      <c r="AL106" s="175">
        <f t="shared" si="18"/>
        <v>1436547502</v>
      </c>
    </row>
    <row r="107" spans="1:38" ht="14" x14ac:dyDescent="0.15">
      <c r="A107" s="143" t="s">
        <v>662</v>
      </c>
      <c r="B107" s="143"/>
      <c r="C107" s="37">
        <v>6667925</v>
      </c>
      <c r="D107" s="37"/>
      <c r="E107" s="37">
        <v>384034918</v>
      </c>
      <c r="F107" s="37"/>
      <c r="G107" s="37">
        <v>257503303</v>
      </c>
      <c r="H107" s="37"/>
      <c r="I107" s="37"/>
      <c r="J107" s="37"/>
      <c r="K107" s="37"/>
      <c r="L107" s="37">
        <v>6870180</v>
      </c>
      <c r="M107" s="37"/>
      <c r="N107" s="37"/>
      <c r="O107" s="37">
        <v>3350632</v>
      </c>
      <c r="P107" s="37">
        <v>8935308</v>
      </c>
      <c r="Q107" s="37">
        <v>9619478</v>
      </c>
      <c r="R107" s="37">
        <v>9132054</v>
      </c>
      <c r="S107" s="37">
        <v>206674374</v>
      </c>
      <c r="T107" s="37">
        <v>538174</v>
      </c>
      <c r="U107" s="37">
        <v>445880</v>
      </c>
      <c r="V107" s="37">
        <v>527709</v>
      </c>
      <c r="W107" s="37"/>
      <c r="X107" s="37"/>
      <c r="Y107" s="37">
        <v>107761906</v>
      </c>
      <c r="Z107" s="37">
        <v>78855309</v>
      </c>
      <c r="AA107" s="37">
        <v>1404</v>
      </c>
      <c r="AB107" s="37"/>
      <c r="AC107" s="37">
        <v>23416166</v>
      </c>
      <c r="AD107" s="37"/>
      <c r="AE107" s="175">
        <v>47917738</v>
      </c>
      <c r="AF107" s="175"/>
      <c r="AG107" s="175">
        <v>26890238</v>
      </c>
      <c r="AH107" s="175"/>
      <c r="AI107" s="175">
        <v>87788123</v>
      </c>
      <c r="AJ107" s="175"/>
      <c r="AK107" s="175">
        <v>3555455</v>
      </c>
      <c r="AL107" s="175">
        <f t="shared" si="18"/>
        <v>1270486274</v>
      </c>
    </row>
    <row r="108" spans="1:38" ht="14" x14ac:dyDescent="0.15">
      <c r="A108" s="143" t="s">
        <v>689</v>
      </c>
      <c r="B108" s="143"/>
      <c r="C108" s="37">
        <v>11235903</v>
      </c>
      <c r="D108" s="37"/>
      <c r="E108" s="37">
        <v>348314922</v>
      </c>
      <c r="F108" s="37"/>
      <c r="G108" s="37">
        <v>297731084</v>
      </c>
      <c r="H108" s="37"/>
      <c r="I108" s="37"/>
      <c r="J108" s="37"/>
      <c r="K108" s="37"/>
      <c r="L108" s="37">
        <v>7114441</v>
      </c>
      <c r="M108" s="37"/>
      <c r="N108" s="37"/>
      <c r="O108" s="37">
        <v>668332</v>
      </c>
      <c r="P108" s="37">
        <v>6520568</v>
      </c>
      <c r="Q108" s="37">
        <v>7126348</v>
      </c>
      <c r="R108" s="37">
        <v>12260087</v>
      </c>
      <c r="S108" s="37">
        <v>248221818</v>
      </c>
      <c r="T108" s="37">
        <v>640591</v>
      </c>
      <c r="U108" s="37">
        <v>521379</v>
      </c>
      <c r="V108" s="37"/>
      <c r="W108" s="37"/>
      <c r="X108" s="37"/>
      <c r="Y108" s="37">
        <v>239952279</v>
      </c>
      <c r="Z108" s="37">
        <v>134946449</v>
      </c>
      <c r="AA108" s="37"/>
      <c r="AB108" s="37"/>
      <c r="AC108" s="37">
        <v>22184976</v>
      </c>
      <c r="AD108" s="37"/>
      <c r="AE108" s="175">
        <v>55382038</v>
      </c>
      <c r="AF108" s="175"/>
      <c r="AG108" s="175">
        <v>34901304</v>
      </c>
      <c r="AH108" s="175"/>
      <c r="AI108" s="175">
        <v>48444205</v>
      </c>
      <c r="AJ108" s="175"/>
      <c r="AK108" s="175">
        <v>897332</v>
      </c>
      <c r="AL108" s="175">
        <f t="shared" si="18"/>
        <v>1477064056</v>
      </c>
    </row>
    <row r="109" spans="1:38" ht="14" x14ac:dyDescent="0.15">
      <c r="A109" s="143" t="s">
        <v>723</v>
      </c>
      <c r="B109" s="143"/>
      <c r="C109" s="37">
        <v>31991156</v>
      </c>
      <c r="D109" s="37"/>
      <c r="E109" s="37">
        <v>390720352</v>
      </c>
      <c r="F109" s="37"/>
      <c r="G109" s="37">
        <v>408146511</v>
      </c>
      <c r="H109" s="37"/>
      <c r="I109" s="37"/>
      <c r="J109" s="37"/>
      <c r="K109" s="37"/>
      <c r="L109" s="37">
        <v>76927701</v>
      </c>
      <c r="M109" s="37"/>
      <c r="N109" s="37"/>
      <c r="O109" s="37">
        <v>1577324</v>
      </c>
      <c r="P109" s="37">
        <v>14424451</v>
      </c>
      <c r="Q109" s="37">
        <v>5172579</v>
      </c>
      <c r="R109" s="37">
        <v>15403165</v>
      </c>
      <c r="S109" s="37">
        <v>275043268</v>
      </c>
      <c r="T109" s="37">
        <v>579522</v>
      </c>
      <c r="U109" s="37">
        <v>448394</v>
      </c>
      <c r="V109" s="37"/>
      <c r="W109" s="37"/>
      <c r="X109" s="37"/>
      <c r="Y109" s="37">
        <v>371424720</v>
      </c>
      <c r="Z109" s="37">
        <v>52302441</v>
      </c>
      <c r="AA109" s="37"/>
      <c r="AB109" s="37"/>
      <c r="AC109" s="37">
        <v>16558949</v>
      </c>
      <c r="AD109" s="37"/>
      <c r="AE109" s="175">
        <v>38363185</v>
      </c>
      <c r="AF109" s="175"/>
      <c r="AG109" s="175">
        <v>52227104</v>
      </c>
      <c r="AH109" s="175"/>
      <c r="AI109" s="175">
        <v>68885911</v>
      </c>
      <c r="AJ109" s="175"/>
      <c r="AK109" s="175">
        <v>1387922</v>
      </c>
      <c r="AL109" s="175">
        <f t="shared" si="18"/>
        <v>1821584655</v>
      </c>
    </row>
    <row r="110" spans="1:38" ht="14" x14ac:dyDescent="0.15">
      <c r="A110" s="143" t="s">
        <v>765</v>
      </c>
      <c r="B110" s="143"/>
      <c r="C110" s="37">
        <v>39777545</v>
      </c>
      <c r="D110" s="37"/>
      <c r="E110" s="37">
        <v>373787775</v>
      </c>
      <c r="F110" s="37"/>
      <c r="G110" s="37">
        <v>428937810</v>
      </c>
      <c r="H110" s="37"/>
      <c r="I110" s="37"/>
      <c r="J110" s="37"/>
      <c r="K110" s="37"/>
      <c r="L110" s="37">
        <v>8339315</v>
      </c>
      <c r="M110" s="37"/>
      <c r="N110" s="37"/>
      <c r="O110" s="37">
        <v>6458199</v>
      </c>
      <c r="P110" s="37">
        <v>4824932</v>
      </c>
      <c r="Q110" s="37"/>
      <c r="R110" s="37">
        <v>11655680</v>
      </c>
      <c r="S110" s="37">
        <v>233800643</v>
      </c>
      <c r="T110" s="37"/>
      <c r="U110" s="37"/>
      <c r="V110" s="37"/>
      <c r="W110" s="37"/>
      <c r="X110" s="37"/>
      <c r="Y110" s="37">
        <v>455375477</v>
      </c>
      <c r="Z110" s="37">
        <v>72255774</v>
      </c>
      <c r="AA110" s="37"/>
      <c r="AB110" s="37"/>
      <c r="AC110" s="37">
        <v>9206676</v>
      </c>
      <c r="AD110" s="37"/>
      <c r="AE110" s="175">
        <v>56457979</v>
      </c>
      <c r="AF110" s="175"/>
      <c r="AG110" s="175">
        <v>31767077</v>
      </c>
      <c r="AH110" s="175"/>
      <c r="AI110" s="175">
        <v>59364290</v>
      </c>
      <c r="AJ110" s="175"/>
      <c r="AK110" s="175">
        <v>1322913</v>
      </c>
      <c r="AL110" s="175">
        <f t="shared" si="18"/>
        <v>1793332085</v>
      </c>
    </row>
    <row r="111" spans="1:38" ht="14" x14ac:dyDescent="0.15">
      <c r="A111" s="67" t="s">
        <v>899</v>
      </c>
      <c r="B111" s="67"/>
      <c r="C111" s="73">
        <v>21976115</v>
      </c>
      <c r="D111" s="73">
        <v>12587018</v>
      </c>
      <c r="E111" s="73">
        <v>247009655</v>
      </c>
      <c r="F111" s="73"/>
      <c r="G111" s="73">
        <v>479766458</v>
      </c>
      <c r="H111" s="73"/>
      <c r="I111" s="73"/>
      <c r="J111" s="73">
        <v>22923</v>
      </c>
      <c r="K111" s="73"/>
      <c r="L111" s="73">
        <v>13855140</v>
      </c>
      <c r="M111" s="73">
        <v>111004</v>
      </c>
      <c r="N111" s="73"/>
      <c r="O111" s="73">
        <v>6367572</v>
      </c>
      <c r="P111" s="73">
        <v>1372329</v>
      </c>
      <c r="Q111" s="73"/>
      <c r="R111" s="73">
        <v>16303708</v>
      </c>
      <c r="S111" s="73">
        <v>245996735</v>
      </c>
      <c r="T111" s="73"/>
      <c r="U111" s="73"/>
      <c r="V111" s="73"/>
      <c r="W111" s="73"/>
      <c r="X111" s="73">
        <v>6377871</v>
      </c>
      <c r="Y111" s="73">
        <v>536582461</v>
      </c>
      <c r="Z111" s="73">
        <v>63201785</v>
      </c>
      <c r="AA111" s="73"/>
      <c r="AB111" s="73">
        <v>6401</v>
      </c>
      <c r="AC111" s="73">
        <v>1294643</v>
      </c>
      <c r="AD111" s="73">
        <v>3463</v>
      </c>
      <c r="AE111" s="175">
        <v>50985855</v>
      </c>
      <c r="AF111" s="175"/>
      <c r="AG111" s="175">
        <v>68671722</v>
      </c>
      <c r="AH111" s="175">
        <v>42396</v>
      </c>
      <c r="AI111" s="175">
        <v>84300362</v>
      </c>
      <c r="AJ111" s="175">
        <v>641108</v>
      </c>
      <c r="AK111" s="175">
        <v>1268106</v>
      </c>
      <c r="AL111" s="175">
        <f t="shared" si="18"/>
        <v>1858744830</v>
      </c>
    </row>
    <row r="112" spans="1:38" ht="14" x14ac:dyDescent="0.15">
      <c r="A112" s="67" t="s">
        <v>967</v>
      </c>
      <c r="B112" s="67"/>
      <c r="C112" s="73">
        <v>12409065</v>
      </c>
      <c r="D112" s="73">
        <v>39479789</v>
      </c>
      <c r="E112" s="73">
        <v>265180324</v>
      </c>
      <c r="F112" s="73"/>
      <c r="G112" s="73">
        <v>534239192</v>
      </c>
      <c r="H112" s="73"/>
      <c r="I112" s="73"/>
      <c r="J112" s="73">
        <v>5725537</v>
      </c>
      <c r="K112" s="73">
        <v>1804</v>
      </c>
      <c r="L112" s="73">
        <v>6689476</v>
      </c>
      <c r="M112" s="73">
        <v>3672986</v>
      </c>
      <c r="N112" s="73"/>
      <c r="O112" s="73">
        <v>8356477</v>
      </c>
      <c r="P112" s="73">
        <v>875698</v>
      </c>
      <c r="Q112" s="73"/>
      <c r="R112" s="73">
        <v>14903870</v>
      </c>
      <c r="S112" s="73">
        <v>295166343</v>
      </c>
      <c r="T112" s="73"/>
      <c r="U112" s="73"/>
      <c r="V112" s="73"/>
      <c r="W112" s="73"/>
      <c r="X112" s="73">
        <v>217598758</v>
      </c>
      <c r="Y112" s="73">
        <v>677692957</v>
      </c>
      <c r="Z112" s="73">
        <v>85484494</v>
      </c>
      <c r="AA112" s="73"/>
      <c r="AB112" s="73">
        <v>8690</v>
      </c>
      <c r="AC112" s="73">
        <v>1835197</v>
      </c>
      <c r="AD112" s="73">
        <v>11093</v>
      </c>
      <c r="AE112" s="175">
        <v>70861675</v>
      </c>
      <c r="AF112" s="175"/>
      <c r="AG112" s="175">
        <v>100910753</v>
      </c>
      <c r="AH112" s="175">
        <v>1626283</v>
      </c>
      <c r="AI112" s="175">
        <v>488852748</v>
      </c>
      <c r="AJ112" s="175">
        <v>21914938</v>
      </c>
      <c r="AK112" s="175">
        <v>1049212</v>
      </c>
      <c r="AL112" s="175">
        <f t="shared" si="18"/>
        <v>2854547359</v>
      </c>
    </row>
    <row r="113" spans="1:38" ht="14" x14ac:dyDescent="0.15">
      <c r="A113" s="67" t="s">
        <v>975</v>
      </c>
      <c r="B113" s="67"/>
      <c r="C113" s="73">
        <v>10250188</v>
      </c>
      <c r="D113" s="73">
        <v>37811505</v>
      </c>
      <c r="E113" s="73">
        <v>1096247101</v>
      </c>
      <c r="F113" s="73">
        <v>10814</v>
      </c>
      <c r="G113" s="73">
        <v>484364099</v>
      </c>
      <c r="H113" s="73"/>
      <c r="I113" s="73"/>
      <c r="J113" s="73">
        <v>69199649</v>
      </c>
      <c r="K113" s="73">
        <v>5587</v>
      </c>
      <c r="L113" s="73"/>
      <c r="M113" s="73">
        <v>4429493</v>
      </c>
      <c r="N113" s="73">
        <v>6186797</v>
      </c>
      <c r="O113" s="73"/>
      <c r="P113" s="73">
        <v>213609</v>
      </c>
      <c r="Q113" s="73"/>
      <c r="R113" s="73">
        <v>27717089</v>
      </c>
      <c r="S113" s="73">
        <v>222642275</v>
      </c>
      <c r="T113" s="73"/>
      <c r="U113" s="73"/>
      <c r="V113" s="73"/>
      <c r="W113" s="73"/>
      <c r="X113" s="73">
        <v>390981575</v>
      </c>
      <c r="Y113" s="73">
        <v>395296382</v>
      </c>
      <c r="Z113" s="73">
        <v>127733753</v>
      </c>
      <c r="AA113" s="73"/>
      <c r="AB113" s="73">
        <v>165383</v>
      </c>
      <c r="AC113" s="73">
        <v>977621</v>
      </c>
      <c r="AD113" s="73">
        <v>1141906</v>
      </c>
      <c r="AE113" s="175">
        <v>69771438</v>
      </c>
      <c r="AF113" s="175"/>
      <c r="AG113" s="175">
        <v>71331965</v>
      </c>
      <c r="AH113" s="175">
        <v>1739200</v>
      </c>
      <c r="AI113" s="175">
        <v>265772656</v>
      </c>
      <c r="AJ113" s="175">
        <v>16546002</v>
      </c>
      <c r="AK113" s="175">
        <v>1039612</v>
      </c>
      <c r="AL113" s="175">
        <f t="shared" si="18"/>
        <v>3301575699</v>
      </c>
    </row>
    <row r="114" spans="1:38" ht="14" x14ac:dyDescent="0.15">
      <c r="A114" s="67" t="s">
        <v>1139</v>
      </c>
      <c r="B114" s="904">
        <v>6121042</v>
      </c>
      <c r="C114" s="329">
        <v>11414910</v>
      </c>
      <c r="D114" s="329">
        <v>58366708</v>
      </c>
      <c r="E114" s="329">
        <v>1149643050</v>
      </c>
      <c r="F114" s="329">
        <v>87867</v>
      </c>
      <c r="G114" s="329">
        <v>540189326</v>
      </c>
      <c r="H114" s="73"/>
      <c r="I114" s="73"/>
      <c r="J114" s="73">
        <v>125028441</v>
      </c>
      <c r="K114" s="73">
        <v>132704</v>
      </c>
      <c r="L114" s="73"/>
      <c r="M114" s="73">
        <v>5019508</v>
      </c>
      <c r="N114" s="73">
        <v>25747794</v>
      </c>
      <c r="O114" s="73"/>
      <c r="P114" s="73">
        <v>54353</v>
      </c>
      <c r="Q114" s="73"/>
      <c r="R114" s="73">
        <v>40056448</v>
      </c>
      <c r="S114" s="73">
        <v>164214995</v>
      </c>
      <c r="T114" s="73"/>
      <c r="U114" s="73"/>
      <c r="V114" s="73"/>
      <c r="W114" s="73"/>
      <c r="X114" s="73">
        <v>1495865290</v>
      </c>
      <c r="Y114" s="73">
        <v>465504837</v>
      </c>
      <c r="Z114" s="73">
        <v>147299993</v>
      </c>
      <c r="AA114" s="73"/>
      <c r="AB114" s="73">
        <v>261167</v>
      </c>
      <c r="AC114" s="73">
        <v>1319357</v>
      </c>
      <c r="AD114" s="73">
        <v>7166078</v>
      </c>
      <c r="AE114" s="175">
        <v>66741826</v>
      </c>
      <c r="AF114" s="175">
        <v>188285</v>
      </c>
      <c r="AG114" s="175">
        <v>124841403</v>
      </c>
      <c r="AH114" s="175">
        <v>7573351</v>
      </c>
      <c r="AI114" s="175">
        <v>24306</v>
      </c>
      <c r="AJ114" s="175">
        <v>39157408</v>
      </c>
      <c r="AK114" s="175">
        <v>1758284</v>
      </c>
      <c r="AL114" s="175">
        <f>SUM(B114:AK114)</f>
        <v>4483778731</v>
      </c>
    </row>
    <row r="115" spans="1:38" ht="14" x14ac:dyDescent="0.15">
      <c r="A115" s="67" t="s">
        <v>85</v>
      </c>
      <c r="B115" s="67"/>
      <c r="C115" s="68">
        <f>SUM(C90:C113)</f>
        <v>145602262</v>
      </c>
      <c r="D115" s="68">
        <f t="shared" ref="D115:AL115" si="19">SUM(D90:D113)</f>
        <v>89878312</v>
      </c>
      <c r="E115" s="68">
        <f t="shared" si="19"/>
        <v>4181078932</v>
      </c>
      <c r="F115" s="68">
        <f t="shared" si="19"/>
        <v>10814</v>
      </c>
      <c r="G115" s="68">
        <f t="shared" si="19"/>
        <v>4676119379</v>
      </c>
      <c r="H115" s="68">
        <f t="shared" si="19"/>
        <v>71825894</v>
      </c>
      <c r="I115" s="68">
        <f t="shared" si="19"/>
        <v>65901007</v>
      </c>
      <c r="J115" s="68">
        <f t="shared" si="19"/>
        <v>74948109</v>
      </c>
      <c r="K115" s="68"/>
      <c r="L115" s="68">
        <f t="shared" si="19"/>
        <v>185496527</v>
      </c>
      <c r="M115" s="68">
        <f t="shared" si="19"/>
        <v>8213483</v>
      </c>
      <c r="N115" s="68">
        <f>SUM(N90:N114)</f>
        <v>31934591</v>
      </c>
      <c r="O115" s="68">
        <f t="shared" si="19"/>
        <v>32502402</v>
      </c>
      <c r="P115" s="68">
        <f t="shared" si="19"/>
        <v>80946331</v>
      </c>
      <c r="Q115" s="68">
        <f t="shared" si="19"/>
        <v>77611839</v>
      </c>
      <c r="R115" s="68">
        <f t="shared" si="19"/>
        <v>127636799</v>
      </c>
      <c r="S115" s="68">
        <f t="shared" si="19"/>
        <v>2603815658</v>
      </c>
      <c r="T115" s="68">
        <f t="shared" si="19"/>
        <v>5782266</v>
      </c>
      <c r="U115" s="68">
        <f t="shared" si="19"/>
        <v>3225532</v>
      </c>
      <c r="V115" s="68">
        <f t="shared" si="19"/>
        <v>5613140</v>
      </c>
      <c r="W115" s="68">
        <f t="shared" si="19"/>
        <v>2030444</v>
      </c>
      <c r="X115" s="68">
        <f t="shared" si="19"/>
        <v>614958204</v>
      </c>
      <c r="Y115" s="68">
        <f t="shared" si="19"/>
        <v>4110603809</v>
      </c>
      <c r="Z115" s="68">
        <f t="shared" si="19"/>
        <v>875698712</v>
      </c>
      <c r="AA115" s="68">
        <f t="shared" si="19"/>
        <v>19702</v>
      </c>
      <c r="AB115" s="68">
        <f t="shared" si="19"/>
        <v>180474</v>
      </c>
      <c r="AC115" s="68">
        <f t="shared" si="19"/>
        <v>185928955</v>
      </c>
      <c r="AD115" s="68">
        <f t="shared" si="19"/>
        <v>1156462</v>
      </c>
      <c r="AE115" s="68">
        <f t="shared" si="19"/>
        <v>640896789</v>
      </c>
      <c r="AF115" s="68"/>
      <c r="AG115" s="68">
        <f t="shared" si="19"/>
        <v>521305833</v>
      </c>
      <c r="AH115" s="68">
        <f t="shared" si="19"/>
        <v>3407879</v>
      </c>
      <c r="AI115" s="68">
        <f t="shared" si="19"/>
        <v>1684470255</v>
      </c>
      <c r="AJ115" s="68">
        <f t="shared" si="19"/>
        <v>39102048</v>
      </c>
      <c r="AK115" s="68">
        <f t="shared" si="19"/>
        <v>46874591</v>
      </c>
      <c r="AL115" s="68">
        <f t="shared" si="19"/>
        <v>21169037031</v>
      </c>
    </row>
    <row r="116" spans="1:38" x14ac:dyDescent="0.15">
      <c r="A116" s="190"/>
      <c r="B116" s="548"/>
      <c r="C116" s="548"/>
      <c r="D116" s="548"/>
      <c r="E116" s="548"/>
      <c r="F116" s="548"/>
      <c r="G116" s="548"/>
      <c r="H116" s="548"/>
      <c r="I116" s="548"/>
      <c r="J116" s="548"/>
      <c r="K116" s="548"/>
      <c r="L116" s="548"/>
      <c r="M116" s="548"/>
      <c r="N116" s="548"/>
      <c r="O116" s="548"/>
      <c r="P116" s="548"/>
      <c r="Q116" s="548"/>
      <c r="R116" s="548"/>
      <c r="S116" s="548"/>
      <c r="T116" s="548"/>
      <c r="U116" s="548"/>
      <c r="V116" s="548"/>
      <c r="W116" s="548"/>
      <c r="X116" s="548"/>
      <c r="Y116" s="548"/>
      <c r="Z116" s="548"/>
      <c r="AA116" s="548"/>
      <c r="AB116" s="548"/>
      <c r="AC116" s="548"/>
      <c r="AD116" s="548"/>
      <c r="AE116" s="548"/>
      <c r="AF116" s="548"/>
      <c r="AG116" s="548"/>
      <c r="AH116" s="548"/>
      <c r="AI116" s="548"/>
      <c r="AJ116" s="548"/>
    </row>
    <row r="117" spans="1:38" x14ac:dyDescent="0.15">
      <c r="A117" s="190"/>
      <c r="B117" s="548"/>
      <c r="C117" s="548"/>
      <c r="D117" s="548"/>
      <c r="E117" s="548"/>
      <c r="F117" s="548"/>
      <c r="G117" s="548"/>
      <c r="H117" s="548"/>
      <c r="I117" s="548"/>
      <c r="J117" s="548"/>
      <c r="K117" s="548"/>
      <c r="L117" s="548"/>
      <c r="M117" s="548"/>
      <c r="N117" s="548"/>
      <c r="O117" s="548"/>
      <c r="P117" s="548"/>
      <c r="Q117" s="548"/>
      <c r="R117" s="548"/>
      <c r="S117" s="548"/>
      <c r="T117" s="548"/>
      <c r="U117" s="548"/>
      <c r="V117" s="548"/>
      <c r="W117" s="548"/>
      <c r="X117" s="548"/>
      <c r="Y117" s="548"/>
      <c r="Z117" s="548"/>
      <c r="AA117" s="548"/>
      <c r="AB117" s="548"/>
      <c r="AC117" s="548"/>
      <c r="AD117" s="548"/>
      <c r="AE117" s="548"/>
      <c r="AF117" s="548"/>
      <c r="AG117" s="548"/>
      <c r="AH117" s="548"/>
      <c r="AI117" s="548"/>
      <c r="AJ117" s="548"/>
    </row>
    <row r="119" spans="1:38" x14ac:dyDescent="0.15">
      <c r="A119" s="10" t="s">
        <v>385</v>
      </c>
    </row>
    <row r="120" spans="1:38" x14ac:dyDescent="0.15">
      <c r="A120" s="10" t="s">
        <v>386</v>
      </c>
    </row>
    <row r="121" spans="1:38" x14ac:dyDescent="0.15">
      <c r="A121" t="s">
        <v>387</v>
      </c>
      <c r="P121">
        <f>SUM(B122:V122)</f>
        <v>0</v>
      </c>
    </row>
    <row r="122" spans="1:38" x14ac:dyDescent="0.15">
      <c r="A122" t="s">
        <v>388</v>
      </c>
    </row>
    <row r="124" spans="1:38" x14ac:dyDescent="0.15">
      <c r="J124" s="37"/>
    </row>
    <row r="126" spans="1:38" x14ac:dyDescent="0.15">
      <c r="C126"/>
    </row>
    <row r="127" spans="1:38" x14ac:dyDescent="0.15">
      <c r="C127"/>
    </row>
    <row r="128" spans="1:38" x14ac:dyDescent="0.15">
      <c r="C128"/>
    </row>
  </sheetData>
  <mergeCells count="1">
    <mergeCell ref="A1:O1"/>
  </mergeCells>
  <phoneticPr fontId="29" type="noConversion"/>
  <printOptions horizontalCentered="1"/>
  <pageMargins left="0.75" right="0.75" top="1" bottom="1" header="0.5" footer="0.5"/>
  <pageSetup scale="75" fitToWidth="0" fitToHeight="0" orientation="landscape" horizontalDpi="4294967292" verticalDpi="4294967292" r:id="rId1"/>
  <headerFooter alignWithMargins="0"/>
  <rowBreaks count="1" manualBreakCount="1">
    <brk id="24"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dimension ref="A1:AQB129"/>
  <sheetViews>
    <sheetView showZeros="0" topLeftCell="A15" zoomScaleNormal="100" workbookViewId="0">
      <selection activeCell="T52" sqref="T52"/>
    </sheetView>
  </sheetViews>
  <sheetFormatPr baseColWidth="10" defaultColWidth="8.83203125" defaultRowHeight="13" x14ac:dyDescent="0.15"/>
  <cols>
    <col min="1" max="1" width="16.6640625" customWidth="1"/>
    <col min="2" max="2" width="15.5" customWidth="1"/>
    <col min="3" max="3" width="14.6640625" style="82" bestFit="1" customWidth="1"/>
    <col min="4" max="4" width="12.6640625" bestFit="1" customWidth="1"/>
    <col min="5" max="5" width="10" customWidth="1"/>
    <col min="6" max="6" width="13.6640625" bestFit="1" customWidth="1"/>
    <col min="7" max="7" width="12.6640625" bestFit="1" customWidth="1"/>
    <col min="8" max="8" width="11.6640625" customWidth="1"/>
    <col min="9" max="9" width="11.83203125" customWidth="1"/>
    <col min="10" max="10" width="11.6640625" customWidth="1"/>
    <col min="11" max="11" width="11.83203125" customWidth="1"/>
    <col min="12" max="12" width="11.1640625" customWidth="1"/>
    <col min="13" max="13" width="13.5" customWidth="1"/>
    <col min="14" max="14" width="10.1640625" customWidth="1"/>
    <col min="15" max="15" width="13.5" customWidth="1"/>
    <col min="16" max="16" width="11.6640625" customWidth="1"/>
    <col min="17" max="25" width="13.5" customWidth="1"/>
    <col min="26" max="26" width="14.6640625" customWidth="1"/>
    <col min="27" max="27" width="9" bestFit="1" customWidth="1"/>
    <col min="28" max="28" width="13.6640625" bestFit="1" customWidth="1"/>
    <col min="29" max="29" width="12.6640625" bestFit="1" customWidth="1"/>
    <col min="30" max="30" width="10.1640625" bestFit="1" customWidth="1"/>
    <col min="31" max="31" width="12.6640625" bestFit="1" customWidth="1"/>
    <col min="32" max="33" width="10.1640625" bestFit="1" customWidth="1"/>
    <col min="34" max="34" width="19.1640625" customWidth="1"/>
    <col min="35" max="35" width="16.83203125" customWidth="1"/>
    <col min="36" max="36" width="14.6640625" customWidth="1"/>
    <col min="37" max="37" width="11.1640625" bestFit="1" customWidth="1"/>
    <col min="38" max="38" width="16" customWidth="1"/>
    <col min="39" max="39" width="11.1640625" bestFit="1" customWidth="1"/>
  </cols>
  <sheetData>
    <row r="1" spans="1:18" ht="81.75" customHeight="1" x14ac:dyDescent="0.15">
      <c r="A1" s="983" t="s">
        <v>1141</v>
      </c>
      <c r="B1" s="969"/>
      <c r="C1" s="969"/>
      <c r="D1" s="969"/>
      <c r="E1" s="969"/>
      <c r="F1" s="969"/>
      <c r="G1" s="969"/>
      <c r="H1" s="969"/>
      <c r="I1" s="969"/>
      <c r="J1" s="969"/>
      <c r="K1" s="969"/>
      <c r="L1" s="969"/>
      <c r="M1" s="969"/>
      <c r="N1" s="969"/>
      <c r="O1" s="969"/>
      <c r="P1" s="969"/>
      <c r="Q1" s="92"/>
      <c r="R1" s="92"/>
    </row>
    <row r="2" spans="1:18" x14ac:dyDescent="0.15">
      <c r="A2" s="101"/>
      <c r="B2" s="82"/>
      <c r="C2" s="102"/>
      <c r="D2" s="10"/>
      <c r="E2" s="10"/>
      <c r="F2" s="10"/>
    </row>
    <row r="3" spans="1:18" x14ac:dyDescent="0.15">
      <c r="A3" s="101"/>
      <c r="B3" s="82"/>
      <c r="C3" s="102"/>
      <c r="D3" s="10"/>
      <c r="E3" s="10"/>
      <c r="F3" s="10"/>
    </row>
    <row r="4" spans="1:18" x14ac:dyDescent="0.15">
      <c r="A4" s="101"/>
      <c r="B4" s="82"/>
      <c r="C4" s="102"/>
      <c r="D4" s="10"/>
      <c r="E4" s="10"/>
      <c r="F4" s="10"/>
    </row>
    <row r="5" spans="1:18" x14ac:dyDescent="0.15">
      <c r="A5" s="101"/>
      <c r="B5" s="82"/>
      <c r="C5" s="102"/>
      <c r="D5" s="103"/>
      <c r="E5" s="103"/>
    </row>
    <row r="6" spans="1:18" x14ac:dyDescent="0.15">
      <c r="A6" s="101"/>
      <c r="B6" s="82"/>
      <c r="C6" s="102"/>
      <c r="D6" s="103"/>
      <c r="E6" s="103"/>
    </row>
    <row r="7" spans="1:18" x14ac:dyDescent="0.15">
      <c r="A7" s="101"/>
      <c r="B7" s="82"/>
      <c r="C7" s="102"/>
      <c r="D7" s="103"/>
      <c r="E7" s="103"/>
    </row>
    <row r="8" spans="1:18" x14ac:dyDescent="0.15">
      <c r="A8" s="101"/>
      <c r="B8" s="82"/>
      <c r="C8" s="102"/>
      <c r="D8" s="103"/>
      <c r="E8" s="103"/>
    </row>
    <row r="9" spans="1:18" x14ac:dyDescent="0.15">
      <c r="A9" s="101"/>
      <c r="B9" s="82"/>
      <c r="C9" s="102"/>
      <c r="D9" s="103"/>
      <c r="E9" s="103"/>
    </row>
    <row r="10" spans="1:18" x14ac:dyDescent="0.15">
      <c r="A10" s="101"/>
      <c r="B10" s="82"/>
      <c r="C10" s="102"/>
      <c r="D10" s="103"/>
      <c r="E10" s="103"/>
    </row>
    <row r="11" spans="1:18" x14ac:dyDescent="0.15">
      <c r="A11" s="101"/>
      <c r="B11" s="82"/>
      <c r="C11" s="102"/>
      <c r="D11" s="103"/>
      <c r="E11" s="103"/>
    </row>
    <row r="12" spans="1:18" x14ac:dyDescent="0.15">
      <c r="A12" s="101"/>
      <c r="B12" s="82"/>
      <c r="C12" s="102"/>
      <c r="D12" s="103"/>
      <c r="E12" s="103"/>
    </row>
    <row r="13" spans="1:18" x14ac:dyDescent="0.15">
      <c r="A13" s="101"/>
      <c r="B13" s="82"/>
      <c r="C13" s="102"/>
      <c r="D13" s="103"/>
      <c r="E13" s="103"/>
    </row>
    <row r="14" spans="1:18" x14ac:dyDescent="0.15">
      <c r="A14" s="101"/>
      <c r="B14" s="82"/>
      <c r="C14" s="102"/>
      <c r="D14" s="103"/>
      <c r="E14" s="103"/>
    </row>
    <row r="15" spans="1:18" x14ac:dyDescent="0.15">
      <c r="A15" s="101"/>
      <c r="B15" s="82"/>
      <c r="C15" s="102"/>
      <c r="D15" s="103"/>
      <c r="E15" s="103"/>
    </row>
    <row r="16" spans="1:18" x14ac:dyDescent="0.15">
      <c r="A16" s="101"/>
      <c r="B16" s="82"/>
      <c r="C16" s="102"/>
      <c r="D16" s="103"/>
      <c r="E16" s="103"/>
    </row>
    <row r="17" spans="1:5" x14ac:dyDescent="0.15">
      <c r="A17" s="101"/>
      <c r="B17" s="82"/>
      <c r="C17" s="102"/>
      <c r="D17" s="103"/>
      <c r="E17" s="103"/>
    </row>
    <row r="18" spans="1:5" x14ac:dyDescent="0.15">
      <c r="A18" s="101"/>
      <c r="B18" s="82"/>
      <c r="C18" s="102"/>
      <c r="D18" s="103"/>
      <c r="E18" s="103"/>
    </row>
    <row r="19" spans="1:5" x14ac:dyDescent="0.15">
      <c r="A19" s="101"/>
      <c r="B19" s="82"/>
      <c r="C19" s="102"/>
      <c r="D19" s="103"/>
      <c r="E19" s="103"/>
    </row>
    <row r="20" spans="1:5" x14ac:dyDescent="0.15">
      <c r="A20" s="101"/>
      <c r="B20" s="82"/>
      <c r="C20" s="102"/>
      <c r="D20" s="103"/>
      <c r="E20" s="103"/>
    </row>
    <row r="21" spans="1:5" x14ac:dyDescent="0.15">
      <c r="A21" s="101"/>
      <c r="B21" s="82"/>
      <c r="C21" s="102"/>
      <c r="D21" s="103"/>
      <c r="E21" s="103"/>
    </row>
    <row r="22" spans="1:5" x14ac:dyDescent="0.15">
      <c r="A22" s="101"/>
      <c r="B22" s="82"/>
      <c r="C22" s="102"/>
      <c r="D22" s="103"/>
      <c r="E22" s="103"/>
    </row>
    <row r="23" spans="1:5" x14ac:dyDescent="0.15">
      <c r="A23" s="101"/>
      <c r="B23" s="82"/>
      <c r="C23" s="102"/>
      <c r="D23" s="103"/>
      <c r="E23" s="103"/>
    </row>
    <row r="24" spans="1:5" x14ac:dyDescent="0.15">
      <c r="A24" s="101"/>
      <c r="B24" s="82"/>
      <c r="C24" s="102"/>
      <c r="D24" s="103"/>
      <c r="E24" s="103"/>
    </row>
    <row r="25" spans="1:5" x14ac:dyDescent="0.15">
      <c r="A25" s="101"/>
      <c r="B25" s="82"/>
      <c r="C25" s="102"/>
      <c r="D25" s="103"/>
      <c r="E25" s="103"/>
    </row>
    <row r="26" spans="1:5" x14ac:dyDescent="0.15">
      <c r="A26" s="101"/>
      <c r="B26" s="82"/>
      <c r="C26" s="102"/>
      <c r="D26" s="103"/>
      <c r="E26" s="103"/>
    </row>
    <row r="28" spans="1:5" x14ac:dyDescent="0.15">
      <c r="A28" t="s">
        <v>68</v>
      </c>
    </row>
    <row r="29" spans="1:5" ht="28" x14ac:dyDescent="0.15">
      <c r="A29" s="100" t="s">
        <v>389</v>
      </c>
      <c r="B29" s="146" t="s">
        <v>390</v>
      </c>
      <c r="C29" s="146" t="s">
        <v>391</v>
      </c>
    </row>
    <row r="30" spans="1:5" ht="13.5" customHeight="1" x14ac:dyDescent="0.15">
      <c r="A30" s="38" t="s">
        <v>295</v>
      </c>
      <c r="B30" s="36">
        <f t="shared" ref="B30:B54" si="0">O61</f>
        <v>38.817490234375001</v>
      </c>
      <c r="C30" s="36">
        <v>0</v>
      </c>
    </row>
    <row r="31" spans="1:5" ht="13.5" customHeight="1" x14ac:dyDescent="0.15">
      <c r="A31" s="38" t="s">
        <v>296</v>
      </c>
      <c r="B31" s="36">
        <f t="shared" si="0"/>
        <v>105.872431640625</v>
      </c>
      <c r="C31" s="36"/>
    </row>
    <row r="32" spans="1:5" ht="13.5" customHeight="1" x14ac:dyDescent="0.15">
      <c r="A32" s="38" t="s">
        <v>297</v>
      </c>
      <c r="B32" s="36">
        <f t="shared" si="0"/>
        <v>325.03173828125</v>
      </c>
      <c r="C32" s="36"/>
    </row>
    <row r="33" spans="1:5" ht="13.5" customHeight="1" x14ac:dyDescent="0.15">
      <c r="A33" s="38" t="s">
        <v>298</v>
      </c>
      <c r="B33" s="36">
        <f t="shared" si="0"/>
        <v>444.90183593749998</v>
      </c>
      <c r="C33" s="36"/>
    </row>
    <row r="34" spans="1:5" ht="13.5" customHeight="1" x14ac:dyDescent="0.15">
      <c r="A34" s="38" t="s">
        <v>299</v>
      </c>
      <c r="B34" s="36">
        <f t="shared" si="0"/>
        <v>702.68029449462892</v>
      </c>
      <c r="C34" s="36"/>
    </row>
    <row r="35" spans="1:5" ht="13.5" customHeight="1" x14ac:dyDescent="0.15">
      <c r="A35" s="38" t="s">
        <v>300</v>
      </c>
      <c r="B35" s="36">
        <f t="shared" si="0"/>
        <v>791.96839942932127</v>
      </c>
      <c r="C35" s="36"/>
    </row>
    <row r="36" spans="1:5" ht="13.5" customHeight="1" x14ac:dyDescent="0.15">
      <c r="A36" s="38" t="s">
        <v>301</v>
      </c>
      <c r="B36" s="36">
        <f t="shared" si="0"/>
        <v>1173.5003952026366</v>
      </c>
      <c r="C36" s="36"/>
    </row>
    <row r="37" spans="1:5" ht="13.5" customHeight="1" x14ac:dyDescent="0.15">
      <c r="A37" s="38" t="s">
        <v>302</v>
      </c>
      <c r="B37" s="36">
        <f t="shared" si="0"/>
        <v>1544.5308756256104</v>
      </c>
      <c r="C37" s="36"/>
    </row>
    <row r="38" spans="1:5" ht="13.5" customHeight="1" x14ac:dyDescent="0.15">
      <c r="A38" s="38" t="s">
        <v>303</v>
      </c>
      <c r="B38" s="36">
        <f t="shared" si="0"/>
        <v>1964.4750844573973</v>
      </c>
      <c r="C38" s="36"/>
    </row>
    <row r="39" spans="1:5" x14ac:dyDescent="0.15">
      <c r="A39" s="91" t="s">
        <v>304</v>
      </c>
      <c r="B39" s="36">
        <f t="shared" si="0"/>
        <v>2429.2111342678063</v>
      </c>
      <c r="C39" s="36"/>
    </row>
    <row r="40" spans="1:5" x14ac:dyDescent="0.15">
      <c r="A40" s="91" t="s">
        <v>305</v>
      </c>
      <c r="B40" s="36">
        <f t="shared" si="0"/>
        <v>3629.3353515624999</v>
      </c>
      <c r="C40" s="36">
        <v>239.357451171875</v>
      </c>
    </row>
    <row r="41" spans="1:5" ht="14" x14ac:dyDescent="0.15">
      <c r="A41" s="143" t="s">
        <v>306</v>
      </c>
      <c r="B41" s="65">
        <f t="shared" si="0"/>
        <v>4729.7036230468748</v>
      </c>
      <c r="C41" s="36">
        <v>475.84899414062494</v>
      </c>
    </row>
    <row r="42" spans="1:5" ht="14" x14ac:dyDescent="0.15">
      <c r="A42" s="143" t="s">
        <v>307</v>
      </c>
      <c r="B42" s="65">
        <f t="shared" si="0"/>
        <v>5407.3130107421875</v>
      </c>
      <c r="C42" s="36">
        <v>833.81921875</v>
      </c>
    </row>
    <row r="43" spans="1:5" ht="14" x14ac:dyDescent="0.15">
      <c r="A43" s="22" t="s">
        <v>308</v>
      </c>
      <c r="B43" s="65">
        <f t="shared" si="0"/>
        <v>7173.7329003906243</v>
      </c>
      <c r="C43" s="36">
        <v>856.63578125000004</v>
      </c>
    </row>
    <row r="44" spans="1:5" ht="14" x14ac:dyDescent="0.15">
      <c r="A44" s="22" t="s">
        <v>309</v>
      </c>
      <c r="B44" s="65">
        <f t="shared" si="0"/>
        <v>9280.6739160156285</v>
      </c>
      <c r="C44" s="36">
        <v>891.62641206054695</v>
      </c>
      <c r="D44" s="34"/>
      <c r="E44" s="34"/>
    </row>
    <row r="45" spans="1:5" ht="14" x14ac:dyDescent="0.15">
      <c r="A45" s="22" t="s">
        <v>228</v>
      </c>
      <c r="B45" s="65">
        <f t="shared" si="0"/>
        <v>10946.921449533571</v>
      </c>
      <c r="C45" s="36">
        <f t="shared" ref="C45:C54" si="1">P76</f>
        <v>786.36682507619889</v>
      </c>
      <c r="D45" s="34"/>
      <c r="E45" s="34"/>
    </row>
    <row r="46" spans="1:5" ht="14" x14ac:dyDescent="0.15">
      <c r="A46" s="143" t="s">
        <v>609</v>
      </c>
      <c r="B46" s="65">
        <f t="shared" si="0"/>
        <v>13886.821953452594</v>
      </c>
      <c r="C46" s="36">
        <f t="shared" si="1"/>
        <v>763.04763924963061</v>
      </c>
      <c r="D46" s="34">
        <f>SUM(B46:C46)/366</f>
        <v>40.026966100279303</v>
      </c>
      <c r="E46" s="34"/>
    </row>
    <row r="47" spans="1:5" ht="14" x14ac:dyDescent="0.15">
      <c r="A47" s="143" t="s">
        <v>662</v>
      </c>
      <c r="B47" s="65">
        <f t="shared" si="0"/>
        <v>18508.159149716244</v>
      </c>
      <c r="C47" s="36">
        <f t="shared" si="1"/>
        <v>889.13361675249939</v>
      </c>
      <c r="D47" s="34">
        <f>SUM(B47:C47)/365</f>
        <v>53.143267853339026</v>
      </c>
      <c r="E47" s="34"/>
    </row>
    <row r="48" spans="1:5" ht="14" x14ac:dyDescent="0.15">
      <c r="A48" s="143" t="s">
        <v>689</v>
      </c>
      <c r="B48" s="65">
        <f t="shared" si="0"/>
        <v>23501.881006145795</v>
      </c>
      <c r="C48" s="36">
        <f t="shared" si="1"/>
        <v>874.06199730241701</v>
      </c>
      <c r="D48" s="34">
        <f>SUM(B48:C48)/365</f>
        <v>66.78340548889922</v>
      </c>
      <c r="E48" s="34"/>
    </row>
    <row r="49" spans="1:38" ht="14" x14ac:dyDescent="0.15">
      <c r="A49" s="143" t="s">
        <v>723</v>
      </c>
      <c r="B49" s="65">
        <f t="shared" si="0"/>
        <v>36676.678147507722</v>
      </c>
      <c r="C49" s="36">
        <f t="shared" si="1"/>
        <v>842.38937777741194</v>
      </c>
      <c r="D49" s="34">
        <v>102.79196582269903</v>
      </c>
      <c r="E49" s="34"/>
    </row>
    <row r="50" spans="1:38" ht="14" x14ac:dyDescent="0.15">
      <c r="A50" s="143" t="s">
        <v>765</v>
      </c>
      <c r="B50" s="65">
        <f t="shared" si="0"/>
        <v>44143.253235906137</v>
      </c>
      <c r="C50" s="36">
        <f t="shared" si="1"/>
        <v>954.39680664062496</v>
      </c>
      <c r="D50" s="34">
        <f>SUM(B50:C50)/365</f>
        <v>123.55520559601852</v>
      </c>
      <c r="E50" s="34"/>
    </row>
    <row r="51" spans="1:38" ht="14" x14ac:dyDescent="0.15">
      <c r="A51" s="143" t="s">
        <v>899</v>
      </c>
      <c r="B51" s="65">
        <f t="shared" si="0"/>
        <v>60127.690013969681</v>
      </c>
      <c r="C51" s="36">
        <f t="shared" si="1"/>
        <v>2287.2399999999998</v>
      </c>
      <c r="D51" s="34">
        <f>SUM(B51:C51)/365</f>
        <v>170.99980825745118</v>
      </c>
      <c r="E51" s="34"/>
    </row>
    <row r="52" spans="1:38" ht="14" x14ac:dyDescent="0.15">
      <c r="A52" s="143" t="s">
        <v>967</v>
      </c>
      <c r="B52" s="65">
        <f t="shared" si="0"/>
        <v>100629.98426834082</v>
      </c>
      <c r="C52" s="36">
        <f t="shared" si="1"/>
        <v>2099.61</v>
      </c>
      <c r="D52" s="34"/>
      <c r="E52" s="34"/>
    </row>
    <row r="53" spans="1:38" ht="14" x14ac:dyDescent="0.15">
      <c r="A53" s="143" t="s">
        <v>975</v>
      </c>
      <c r="B53" s="65">
        <f t="shared" si="0"/>
        <v>112477.32152302256</v>
      </c>
      <c r="C53" s="36">
        <f t="shared" si="1"/>
        <v>2627.6859892800999</v>
      </c>
      <c r="D53" s="34">
        <f>SUM(B53:C53)/365</f>
        <v>315.35618496521278</v>
      </c>
      <c r="E53" s="34"/>
      <c r="F53" s="34">
        <f>SUM(B53:C53)</f>
        <v>115105.00751230266</v>
      </c>
    </row>
    <row r="54" spans="1:38" ht="14" x14ac:dyDescent="0.15">
      <c r="A54" s="143" t="s">
        <v>1139</v>
      </c>
      <c r="B54" s="65">
        <f t="shared" si="0"/>
        <v>161937.20225198637</v>
      </c>
      <c r="C54" s="36">
        <f t="shared" si="1"/>
        <v>2605.1660445511575</v>
      </c>
      <c r="D54" s="34"/>
      <c r="E54" s="34"/>
      <c r="F54" s="34"/>
    </row>
    <row r="55" spans="1:38" ht="14" x14ac:dyDescent="0.15">
      <c r="A55" s="67" t="s">
        <v>82</v>
      </c>
      <c r="B55" s="65">
        <f>SUM(B30:B53)</f>
        <v>460640.45922892407</v>
      </c>
      <c r="C55" s="65">
        <f>SUM(C30:C53)</f>
        <v>15421.22010945193</v>
      </c>
    </row>
    <row r="56" spans="1:38" s="9" customFormat="1" x14ac:dyDescent="0.15">
      <c r="A56"/>
      <c r="B56"/>
      <c r="C56" s="82"/>
      <c r="D56"/>
      <c r="E56"/>
      <c r="F56"/>
      <c r="G56"/>
      <c r="H56"/>
      <c r="I56"/>
      <c r="J56"/>
      <c r="K56"/>
      <c r="L56"/>
      <c r="M56"/>
      <c r="N56"/>
      <c r="O56"/>
      <c r="P56"/>
      <c r="Q56"/>
      <c r="R56"/>
      <c r="S56"/>
      <c r="T56"/>
      <c r="U56"/>
      <c r="V56"/>
      <c r="W56"/>
      <c r="X56"/>
      <c r="Y56"/>
      <c r="Z56"/>
      <c r="AA56"/>
      <c r="AB56"/>
      <c r="AC56"/>
      <c r="AD56"/>
      <c r="AE56"/>
      <c r="AF56"/>
      <c r="AG56"/>
      <c r="AH56"/>
      <c r="AI56"/>
      <c r="AJ56"/>
      <c r="AK56"/>
      <c r="AL56"/>
    </row>
    <row r="57" spans="1:38" x14ac:dyDescent="0.15">
      <c r="A57" s="104"/>
      <c r="R57" s="5"/>
      <c r="AA57" s="9"/>
      <c r="AB57" s="9"/>
      <c r="AC57" s="9"/>
      <c r="AD57" s="9"/>
      <c r="AE57" s="9"/>
      <c r="AF57" s="9"/>
      <c r="AG57" s="9"/>
      <c r="AH57" s="9"/>
      <c r="AI57" s="9"/>
      <c r="AJ57" s="9"/>
      <c r="AK57" s="9"/>
      <c r="AL57" s="9"/>
    </row>
    <row r="58" spans="1:38" x14ac:dyDescent="0.15">
      <c r="P58" s="9"/>
      <c r="Q58" s="9"/>
      <c r="R58" s="9"/>
      <c r="S58" s="64"/>
      <c r="T58" s="9"/>
      <c r="U58" s="9"/>
      <c r="V58" s="9"/>
      <c r="W58" s="9"/>
      <c r="X58" s="9"/>
      <c r="Y58" s="9"/>
      <c r="Z58" s="9"/>
    </row>
    <row r="59" spans="1:38" x14ac:dyDescent="0.15">
      <c r="A59" t="s">
        <v>57</v>
      </c>
      <c r="C59"/>
      <c r="P59" s="9"/>
    </row>
    <row r="60" spans="1:38" ht="51" x14ac:dyDescent="0.15">
      <c r="A60" s="241" t="s">
        <v>635</v>
      </c>
      <c r="B60" s="231" t="s">
        <v>44</v>
      </c>
      <c r="C60" s="231" t="s">
        <v>1004</v>
      </c>
      <c r="D60" s="231" t="s">
        <v>46</v>
      </c>
      <c r="E60" s="231" t="s">
        <v>965</v>
      </c>
      <c r="F60" s="231" t="s">
        <v>47</v>
      </c>
      <c r="G60" s="231" t="s">
        <v>1005</v>
      </c>
      <c r="H60" s="231" t="s">
        <v>84</v>
      </c>
      <c r="I60" s="231" t="s">
        <v>749</v>
      </c>
      <c r="J60" s="231" t="s">
        <v>839</v>
      </c>
      <c r="K60" s="231" t="s">
        <v>576</v>
      </c>
      <c r="L60" s="231" t="s">
        <v>929</v>
      </c>
      <c r="M60" s="231" t="s">
        <v>81</v>
      </c>
      <c r="N60" s="231" t="s">
        <v>54</v>
      </c>
      <c r="O60" s="231" t="s">
        <v>390</v>
      </c>
      <c r="P60" s="231" t="s">
        <v>232</v>
      </c>
      <c r="T60" s="5"/>
      <c r="U60" s="5"/>
    </row>
    <row r="61" spans="1:38" ht="16" x14ac:dyDescent="0.2">
      <c r="A61" s="245" t="s">
        <v>295</v>
      </c>
      <c r="B61" s="260">
        <f t="shared" ref="B61:B84" si="2">(O91+P91+Q91+R91)/1024</f>
        <v>6.3172656250000001</v>
      </c>
      <c r="C61" s="260">
        <f t="shared" ref="C61:C85" si="3">(C91+D91)/1024</f>
        <v>5.2929687499999999E-3</v>
      </c>
      <c r="D61" s="260">
        <f>E91/1024</f>
        <v>0</v>
      </c>
      <c r="E61" s="260"/>
      <c r="F61" s="260">
        <f t="shared" ref="F61:F84" si="4">(G91+H91+I91+J91+K91)/1024</f>
        <v>20.989853515625001</v>
      </c>
      <c r="G61" s="260">
        <f>(L91+M91)/1024</f>
        <v>0.631953125</v>
      </c>
      <c r="H61" s="260">
        <f>(S91+T91+U91+V91+W91+X91)/1024</f>
        <v>8.6935839843749996</v>
      </c>
      <c r="I61" s="260">
        <f>Y91/1024</f>
        <v>0</v>
      </c>
      <c r="J61" s="260">
        <f t="shared" ref="J61:J84" si="5">(Z91+AA91+AB91+AC91+AD91)/1024</f>
        <v>0.23598632812500001</v>
      </c>
      <c r="K61" s="260">
        <f>AE91/1024</f>
        <v>0</v>
      </c>
      <c r="L61" s="260">
        <f>(AG91+AH91)/1024</f>
        <v>1.0458984375000001E-2</v>
      </c>
      <c r="M61" s="260">
        <f>(AI91+AJ91)/1024</f>
        <v>1.853076171875</v>
      </c>
      <c r="N61" s="260">
        <f>AK91/1024</f>
        <v>8.0019531249999998E-2</v>
      </c>
      <c r="O61" s="260">
        <f t="shared" ref="O61:O84" si="6">SUM(B61:N61)</f>
        <v>38.817490234375001</v>
      </c>
      <c r="P61" s="260"/>
      <c r="T61" s="82"/>
      <c r="U61" s="144"/>
    </row>
    <row r="62" spans="1:38" ht="16" x14ac:dyDescent="0.2">
      <c r="A62" s="245" t="s">
        <v>296</v>
      </c>
      <c r="B62" s="260">
        <f t="shared" si="2"/>
        <v>30.381982421875001</v>
      </c>
      <c r="C62" s="260">
        <f t="shared" si="3"/>
        <v>0.13567382812500001</v>
      </c>
      <c r="D62" s="260">
        <f t="shared" ref="D62:D81" si="7">E92/1024</f>
        <v>0</v>
      </c>
      <c r="E62" s="260"/>
      <c r="F62" s="260">
        <f t="shared" si="4"/>
        <v>45.371953124999997</v>
      </c>
      <c r="G62" s="260">
        <f t="shared" ref="G62:G81" si="8">(L92+M92)/1024</f>
        <v>1.0003906250000001</v>
      </c>
      <c r="H62" s="260">
        <f t="shared" ref="H62:H81" si="9">(S92+T92+U92+V92+W92+X92)/1024</f>
        <v>25.714638671874997</v>
      </c>
      <c r="I62" s="260">
        <f t="shared" ref="I62:I81" si="10">Y92/1024</f>
        <v>0</v>
      </c>
      <c r="J62" s="260">
        <f t="shared" si="5"/>
        <v>0.40013671875000001</v>
      </c>
      <c r="K62" s="260">
        <f t="shared" ref="K62:K81" si="11">AE92/1024</f>
        <v>0</v>
      </c>
      <c r="L62" s="260">
        <f t="shared" ref="L62:L81" si="12">(AG92+AH92)/1024</f>
        <v>2.0849609375000001E-2</v>
      </c>
      <c r="M62" s="260">
        <f t="shared" ref="M62:M81" si="13">(AI92+AJ92)/1024</f>
        <v>2.729267578125</v>
      </c>
      <c r="N62" s="260">
        <f t="shared" ref="N62:N81" si="14">AK92/1024</f>
        <v>0.1175390625</v>
      </c>
      <c r="O62" s="260">
        <f t="shared" si="6"/>
        <v>105.872431640625</v>
      </c>
      <c r="P62" s="260"/>
      <c r="T62" s="82"/>
      <c r="U62" s="144"/>
    </row>
    <row r="63" spans="1:38" ht="16" x14ac:dyDescent="0.2">
      <c r="A63" s="245" t="s">
        <v>297</v>
      </c>
      <c r="B63" s="260">
        <f t="shared" si="2"/>
        <v>62.533749999999998</v>
      </c>
      <c r="C63" s="260">
        <f t="shared" si="3"/>
        <v>4.8105468749999998E-2</v>
      </c>
      <c r="D63" s="260">
        <f t="shared" si="7"/>
        <v>0</v>
      </c>
      <c r="E63" s="260"/>
      <c r="F63" s="260">
        <f t="shared" si="4"/>
        <v>82.972685546874999</v>
      </c>
      <c r="G63" s="260">
        <f t="shared" si="8"/>
        <v>1.2462792968750001</v>
      </c>
      <c r="H63" s="260">
        <f t="shared" si="9"/>
        <v>171.31546874999998</v>
      </c>
      <c r="I63" s="260">
        <f t="shared" si="10"/>
        <v>0</v>
      </c>
      <c r="J63" s="260">
        <f t="shared" si="5"/>
        <v>1.3582031250000002</v>
      </c>
      <c r="K63" s="260">
        <f t="shared" si="11"/>
        <v>0</v>
      </c>
      <c r="L63" s="260">
        <f t="shared" si="12"/>
        <v>0.46712890624999998</v>
      </c>
      <c r="M63" s="260">
        <f t="shared" si="13"/>
        <v>4.9204785156249997</v>
      </c>
      <c r="N63" s="260">
        <f t="shared" si="14"/>
        <v>0.16963867187500001</v>
      </c>
      <c r="O63" s="260">
        <f t="shared" si="6"/>
        <v>325.03173828125</v>
      </c>
      <c r="P63" s="260"/>
      <c r="T63" s="82"/>
      <c r="U63" s="144"/>
    </row>
    <row r="64" spans="1:38" ht="16" x14ac:dyDescent="0.2">
      <c r="A64" s="245" t="s">
        <v>298</v>
      </c>
      <c r="B64" s="260">
        <f t="shared" si="2"/>
        <v>107.8969921875</v>
      </c>
      <c r="C64" s="260">
        <f t="shared" si="3"/>
        <v>1.35962890625</v>
      </c>
      <c r="D64" s="260">
        <f t="shared" si="7"/>
        <v>0</v>
      </c>
      <c r="E64" s="260"/>
      <c r="F64" s="260">
        <f t="shared" si="4"/>
        <v>185.01539062500001</v>
      </c>
      <c r="G64" s="260">
        <f t="shared" si="8"/>
        <v>6.4866796874999997</v>
      </c>
      <c r="H64" s="260">
        <f t="shared" si="9"/>
        <v>110.43490234375</v>
      </c>
      <c r="I64" s="260">
        <f t="shared" si="10"/>
        <v>0</v>
      </c>
      <c r="J64" s="260">
        <f t="shared" si="5"/>
        <v>4.1982421875</v>
      </c>
      <c r="K64" s="260">
        <f t="shared" si="11"/>
        <v>0</v>
      </c>
      <c r="L64" s="260">
        <f t="shared" si="12"/>
        <v>1.212646484375</v>
      </c>
      <c r="M64" s="260">
        <f t="shared" si="13"/>
        <v>28.077333984374999</v>
      </c>
      <c r="N64" s="260">
        <f t="shared" si="14"/>
        <v>0.22001953125000001</v>
      </c>
      <c r="O64" s="260">
        <f t="shared" si="6"/>
        <v>444.90183593749998</v>
      </c>
      <c r="P64" s="260"/>
      <c r="T64" s="82"/>
      <c r="U64" s="144"/>
    </row>
    <row r="65" spans="1:1118" s="9" customFormat="1" ht="16" x14ac:dyDescent="0.2">
      <c r="A65" s="245" t="s">
        <v>299</v>
      </c>
      <c r="B65" s="260">
        <f t="shared" si="2"/>
        <v>147.00599609375001</v>
      </c>
      <c r="C65" s="260">
        <f t="shared" si="3"/>
        <v>2.350791015625</v>
      </c>
      <c r="D65" s="260">
        <f t="shared" si="7"/>
        <v>0</v>
      </c>
      <c r="E65" s="260"/>
      <c r="F65" s="260">
        <f t="shared" si="4"/>
        <v>278.12639648437499</v>
      </c>
      <c r="G65" s="260">
        <f t="shared" si="8"/>
        <v>7.6999804687499998</v>
      </c>
      <c r="H65" s="260">
        <f t="shared" si="9"/>
        <v>209.817412109375</v>
      </c>
      <c r="I65" s="260">
        <f t="shared" si="10"/>
        <v>0</v>
      </c>
      <c r="J65" s="260">
        <f t="shared" si="5"/>
        <v>15.913281250000001</v>
      </c>
      <c r="K65" s="260">
        <f t="shared" si="11"/>
        <v>2.8958511352539062</v>
      </c>
      <c r="L65" s="260">
        <f t="shared" si="12"/>
        <v>1.2292578125</v>
      </c>
      <c r="M65" s="260">
        <f t="shared" si="13"/>
        <v>37.485546874999997</v>
      </c>
      <c r="N65" s="260">
        <f t="shared" si="14"/>
        <v>0.15578125000000001</v>
      </c>
      <c r="O65" s="260">
        <f t="shared" si="6"/>
        <v>702.68029449462892</v>
      </c>
      <c r="P65" s="260"/>
      <c r="Q65"/>
      <c r="R65"/>
      <c r="S65"/>
      <c r="T65" s="82"/>
      <c r="U65" s="144"/>
      <c r="V65"/>
      <c r="W65"/>
      <c r="X65"/>
      <c r="Y65"/>
      <c r="Z65"/>
      <c r="AA65"/>
      <c r="AB65"/>
      <c r="AC65"/>
      <c r="AD65"/>
      <c r="AE65"/>
      <c r="AF65"/>
      <c r="AG65"/>
      <c r="AH65"/>
      <c r="AI65"/>
      <c r="AJ65"/>
      <c r="AK65"/>
      <c r="AL65"/>
    </row>
    <row r="66" spans="1:1118" ht="16" x14ac:dyDescent="0.2">
      <c r="A66" s="245" t="s">
        <v>300</v>
      </c>
      <c r="B66" s="260">
        <f t="shared" si="2"/>
        <v>127.368349609375</v>
      </c>
      <c r="C66" s="260">
        <f t="shared" si="3"/>
        <v>2.3142578125000002</v>
      </c>
      <c r="D66" s="260">
        <f t="shared" si="7"/>
        <v>0</v>
      </c>
      <c r="E66" s="260"/>
      <c r="F66" s="260">
        <f t="shared" si="4"/>
        <v>361.22099609374999</v>
      </c>
      <c r="G66" s="260">
        <f t="shared" si="8"/>
        <v>7.5567480468749997</v>
      </c>
      <c r="H66" s="260">
        <f t="shared" si="9"/>
        <v>224.27232421874999</v>
      </c>
      <c r="I66" s="260">
        <f t="shared" si="10"/>
        <v>0</v>
      </c>
      <c r="J66" s="260">
        <f t="shared" si="5"/>
        <v>27.105429687499999</v>
      </c>
      <c r="K66" s="260">
        <f t="shared" si="11"/>
        <v>8.6921787261962891</v>
      </c>
      <c r="L66" s="260">
        <f t="shared" si="12"/>
        <v>1.89794921875</v>
      </c>
      <c r="M66" s="260">
        <f t="shared" si="13"/>
        <v>31.372324218749998</v>
      </c>
      <c r="N66" s="260">
        <f t="shared" si="14"/>
        <v>0.167841796875</v>
      </c>
      <c r="O66" s="260">
        <f t="shared" si="6"/>
        <v>791.96839942932127</v>
      </c>
      <c r="P66" s="260"/>
      <c r="T66" s="82"/>
      <c r="U66" s="145"/>
      <c r="AI66" s="9"/>
      <c r="AJ66" s="9"/>
      <c r="AK66" s="9"/>
      <c r="AL66" s="9"/>
    </row>
    <row r="67" spans="1:1118" ht="16" x14ac:dyDescent="0.2">
      <c r="A67" s="245" t="s">
        <v>301</v>
      </c>
      <c r="B67" s="260">
        <f t="shared" si="2"/>
        <v>204.69980468750001</v>
      </c>
      <c r="C67" s="260">
        <f t="shared" si="3"/>
        <v>1.8812011718749999</v>
      </c>
      <c r="D67" s="260">
        <f t="shared" si="7"/>
        <v>0</v>
      </c>
      <c r="E67" s="260"/>
      <c r="F67" s="260">
        <f t="shared" si="4"/>
        <v>493.29072265624995</v>
      </c>
      <c r="G67" s="260">
        <f t="shared" si="8"/>
        <v>9.1041308593749992</v>
      </c>
      <c r="H67" s="260">
        <f t="shared" si="9"/>
        <v>328.99618164062503</v>
      </c>
      <c r="I67" s="260">
        <f t="shared" si="10"/>
        <v>18.479091796875</v>
      </c>
      <c r="J67" s="260">
        <f t="shared" si="5"/>
        <v>55.692490234375001</v>
      </c>
      <c r="K67" s="260">
        <f t="shared" si="11"/>
        <v>23.707084655761719</v>
      </c>
      <c r="L67" s="260">
        <f t="shared" si="12"/>
        <v>0.94814453124999998</v>
      </c>
      <c r="M67" s="260">
        <f t="shared" si="13"/>
        <v>36.545048828124997</v>
      </c>
      <c r="N67" s="260">
        <f t="shared" si="14"/>
        <v>0.156494140625</v>
      </c>
      <c r="O67" s="260">
        <f t="shared" si="6"/>
        <v>1173.5003952026366</v>
      </c>
      <c r="P67" s="260"/>
      <c r="U67" s="145"/>
    </row>
    <row r="68" spans="1:1118" ht="16" x14ac:dyDescent="0.2">
      <c r="A68" s="245" t="s">
        <v>302</v>
      </c>
      <c r="B68" s="260">
        <f t="shared" si="2"/>
        <v>225.239443359375</v>
      </c>
      <c r="C68" s="260">
        <f t="shared" si="3"/>
        <v>2.1581738281249998</v>
      </c>
      <c r="D68" s="260">
        <f t="shared" si="7"/>
        <v>0</v>
      </c>
      <c r="E68" s="260"/>
      <c r="F68" s="260">
        <f t="shared" si="4"/>
        <v>192.64949218750002</v>
      </c>
      <c r="G68" s="260">
        <f t="shared" si="8"/>
        <v>8.0089160156249992</v>
      </c>
      <c r="H68" s="260">
        <f t="shared" si="9"/>
        <v>431.39848632812499</v>
      </c>
      <c r="I68" s="260">
        <f t="shared" si="10"/>
        <v>564.21239257812499</v>
      </c>
      <c r="J68" s="260">
        <f t="shared" si="5"/>
        <v>69.537167968749998</v>
      </c>
      <c r="K68" s="260">
        <f t="shared" si="11"/>
        <v>36.011285781860352</v>
      </c>
      <c r="L68" s="260">
        <f t="shared" si="12"/>
        <v>1.1746484374999999</v>
      </c>
      <c r="M68" s="260">
        <f t="shared" si="13"/>
        <v>14.05916015625</v>
      </c>
      <c r="N68" s="260">
        <f t="shared" si="14"/>
        <v>8.1708984375000002E-2</v>
      </c>
      <c r="O68" s="260">
        <f t="shared" si="6"/>
        <v>1544.5308756256104</v>
      </c>
      <c r="P68" s="260"/>
      <c r="U68" s="145"/>
    </row>
    <row r="69" spans="1:1118" ht="16" x14ac:dyDescent="0.2">
      <c r="A69" s="245" t="s">
        <v>303</v>
      </c>
      <c r="B69" s="260">
        <f t="shared" si="2"/>
        <v>167.13746093750001</v>
      </c>
      <c r="C69" s="260">
        <f t="shared" si="3"/>
        <v>16.502802734374999</v>
      </c>
      <c r="D69" s="260">
        <f t="shared" si="7"/>
        <v>0</v>
      </c>
      <c r="E69" s="260"/>
      <c r="F69" s="260">
        <f t="shared" si="4"/>
        <v>302.79853515624995</v>
      </c>
      <c r="G69" s="260">
        <f t="shared" si="8"/>
        <v>12.077255859375001</v>
      </c>
      <c r="H69" s="260">
        <f t="shared" si="9"/>
        <v>448.11911132812497</v>
      </c>
      <c r="I69" s="260">
        <f t="shared" si="10"/>
        <v>813.94316406250005</v>
      </c>
      <c r="J69" s="260">
        <f t="shared" si="5"/>
        <v>81.316923828124999</v>
      </c>
      <c r="K69" s="260">
        <f t="shared" si="11"/>
        <v>59.605855941772468</v>
      </c>
      <c r="L69" s="260">
        <f t="shared" si="12"/>
        <v>0.73626953125000005</v>
      </c>
      <c r="M69" s="260">
        <f t="shared" si="13"/>
        <v>62.173291015624997</v>
      </c>
      <c r="N69" s="260">
        <f t="shared" si="14"/>
        <v>6.4414062499999994E-2</v>
      </c>
      <c r="O69" s="260">
        <f t="shared" si="6"/>
        <v>1964.4750844573973</v>
      </c>
      <c r="P69" s="260"/>
      <c r="T69" s="82"/>
      <c r="U69" s="145"/>
    </row>
    <row r="70" spans="1:1118" ht="16" x14ac:dyDescent="0.2">
      <c r="A70" s="245" t="s">
        <v>304</v>
      </c>
      <c r="B70" s="260">
        <f t="shared" si="2"/>
        <v>187.91737431887725</v>
      </c>
      <c r="C70" s="260">
        <f t="shared" si="3"/>
        <v>41.982197265624997</v>
      </c>
      <c r="D70" s="260">
        <f t="shared" si="7"/>
        <v>9.2010803301645563</v>
      </c>
      <c r="E70" s="260"/>
      <c r="F70" s="260">
        <f t="shared" si="4"/>
        <v>487.31976638919474</v>
      </c>
      <c r="G70" s="260">
        <f t="shared" si="8"/>
        <v>8.6275993815233889</v>
      </c>
      <c r="H70" s="260">
        <f t="shared" si="9"/>
        <v>538.93535439403638</v>
      </c>
      <c r="I70" s="260">
        <f t="shared" si="10"/>
        <v>866.74800395509089</v>
      </c>
      <c r="J70" s="260">
        <f t="shared" si="5"/>
        <v>119.99649580963225</v>
      </c>
      <c r="K70" s="260">
        <f t="shared" si="11"/>
        <v>73.955380859374998</v>
      </c>
      <c r="L70" s="260">
        <f t="shared" si="12"/>
        <v>2.859052655876436</v>
      </c>
      <c r="M70" s="260">
        <f t="shared" si="13"/>
        <v>91.35252567675154</v>
      </c>
      <c r="N70" s="260">
        <f t="shared" si="14"/>
        <v>0.31630323165882113</v>
      </c>
      <c r="O70" s="260">
        <f t="shared" si="6"/>
        <v>2429.2111342678063</v>
      </c>
      <c r="P70" s="260"/>
      <c r="T70" s="82"/>
      <c r="U70" s="145"/>
    </row>
    <row r="71" spans="1:1118" s="9" customFormat="1" ht="16" x14ac:dyDescent="0.2">
      <c r="A71" s="245" t="s">
        <v>305</v>
      </c>
      <c r="B71" s="260">
        <f t="shared" si="2"/>
        <v>232.70969726562501</v>
      </c>
      <c r="C71" s="260">
        <f t="shared" si="3"/>
        <v>2.6634765624999996</v>
      </c>
      <c r="D71" s="260">
        <f t="shared" si="7"/>
        <v>17.431845703124999</v>
      </c>
      <c r="E71" s="260"/>
      <c r="F71" s="260">
        <f t="shared" si="4"/>
        <v>698.67523437499995</v>
      </c>
      <c r="G71" s="260">
        <f t="shared" si="8"/>
        <v>12.410048828124999</v>
      </c>
      <c r="H71" s="260">
        <f t="shared" si="9"/>
        <v>952.70526367187483</v>
      </c>
      <c r="I71" s="260">
        <f t="shared" si="10"/>
        <v>1287.3805273437499</v>
      </c>
      <c r="J71" s="260">
        <f t="shared" si="5"/>
        <v>140.17009765624996</v>
      </c>
      <c r="K71" s="260">
        <f t="shared" si="11"/>
        <v>173.84639648437499</v>
      </c>
      <c r="L71" s="260">
        <f t="shared" si="12"/>
        <v>4.9920605468749999</v>
      </c>
      <c r="M71" s="260">
        <f t="shared" si="13"/>
        <v>104.92124023437498</v>
      </c>
      <c r="N71" s="260">
        <f t="shared" si="14"/>
        <v>1.4294628906250002</v>
      </c>
      <c r="O71" s="260">
        <f t="shared" si="6"/>
        <v>3629.3353515624999</v>
      </c>
      <c r="P71" s="260">
        <v>239.357451171875</v>
      </c>
      <c r="Q71"/>
      <c r="R71"/>
      <c r="S71"/>
      <c r="T71" s="82"/>
      <c r="U71" s="145"/>
      <c r="V71"/>
      <c r="W71"/>
      <c r="X71"/>
      <c r="Y71"/>
      <c r="Z71"/>
      <c r="AA71"/>
      <c r="AB71"/>
      <c r="AC71"/>
      <c r="AD71"/>
      <c r="AE71"/>
      <c r="AF71"/>
      <c r="AG71"/>
      <c r="AH71"/>
      <c r="AI71"/>
      <c r="AJ71"/>
      <c r="AK71"/>
      <c r="AL71"/>
    </row>
    <row r="72" spans="1:1118" ht="17" x14ac:dyDescent="0.2">
      <c r="A72" s="261" t="s">
        <v>306</v>
      </c>
      <c r="B72" s="260">
        <f t="shared" si="2"/>
        <v>195.51194335937498</v>
      </c>
      <c r="C72" s="260">
        <f t="shared" si="3"/>
        <v>103.1064453125</v>
      </c>
      <c r="D72" s="260">
        <f t="shared" si="7"/>
        <v>35.759863281250006</v>
      </c>
      <c r="E72" s="260"/>
      <c r="F72" s="260">
        <f t="shared" si="4"/>
        <v>1042.4527050781251</v>
      </c>
      <c r="G72" s="260">
        <f t="shared" si="8"/>
        <v>5.9392285156250004</v>
      </c>
      <c r="H72" s="260">
        <f t="shared" si="9"/>
        <v>1178.546416015625</v>
      </c>
      <c r="I72" s="260">
        <f t="shared" si="10"/>
        <v>1578.392802734375</v>
      </c>
      <c r="J72" s="260">
        <f t="shared" si="5"/>
        <v>185.13568359375</v>
      </c>
      <c r="K72" s="260">
        <f t="shared" si="11"/>
        <v>282.97775390625003</v>
      </c>
      <c r="L72" s="260">
        <f t="shared" si="12"/>
        <v>7.1624218749999997</v>
      </c>
      <c r="M72" s="260">
        <f t="shared" si="13"/>
        <v>111.833515625</v>
      </c>
      <c r="N72" s="260">
        <f t="shared" si="14"/>
        <v>2.8848437499999999</v>
      </c>
      <c r="O72" s="260">
        <f t="shared" si="6"/>
        <v>4729.7036230468748</v>
      </c>
      <c r="P72" s="260">
        <v>475.84899414062494</v>
      </c>
      <c r="T72" s="82"/>
      <c r="U72" s="145"/>
      <c r="AI72" s="9"/>
      <c r="AJ72" s="9"/>
      <c r="AK72" s="9"/>
      <c r="AL72" s="9"/>
    </row>
    <row r="73" spans="1:1118" s="148" customFormat="1" ht="17" x14ac:dyDescent="0.2">
      <c r="A73" s="261" t="s">
        <v>307</v>
      </c>
      <c r="B73" s="260">
        <f t="shared" si="2"/>
        <v>643.93322265625011</v>
      </c>
      <c r="C73" s="260">
        <f t="shared" si="3"/>
        <v>188.17906250000001</v>
      </c>
      <c r="D73" s="260">
        <f t="shared" si="7"/>
        <v>37.516135742187501</v>
      </c>
      <c r="E73" s="260"/>
      <c r="F73" s="260">
        <f t="shared" si="4"/>
        <v>1327.66482421875</v>
      </c>
      <c r="G73" s="260">
        <f t="shared" si="8"/>
        <v>7.2834960937500011</v>
      </c>
      <c r="H73" s="260">
        <f t="shared" si="9"/>
        <v>1200.8664941406253</v>
      </c>
      <c r="I73" s="260">
        <f t="shared" si="10"/>
        <v>1289.7931152343751</v>
      </c>
      <c r="J73" s="260">
        <f t="shared" si="5"/>
        <v>168.33932617187497</v>
      </c>
      <c r="K73" s="260">
        <f t="shared" si="11"/>
        <v>370.48637695312499</v>
      </c>
      <c r="L73" s="260">
        <f t="shared" si="12"/>
        <v>10.159755859375002</v>
      </c>
      <c r="M73" s="260">
        <f t="shared" si="13"/>
        <v>161.62029296874999</v>
      </c>
      <c r="N73" s="260">
        <f t="shared" si="14"/>
        <v>1.470908203125</v>
      </c>
      <c r="O73" s="260">
        <f t="shared" si="6"/>
        <v>5407.3130107421875</v>
      </c>
      <c r="P73" s="260">
        <v>833.81921875</v>
      </c>
      <c r="Q73" s="34"/>
      <c r="R73"/>
      <c r="S73"/>
      <c r="T73" s="82"/>
      <c r="U73" s="145"/>
      <c r="V73"/>
      <c r="W73"/>
      <c r="X73"/>
      <c r="Y73"/>
      <c r="Z73"/>
      <c r="AA73"/>
      <c r="AB73"/>
      <c r="AC73" s="9"/>
      <c r="AD73" s="9"/>
      <c r="AE73" s="9"/>
      <c r="AF73" s="9"/>
      <c r="AG73" s="9"/>
      <c r="AH73" s="9"/>
      <c r="AI73"/>
      <c r="AJ73"/>
      <c r="AK73"/>
      <c r="AL73"/>
      <c r="AM73" s="147"/>
      <c r="AN73" s="147"/>
      <c r="AO73" s="147"/>
      <c r="AP73" s="147"/>
      <c r="AQ73" s="147"/>
      <c r="AR73" s="147"/>
      <c r="AS73" s="147"/>
      <c r="AT73" s="147"/>
      <c r="AU73" s="147"/>
      <c r="AV73" s="147"/>
      <c r="AW73" s="147"/>
      <c r="AX73" s="147"/>
      <c r="AY73" s="147"/>
      <c r="AZ73" s="147"/>
      <c r="BA73" s="147"/>
      <c r="BB73" s="147"/>
      <c r="BC73" s="147"/>
      <c r="BD73" s="147"/>
      <c r="BE73" s="147"/>
      <c r="BF73" s="147"/>
      <c r="BG73" s="147"/>
      <c r="BH73" s="147"/>
      <c r="BI73" s="147"/>
      <c r="BJ73" s="147"/>
      <c r="BK73" s="147"/>
      <c r="BL73" s="147"/>
      <c r="BM73" s="147"/>
      <c r="BN73" s="147"/>
      <c r="BO73" s="147"/>
      <c r="BP73" s="147"/>
      <c r="BQ73" s="147"/>
      <c r="BR73" s="147"/>
      <c r="BS73" s="147"/>
      <c r="BT73" s="147"/>
      <c r="BU73" s="147"/>
      <c r="BV73" s="147"/>
      <c r="BW73" s="147"/>
      <c r="BX73" s="147"/>
      <c r="BY73" s="147"/>
      <c r="BZ73" s="147"/>
      <c r="CA73" s="147"/>
      <c r="CB73" s="147"/>
      <c r="CC73" s="147"/>
      <c r="CD73" s="147"/>
      <c r="CE73" s="147"/>
      <c r="CF73" s="147"/>
      <c r="CG73" s="147"/>
      <c r="CH73" s="147"/>
      <c r="CI73" s="147"/>
      <c r="CJ73" s="147"/>
      <c r="CK73" s="147"/>
      <c r="CL73" s="147"/>
      <c r="CM73" s="147"/>
      <c r="CN73" s="147"/>
      <c r="CO73" s="147"/>
      <c r="CP73" s="147"/>
      <c r="CQ73" s="147"/>
      <c r="CR73" s="147"/>
      <c r="CS73" s="147"/>
      <c r="CT73" s="147"/>
      <c r="CU73" s="147"/>
      <c r="CV73" s="147"/>
      <c r="CW73" s="147"/>
      <c r="CX73" s="147"/>
      <c r="CY73" s="147"/>
      <c r="CZ73" s="147"/>
      <c r="DA73" s="147"/>
      <c r="DB73" s="147"/>
      <c r="DC73" s="147"/>
      <c r="DD73" s="147"/>
      <c r="DE73" s="147"/>
      <c r="DF73" s="147"/>
      <c r="DG73" s="147"/>
      <c r="DH73" s="147"/>
      <c r="DI73" s="147"/>
      <c r="DJ73" s="147"/>
      <c r="DK73" s="147"/>
      <c r="DL73" s="147"/>
      <c r="DM73" s="147"/>
      <c r="DN73" s="147"/>
      <c r="DO73" s="147"/>
      <c r="DP73" s="147"/>
      <c r="DQ73" s="147"/>
      <c r="DR73" s="147"/>
      <c r="DS73" s="147"/>
      <c r="DT73" s="147"/>
      <c r="DU73" s="147"/>
      <c r="DV73" s="147"/>
      <c r="DW73" s="147"/>
      <c r="DX73" s="147"/>
      <c r="DY73" s="147"/>
      <c r="DZ73" s="147"/>
      <c r="EA73" s="147"/>
      <c r="EB73" s="147"/>
      <c r="EC73" s="147"/>
      <c r="ED73" s="147"/>
      <c r="EE73" s="147"/>
      <c r="EF73" s="147"/>
      <c r="EG73" s="147"/>
      <c r="EH73" s="147"/>
      <c r="EI73" s="147"/>
      <c r="EJ73" s="147"/>
      <c r="EK73" s="147"/>
      <c r="EL73" s="147"/>
      <c r="EM73" s="147"/>
      <c r="EN73" s="147"/>
      <c r="EO73" s="147"/>
      <c r="EP73" s="147"/>
      <c r="EQ73" s="147"/>
      <c r="ER73" s="147"/>
      <c r="ES73" s="147"/>
      <c r="ET73" s="147"/>
      <c r="EU73" s="147"/>
      <c r="EV73" s="147"/>
      <c r="EW73" s="147"/>
      <c r="EX73" s="147"/>
      <c r="EY73" s="147"/>
      <c r="EZ73" s="147"/>
      <c r="FA73" s="147"/>
      <c r="FB73" s="147"/>
      <c r="FC73" s="147"/>
      <c r="FD73" s="147"/>
      <c r="FE73" s="147"/>
      <c r="FF73" s="147"/>
      <c r="FG73" s="147"/>
      <c r="FH73" s="147"/>
      <c r="FI73" s="147"/>
      <c r="FJ73" s="147"/>
      <c r="FK73" s="147"/>
      <c r="FL73" s="147"/>
      <c r="FM73" s="147"/>
      <c r="FN73" s="147"/>
      <c r="FO73" s="147"/>
      <c r="FP73" s="147"/>
      <c r="FQ73" s="147"/>
      <c r="FR73" s="147"/>
      <c r="FS73" s="147"/>
      <c r="FT73" s="147"/>
      <c r="FU73" s="147"/>
      <c r="FV73" s="147"/>
      <c r="FW73" s="147"/>
      <c r="FX73" s="147"/>
      <c r="FY73" s="147"/>
      <c r="FZ73" s="147"/>
      <c r="GA73" s="147"/>
      <c r="GB73" s="147"/>
      <c r="GC73" s="147"/>
      <c r="GD73" s="147"/>
      <c r="GE73" s="147"/>
      <c r="GF73" s="147"/>
      <c r="GG73" s="147"/>
      <c r="GH73" s="147"/>
      <c r="GI73" s="147"/>
      <c r="GJ73" s="147"/>
      <c r="GK73" s="147"/>
      <c r="GL73" s="147"/>
      <c r="GM73" s="147"/>
      <c r="GN73" s="147"/>
      <c r="GO73" s="147"/>
      <c r="GP73" s="147"/>
      <c r="GQ73" s="147"/>
      <c r="GR73" s="147"/>
      <c r="GS73" s="147"/>
      <c r="GT73" s="147"/>
      <c r="GU73" s="147"/>
      <c r="GV73" s="147"/>
      <c r="GW73" s="147"/>
      <c r="GX73" s="147"/>
      <c r="GY73" s="147"/>
      <c r="GZ73" s="147"/>
      <c r="HA73" s="147"/>
      <c r="HB73" s="147"/>
      <c r="HC73" s="147"/>
      <c r="HD73" s="147"/>
      <c r="HE73" s="147"/>
      <c r="HF73" s="147"/>
      <c r="HG73" s="147"/>
      <c r="HH73" s="147"/>
      <c r="HI73" s="147"/>
      <c r="HJ73" s="147"/>
      <c r="HK73" s="147"/>
      <c r="HL73" s="147"/>
      <c r="HM73" s="147"/>
      <c r="HN73" s="147"/>
      <c r="HO73" s="147"/>
      <c r="HP73" s="147"/>
      <c r="HQ73" s="147"/>
      <c r="HR73" s="147"/>
      <c r="HS73" s="147"/>
      <c r="HT73" s="147"/>
      <c r="HU73" s="147"/>
      <c r="HV73" s="147"/>
      <c r="HW73" s="147"/>
      <c r="HX73" s="147"/>
      <c r="HY73" s="147"/>
      <c r="HZ73" s="147"/>
      <c r="IA73" s="147"/>
      <c r="IB73" s="147"/>
      <c r="IC73" s="147"/>
      <c r="ID73" s="147"/>
      <c r="IE73" s="147"/>
      <c r="IF73" s="147"/>
      <c r="IG73" s="147"/>
      <c r="IH73" s="147"/>
      <c r="II73" s="147"/>
      <c r="IJ73" s="147"/>
      <c r="IK73" s="147"/>
      <c r="IL73" s="147"/>
      <c r="IM73" s="147"/>
      <c r="IN73" s="147"/>
      <c r="IO73" s="147"/>
      <c r="IP73" s="147"/>
      <c r="IQ73" s="147"/>
      <c r="IR73" s="147"/>
      <c r="IS73" s="147"/>
      <c r="IT73" s="147"/>
      <c r="IU73" s="147"/>
      <c r="IV73" s="147"/>
      <c r="IW73" s="147"/>
      <c r="IX73" s="147"/>
      <c r="IY73" s="147"/>
      <c r="IZ73" s="147"/>
      <c r="JA73" s="147"/>
      <c r="JB73" s="147"/>
      <c r="JC73" s="147"/>
      <c r="JD73" s="147"/>
      <c r="JE73" s="147"/>
      <c r="JF73" s="147"/>
      <c r="JG73" s="147"/>
      <c r="JH73" s="147"/>
      <c r="JI73" s="147"/>
      <c r="JJ73" s="147"/>
      <c r="JK73" s="147"/>
      <c r="JL73" s="147"/>
      <c r="JM73" s="147"/>
      <c r="JN73" s="147"/>
      <c r="JO73" s="147"/>
      <c r="JP73" s="147"/>
      <c r="JQ73" s="147"/>
      <c r="JR73" s="147"/>
      <c r="JS73" s="147"/>
      <c r="JT73" s="147"/>
      <c r="JU73" s="147"/>
      <c r="JV73" s="147"/>
      <c r="JW73" s="147"/>
      <c r="JX73" s="147"/>
      <c r="JY73" s="147"/>
      <c r="JZ73" s="147"/>
      <c r="KA73" s="147"/>
      <c r="KB73" s="147"/>
      <c r="KC73" s="147"/>
      <c r="KD73" s="147"/>
      <c r="KE73" s="147"/>
      <c r="KF73" s="147"/>
      <c r="KG73" s="147"/>
      <c r="KH73" s="147"/>
      <c r="KI73" s="147"/>
      <c r="KJ73" s="147"/>
      <c r="KK73" s="147"/>
      <c r="KL73" s="147"/>
      <c r="KM73" s="147"/>
      <c r="KN73" s="147"/>
      <c r="KO73" s="147"/>
      <c r="KP73" s="147"/>
      <c r="KQ73" s="147"/>
      <c r="KR73" s="147"/>
      <c r="KS73" s="147"/>
      <c r="KT73" s="147"/>
      <c r="KU73" s="147"/>
      <c r="KV73" s="147"/>
      <c r="KW73" s="147"/>
      <c r="KX73" s="147"/>
      <c r="KY73" s="147"/>
      <c r="KZ73" s="147"/>
      <c r="LA73" s="147"/>
      <c r="LB73" s="147"/>
      <c r="LC73" s="147"/>
      <c r="LD73" s="147"/>
      <c r="LE73" s="147"/>
      <c r="LF73" s="147"/>
      <c r="LG73" s="147"/>
      <c r="LH73" s="147"/>
      <c r="LI73" s="147"/>
      <c r="LJ73" s="147"/>
      <c r="LK73" s="147"/>
      <c r="LL73" s="147"/>
      <c r="LM73" s="147"/>
      <c r="LN73" s="147"/>
      <c r="LO73" s="147"/>
      <c r="LP73" s="147"/>
      <c r="LQ73" s="147"/>
      <c r="LR73" s="147"/>
      <c r="LS73" s="147"/>
      <c r="LT73" s="147"/>
      <c r="LU73" s="147"/>
      <c r="LV73" s="147"/>
      <c r="LW73" s="147"/>
      <c r="LX73" s="147"/>
      <c r="LY73" s="147"/>
      <c r="LZ73" s="147"/>
      <c r="MA73" s="147"/>
      <c r="MB73" s="147"/>
      <c r="MC73" s="147"/>
      <c r="MD73" s="147"/>
      <c r="ME73" s="147"/>
      <c r="MF73" s="147"/>
      <c r="MG73" s="147"/>
      <c r="MH73" s="147"/>
      <c r="MI73" s="147"/>
      <c r="MJ73" s="147"/>
      <c r="MK73" s="147"/>
      <c r="ML73" s="147"/>
      <c r="MM73" s="147"/>
      <c r="MN73" s="147"/>
      <c r="MO73" s="147"/>
      <c r="MP73" s="147"/>
      <c r="MQ73" s="147"/>
      <c r="MR73" s="147"/>
      <c r="MS73" s="147"/>
      <c r="MT73" s="147"/>
      <c r="MU73" s="147"/>
      <c r="MV73" s="147"/>
      <c r="MW73" s="147"/>
      <c r="MX73" s="147"/>
      <c r="MY73" s="147"/>
      <c r="MZ73" s="147"/>
      <c r="NA73" s="147"/>
      <c r="NB73" s="147"/>
      <c r="NC73" s="147"/>
      <c r="ND73" s="147"/>
      <c r="NE73" s="147"/>
      <c r="NF73" s="147"/>
      <c r="NG73" s="147"/>
      <c r="NH73" s="147"/>
      <c r="NI73" s="147"/>
      <c r="NJ73" s="147"/>
      <c r="NK73" s="147"/>
      <c r="NL73" s="147"/>
      <c r="NM73" s="147"/>
      <c r="NN73" s="147"/>
      <c r="NO73" s="147"/>
      <c r="NP73" s="147"/>
      <c r="NQ73" s="147"/>
      <c r="NR73" s="147"/>
      <c r="NS73" s="147"/>
      <c r="NT73" s="147"/>
      <c r="NU73" s="147"/>
      <c r="NV73" s="147"/>
      <c r="NW73" s="147"/>
      <c r="NX73" s="147"/>
      <c r="NY73" s="147"/>
      <c r="NZ73" s="147"/>
      <c r="OA73" s="147"/>
      <c r="OB73" s="147"/>
      <c r="OC73" s="147"/>
      <c r="OD73" s="147"/>
      <c r="OE73" s="147"/>
      <c r="OF73" s="147"/>
      <c r="OG73" s="147"/>
      <c r="OH73" s="147"/>
      <c r="OI73" s="147"/>
      <c r="OJ73" s="147"/>
      <c r="OK73" s="147"/>
      <c r="OL73" s="147"/>
      <c r="OM73" s="147"/>
      <c r="ON73" s="147"/>
      <c r="OO73" s="147"/>
      <c r="OP73" s="147"/>
      <c r="OQ73" s="147"/>
      <c r="OR73" s="147"/>
      <c r="OS73" s="147"/>
      <c r="OT73" s="147"/>
      <c r="OU73" s="147"/>
      <c r="OV73" s="147"/>
      <c r="OW73" s="147"/>
      <c r="OX73" s="147"/>
      <c r="OY73" s="147"/>
      <c r="OZ73" s="147"/>
      <c r="PA73" s="147"/>
      <c r="PB73" s="147"/>
      <c r="PC73" s="147"/>
      <c r="PD73" s="147"/>
      <c r="PE73" s="147"/>
      <c r="PF73" s="147"/>
      <c r="PG73" s="147"/>
      <c r="PH73" s="147"/>
      <c r="PI73" s="147"/>
      <c r="PJ73" s="147"/>
      <c r="PK73" s="147"/>
      <c r="PL73" s="147"/>
      <c r="PM73" s="147"/>
      <c r="PN73" s="147"/>
      <c r="PO73" s="147"/>
      <c r="PP73" s="147"/>
      <c r="PQ73" s="147"/>
      <c r="PR73" s="147"/>
      <c r="PS73" s="147"/>
      <c r="PT73" s="147"/>
      <c r="PU73" s="147"/>
      <c r="PV73" s="147"/>
      <c r="PW73" s="147"/>
      <c r="PX73" s="147"/>
      <c r="PY73" s="147"/>
      <c r="PZ73" s="147"/>
      <c r="QA73" s="147"/>
      <c r="QB73" s="147"/>
      <c r="QC73" s="147"/>
      <c r="QD73" s="147"/>
      <c r="QE73" s="147"/>
      <c r="QF73" s="147"/>
      <c r="QG73" s="147"/>
      <c r="QH73" s="147"/>
      <c r="QI73" s="147"/>
      <c r="QJ73" s="147"/>
      <c r="QK73" s="147"/>
      <c r="QL73" s="147"/>
      <c r="QM73" s="147"/>
      <c r="QN73" s="147"/>
      <c r="QO73" s="147"/>
      <c r="QP73" s="147"/>
      <c r="QQ73" s="147"/>
      <c r="QR73" s="147"/>
      <c r="QS73" s="147"/>
      <c r="QT73" s="147"/>
      <c r="QU73" s="147"/>
      <c r="QV73" s="147"/>
      <c r="QW73" s="147"/>
      <c r="QX73" s="147"/>
      <c r="QY73" s="147"/>
      <c r="QZ73" s="147"/>
      <c r="RA73" s="147"/>
      <c r="RB73" s="147"/>
      <c r="RC73" s="147"/>
      <c r="RD73" s="147"/>
      <c r="RE73" s="147"/>
      <c r="RF73" s="147"/>
      <c r="RG73" s="147"/>
      <c r="RH73" s="147"/>
      <c r="RI73" s="147"/>
      <c r="RJ73" s="147"/>
      <c r="RK73" s="147"/>
      <c r="RL73" s="147"/>
      <c r="RM73" s="147"/>
      <c r="RN73" s="147"/>
      <c r="RO73" s="147"/>
      <c r="RP73" s="147"/>
      <c r="RQ73" s="147"/>
      <c r="RR73" s="147"/>
      <c r="RS73" s="147"/>
      <c r="RT73" s="147"/>
      <c r="RU73" s="147"/>
      <c r="RV73" s="147"/>
      <c r="RW73" s="147"/>
      <c r="RX73" s="147"/>
      <c r="RY73" s="147"/>
      <c r="RZ73" s="147"/>
      <c r="SA73" s="147"/>
      <c r="SB73" s="147"/>
      <c r="SC73" s="147"/>
      <c r="SD73" s="147"/>
      <c r="SE73" s="147"/>
      <c r="SF73" s="147"/>
      <c r="SG73" s="147"/>
      <c r="SH73" s="147"/>
      <c r="SI73" s="147"/>
      <c r="SJ73" s="147"/>
      <c r="SK73" s="147"/>
      <c r="SL73" s="147"/>
      <c r="SM73" s="147"/>
      <c r="SN73" s="147"/>
      <c r="SO73" s="147"/>
      <c r="SP73" s="147"/>
      <c r="SQ73" s="147"/>
      <c r="SR73" s="147"/>
      <c r="SS73" s="147"/>
      <c r="ST73" s="147"/>
      <c r="SU73" s="147"/>
      <c r="SV73" s="147"/>
      <c r="SW73" s="147"/>
      <c r="SX73" s="147"/>
      <c r="SY73" s="147"/>
      <c r="SZ73" s="147"/>
      <c r="TA73" s="147"/>
      <c r="TB73" s="147"/>
      <c r="TC73" s="147"/>
      <c r="TD73" s="147"/>
      <c r="TE73" s="147"/>
      <c r="TF73" s="147"/>
      <c r="TG73" s="147"/>
      <c r="TH73" s="147"/>
      <c r="TI73" s="147"/>
      <c r="TJ73" s="147"/>
      <c r="TK73" s="147"/>
      <c r="TL73" s="147"/>
      <c r="TM73" s="147"/>
      <c r="TN73" s="147"/>
      <c r="TO73" s="147"/>
      <c r="TP73" s="147"/>
      <c r="TQ73" s="147"/>
      <c r="TR73" s="147"/>
      <c r="TS73" s="147"/>
      <c r="TT73" s="147"/>
      <c r="TU73" s="147"/>
      <c r="TV73" s="147"/>
      <c r="TW73" s="147"/>
      <c r="TX73" s="147"/>
      <c r="TY73" s="147"/>
      <c r="TZ73" s="147"/>
      <c r="UA73" s="147"/>
      <c r="UB73" s="147"/>
      <c r="UC73" s="147"/>
      <c r="UD73" s="147"/>
      <c r="UE73" s="147"/>
      <c r="UF73" s="147"/>
      <c r="UG73" s="147"/>
      <c r="UH73" s="147"/>
      <c r="UI73" s="147"/>
      <c r="UJ73" s="147"/>
      <c r="UK73" s="147"/>
      <c r="UL73" s="147"/>
      <c r="UM73" s="147"/>
      <c r="UN73" s="147"/>
      <c r="UO73" s="147"/>
      <c r="UP73" s="147"/>
      <c r="UQ73" s="147"/>
      <c r="UR73" s="147"/>
      <c r="US73" s="147"/>
      <c r="UT73" s="147"/>
      <c r="UU73" s="147"/>
      <c r="UV73" s="147"/>
      <c r="UW73" s="147"/>
      <c r="UX73" s="147"/>
      <c r="UY73" s="147"/>
      <c r="UZ73" s="147"/>
      <c r="VA73" s="147"/>
      <c r="VB73" s="147"/>
      <c r="VC73" s="147"/>
      <c r="VD73" s="147"/>
      <c r="VE73" s="147"/>
      <c r="VF73" s="147"/>
      <c r="VG73" s="147"/>
      <c r="VH73" s="147"/>
      <c r="VI73" s="147"/>
      <c r="VJ73" s="147"/>
      <c r="VK73" s="147"/>
      <c r="VL73" s="147"/>
      <c r="VM73" s="147"/>
      <c r="VN73" s="147"/>
      <c r="VO73" s="147"/>
      <c r="VP73" s="147"/>
      <c r="VQ73" s="147"/>
      <c r="VR73" s="147"/>
      <c r="VS73" s="147"/>
      <c r="VT73" s="147"/>
      <c r="VU73" s="147"/>
      <c r="VV73" s="147"/>
      <c r="VW73" s="147"/>
      <c r="VX73" s="147"/>
      <c r="VY73" s="147"/>
      <c r="VZ73" s="147"/>
      <c r="WA73" s="147"/>
      <c r="WB73" s="147"/>
      <c r="WC73" s="147"/>
      <c r="WD73" s="147"/>
      <c r="WE73" s="147"/>
      <c r="WF73" s="147"/>
      <c r="WG73" s="147"/>
      <c r="WH73" s="147"/>
      <c r="WI73" s="147"/>
      <c r="WJ73" s="147"/>
      <c r="WK73" s="147"/>
      <c r="WL73" s="147"/>
      <c r="WM73" s="147"/>
      <c r="WN73" s="147"/>
      <c r="WO73" s="147"/>
      <c r="WP73" s="147"/>
      <c r="WQ73" s="147"/>
      <c r="WR73" s="147"/>
      <c r="WS73" s="147"/>
      <c r="WT73" s="147"/>
      <c r="WU73" s="147"/>
      <c r="WV73" s="147"/>
      <c r="WW73" s="147"/>
      <c r="WX73" s="147"/>
      <c r="WY73" s="147"/>
      <c r="WZ73" s="147"/>
      <c r="XA73" s="147"/>
      <c r="XB73" s="147"/>
      <c r="XC73" s="147"/>
      <c r="XD73" s="147"/>
      <c r="XE73" s="147"/>
      <c r="XF73" s="147"/>
      <c r="XG73" s="147"/>
      <c r="XH73" s="147"/>
      <c r="XI73" s="147"/>
      <c r="XJ73" s="147"/>
      <c r="XK73" s="147"/>
      <c r="XL73" s="147"/>
      <c r="XM73" s="147"/>
      <c r="XN73" s="147"/>
      <c r="XO73" s="147"/>
      <c r="XP73" s="147"/>
      <c r="XQ73" s="147"/>
      <c r="XR73" s="147"/>
      <c r="XS73" s="147"/>
      <c r="XT73" s="147"/>
      <c r="XU73" s="147"/>
      <c r="XV73" s="147"/>
      <c r="XW73" s="147"/>
      <c r="XX73" s="147"/>
      <c r="XY73" s="147"/>
      <c r="XZ73" s="147"/>
      <c r="YA73" s="147"/>
      <c r="YB73" s="147"/>
      <c r="YC73" s="147"/>
      <c r="YD73" s="147"/>
      <c r="YE73" s="147"/>
      <c r="YF73" s="147"/>
      <c r="YG73" s="147"/>
      <c r="YH73" s="147"/>
      <c r="YI73" s="147"/>
      <c r="YJ73" s="147"/>
      <c r="YK73" s="147"/>
      <c r="YL73" s="147"/>
      <c r="YM73" s="147"/>
      <c r="YN73" s="147"/>
      <c r="YO73" s="147"/>
      <c r="YP73" s="147"/>
      <c r="YQ73" s="147"/>
      <c r="YR73" s="147"/>
      <c r="YS73" s="147"/>
      <c r="YT73" s="147"/>
      <c r="YU73" s="147"/>
      <c r="YV73" s="147"/>
      <c r="YW73" s="147"/>
      <c r="YX73" s="147"/>
      <c r="YY73" s="147"/>
      <c r="YZ73" s="147"/>
      <c r="ZA73" s="147"/>
      <c r="ZB73" s="147"/>
      <c r="ZC73" s="147"/>
      <c r="ZD73" s="147"/>
      <c r="ZE73" s="147"/>
      <c r="ZF73" s="147"/>
      <c r="ZG73" s="147"/>
      <c r="ZH73" s="147"/>
      <c r="ZI73" s="147"/>
      <c r="ZJ73" s="147"/>
      <c r="ZK73" s="147"/>
      <c r="ZL73" s="147"/>
      <c r="ZM73" s="147"/>
      <c r="ZN73" s="147"/>
      <c r="ZO73" s="147"/>
      <c r="ZP73" s="147"/>
      <c r="ZQ73" s="147"/>
      <c r="ZR73" s="147"/>
      <c r="ZS73" s="147"/>
      <c r="ZT73" s="147"/>
      <c r="ZU73" s="147"/>
      <c r="ZV73" s="147"/>
      <c r="ZW73" s="147"/>
      <c r="ZX73" s="147"/>
      <c r="ZY73" s="147"/>
      <c r="ZZ73" s="147"/>
      <c r="AAA73" s="147"/>
      <c r="AAB73" s="147"/>
      <c r="AAC73" s="147"/>
      <c r="AAD73" s="147"/>
      <c r="AAE73" s="147"/>
      <c r="AAF73" s="147"/>
      <c r="AAG73" s="147"/>
      <c r="AAH73" s="147"/>
      <c r="AAI73" s="147"/>
      <c r="AAJ73" s="147"/>
      <c r="AAK73" s="147"/>
      <c r="AAL73" s="147"/>
      <c r="AAM73" s="147"/>
      <c r="AAN73" s="147"/>
      <c r="AAO73" s="147"/>
      <c r="AAP73" s="147"/>
      <c r="AAQ73" s="147"/>
      <c r="AAR73" s="147"/>
      <c r="AAS73" s="147"/>
      <c r="AAT73" s="147"/>
      <c r="AAU73" s="147"/>
      <c r="AAV73" s="147"/>
      <c r="AAW73" s="147"/>
      <c r="AAX73" s="147"/>
      <c r="AAY73" s="147"/>
      <c r="AAZ73" s="147"/>
      <c r="ABA73" s="147"/>
      <c r="ABB73" s="147"/>
      <c r="ABC73" s="147"/>
      <c r="ABD73" s="147"/>
      <c r="ABE73" s="147"/>
      <c r="ABF73" s="147"/>
      <c r="ABG73" s="147"/>
      <c r="ABH73" s="147"/>
      <c r="ABI73" s="147"/>
      <c r="ABJ73" s="147"/>
      <c r="ABK73" s="147"/>
      <c r="ABL73" s="147"/>
      <c r="ABM73" s="147"/>
      <c r="ABN73" s="147"/>
      <c r="ABO73" s="147"/>
      <c r="ABP73" s="147"/>
      <c r="ABQ73" s="147"/>
      <c r="ABR73" s="147"/>
      <c r="ABS73" s="147"/>
      <c r="ABT73" s="147"/>
      <c r="ABU73" s="147"/>
      <c r="ABV73" s="147"/>
      <c r="ABW73" s="147"/>
      <c r="ABX73" s="147"/>
      <c r="ABY73" s="147"/>
      <c r="ABZ73" s="147"/>
      <c r="ACA73" s="147"/>
      <c r="ACB73" s="147"/>
      <c r="ACC73" s="147"/>
      <c r="ACD73" s="147"/>
      <c r="ACE73" s="147"/>
      <c r="ACF73" s="147"/>
      <c r="ACG73" s="147"/>
      <c r="ACH73" s="147"/>
      <c r="ACI73" s="147"/>
      <c r="ACJ73" s="147"/>
      <c r="ACK73" s="147"/>
      <c r="ACL73" s="147"/>
      <c r="ACM73" s="147"/>
      <c r="ACN73" s="147"/>
      <c r="ACO73" s="147"/>
      <c r="ACP73" s="147"/>
      <c r="ACQ73" s="147"/>
      <c r="ACR73" s="147"/>
      <c r="ACS73" s="147"/>
      <c r="ACT73" s="147"/>
      <c r="ACU73" s="147"/>
      <c r="ACV73" s="147"/>
      <c r="ACW73" s="147"/>
      <c r="ACX73" s="147"/>
      <c r="ACY73" s="147"/>
      <c r="ACZ73" s="147"/>
      <c r="ADA73" s="147"/>
      <c r="ADB73" s="147"/>
      <c r="ADC73" s="147"/>
      <c r="ADD73" s="147"/>
      <c r="ADE73" s="147"/>
      <c r="ADF73" s="147"/>
      <c r="ADG73" s="147"/>
      <c r="ADH73" s="147"/>
      <c r="ADI73" s="147"/>
      <c r="ADJ73" s="147"/>
      <c r="ADK73" s="147"/>
      <c r="ADL73" s="147"/>
      <c r="ADM73" s="147"/>
      <c r="ADN73" s="147"/>
      <c r="ADO73" s="147"/>
      <c r="ADP73" s="147"/>
      <c r="ADQ73" s="147"/>
      <c r="ADR73" s="147"/>
      <c r="ADS73" s="147"/>
      <c r="ADT73" s="147"/>
      <c r="ADU73" s="147"/>
      <c r="ADV73" s="147"/>
      <c r="ADW73" s="147"/>
      <c r="ADX73" s="147"/>
      <c r="ADY73" s="147"/>
      <c r="ADZ73" s="147"/>
      <c r="AEA73" s="147"/>
      <c r="AEB73" s="147"/>
      <c r="AEC73" s="147"/>
      <c r="AED73" s="147"/>
      <c r="AEE73" s="147"/>
      <c r="AEF73" s="147"/>
      <c r="AEG73" s="147"/>
      <c r="AEH73" s="147"/>
      <c r="AEI73" s="147"/>
      <c r="AEJ73" s="147"/>
      <c r="AEK73" s="147"/>
      <c r="AEL73" s="147"/>
      <c r="AEM73" s="147"/>
      <c r="AEN73" s="147"/>
      <c r="AEO73" s="147"/>
      <c r="AEP73" s="147"/>
      <c r="AEQ73" s="147"/>
      <c r="AER73" s="147"/>
      <c r="AES73" s="147"/>
      <c r="AET73" s="147"/>
      <c r="AEU73" s="147"/>
      <c r="AEV73" s="147"/>
      <c r="AEW73" s="147"/>
      <c r="AEX73" s="147"/>
      <c r="AEY73" s="147"/>
      <c r="AEZ73" s="147"/>
      <c r="AFA73" s="147"/>
      <c r="AFB73" s="147"/>
      <c r="AFC73" s="147"/>
      <c r="AFD73" s="147"/>
      <c r="AFE73" s="147"/>
      <c r="AFF73" s="147"/>
      <c r="AFG73" s="147"/>
      <c r="AFH73" s="147"/>
      <c r="AFI73" s="147"/>
      <c r="AFJ73" s="147"/>
      <c r="AFK73" s="147"/>
      <c r="AFL73" s="147"/>
      <c r="AFM73" s="147"/>
      <c r="AFN73" s="147"/>
      <c r="AFO73" s="147"/>
      <c r="AFP73" s="147"/>
      <c r="AFQ73" s="147"/>
      <c r="AFR73" s="147"/>
      <c r="AFS73" s="147"/>
      <c r="AFT73" s="147"/>
      <c r="AFU73" s="147"/>
      <c r="AFV73" s="147"/>
      <c r="AFW73" s="147"/>
      <c r="AFX73" s="147"/>
      <c r="AFY73" s="147"/>
      <c r="AFZ73" s="147"/>
      <c r="AGA73" s="147"/>
      <c r="AGB73" s="147"/>
      <c r="AGC73" s="147"/>
      <c r="AGD73" s="147"/>
      <c r="AGE73" s="147"/>
      <c r="AGF73" s="147"/>
      <c r="AGG73" s="147"/>
      <c r="AGH73" s="147"/>
      <c r="AGI73" s="147"/>
      <c r="AGJ73" s="147"/>
      <c r="AGK73" s="147"/>
      <c r="AGL73" s="147"/>
      <c r="AGM73" s="147"/>
      <c r="AGN73" s="147"/>
      <c r="AGO73" s="147"/>
      <c r="AGP73" s="147"/>
      <c r="AGQ73" s="147"/>
      <c r="AGR73" s="147"/>
      <c r="AGS73" s="147"/>
      <c r="AGT73" s="147"/>
      <c r="AGU73" s="147"/>
      <c r="AGV73" s="147"/>
      <c r="AGW73" s="147"/>
      <c r="AGX73" s="147"/>
      <c r="AGY73" s="147"/>
      <c r="AGZ73" s="147"/>
      <c r="AHA73" s="147"/>
      <c r="AHB73" s="147"/>
      <c r="AHC73" s="147"/>
      <c r="AHD73" s="147"/>
      <c r="AHE73" s="147"/>
      <c r="AHF73" s="147"/>
      <c r="AHG73" s="147"/>
      <c r="AHH73" s="147"/>
      <c r="AHI73" s="147"/>
      <c r="AHJ73" s="147"/>
      <c r="AHK73" s="147"/>
      <c r="AHL73" s="147"/>
      <c r="AHM73" s="147"/>
      <c r="AHN73" s="147"/>
      <c r="AHO73" s="147"/>
      <c r="AHP73" s="147"/>
      <c r="AHQ73" s="147"/>
      <c r="AHR73" s="147"/>
      <c r="AHS73" s="147"/>
      <c r="AHT73" s="147"/>
      <c r="AHU73" s="147"/>
      <c r="AHV73" s="147"/>
      <c r="AHW73" s="147"/>
      <c r="AHX73" s="147"/>
      <c r="AHY73" s="147"/>
      <c r="AHZ73" s="147"/>
      <c r="AIA73" s="147"/>
      <c r="AIB73" s="147"/>
      <c r="AIC73" s="147"/>
      <c r="AID73" s="147"/>
      <c r="AIE73" s="147"/>
      <c r="AIF73" s="147"/>
      <c r="AIG73" s="147"/>
      <c r="AIH73" s="147"/>
      <c r="AII73" s="147"/>
      <c r="AIJ73" s="147"/>
      <c r="AIK73" s="147"/>
      <c r="AIL73" s="147"/>
      <c r="AIM73" s="147"/>
      <c r="AIN73" s="147"/>
      <c r="AIO73" s="147"/>
      <c r="AIP73" s="147"/>
      <c r="AIQ73" s="147"/>
      <c r="AIR73" s="147"/>
      <c r="AIS73" s="147"/>
      <c r="AIT73" s="147"/>
      <c r="AIU73" s="147"/>
      <c r="AIV73" s="147"/>
      <c r="AIW73" s="147"/>
      <c r="AIX73" s="147"/>
      <c r="AIY73" s="147"/>
      <c r="AIZ73" s="147"/>
      <c r="AJA73" s="147"/>
      <c r="AJB73" s="147"/>
      <c r="AJC73" s="147"/>
      <c r="AJD73" s="147"/>
      <c r="AJE73" s="147"/>
      <c r="AJF73" s="147"/>
      <c r="AJG73" s="147"/>
      <c r="AJH73" s="147"/>
      <c r="AJI73" s="147"/>
      <c r="AJJ73" s="147"/>
      <c r="AJK73" s="147"/>
      <c r="AJL73" s="147"/>
      <c r="AJM73" s="147"/>
      <c r="AJN73" s="147"/>
      <c r="AJO73" s="147"/>
      <c r="AJP73" s="147"/>
      <c r="AJQ73" s="147"/>
      <c r="AJR73" s="147"/>
      <c r="AJS73" s="147"/>
      <c r="AJT73" s="147"/>
      <c r="AJU73" s="147"/>
      <c r="AJV73" s="147"/>
      <c r="AJW73" s="147"/>
      <c r="AJX73" s="147"/>
      <c r="AJY73" s="147"/>
      <c r="AJZ73" s="147"/>
      <c r="AKA73" s="147"/>
      <c r="AKB73" s="147"/>
      <c r="AKC73" s="147"/>
      <c r="AKD73" s="147"/>
      <c r="AKE73" s="147"/>
      <c r="AKF73" s="147"/>
      <c r="AKG73" s="147"/>
      <c r="AKH73" s="147"/>
      <c r="AKI73" s="147"/>
      <c r="AKJ73" s="147"/>
      <c r="AKK73" s="147"/>
      <c r="AKL73" s="147"/>
      <c r="AKM73" s="147"/>
      <c r="AKN73" s="147"/>
      <c r="AKO73" s="147"/>
      <c r="AKP73" s="147"/>
      <c r="AKQ73" s="147"/>
      <c r="AKR73" s="147"/>
      <c r="AKS73" s="147"/>
      <c r="AKT73" s="147"/>
      <c r="AKU73" s="147"/>
      <c r="AKV73" s="147"/>
      <c r="AKW73" s="147"/>
      <c r="AKX73" s="147"/>
      <c r="AKY73" s="147"/>
      <c r="AKZ73" s="147"/>
      <c r="ALA73" s="147"/>
      <c r="ALB73" s="147"/>
      <c r="ALC73" s="147"/>
      <c r="ALD73" s="147"/>
      <c r="ALE73" s="147"/>
      <c r="ALF73" s="147"/>
      <c r="ALG73" s="147"/>
      <c r="ALH73" s="147"/>
      <c r="ALI73" s="147"/>
      <c r="ALJ73" s="147"/>
      <c r="ALK73" s="147"/>
      <c r="ALL73" s="147"/>
      <c r="ALM73" s="147"/>
      <c r="ALN73" s="147"/>
      <c r="ALO73" s="147"/>
      <c r="ALP73" s="147"/>
      <c r="ALQ73" s="147"/>
      <c r="ALR73" s="147"/>
      <c r="ALS73" s="147"/>
      <c r="ALT73" s="147"/>
      <c r="ALU73" s="147"/>
      <c r="ALV73" s="147"/>
      <c r="ALW73" s="147"/>
      <c r="ALX73" s="147"/>
      <c r="ALY73" s="147"/>
      <c r="ALZ73" s="147"/>
      <c r="AMA73" s="147"/>
      <c r="AMB73" s="147"/>
      <c r="AMC73" s="147"/>
      <c r="AMD73" s="147"/>
      <c r="AME73" s="147"/>
      <c r="AMF73" s="147"/>
      <c r="AMG73" s="147"/>
      <c r="AMH73" s="147"/>
      <c r="AMI73" s="147"/>
      <c r="AMJ73" s="147"/>
      <c r="AMK73" s="147"/>
      <c r="AML73" s="147"/>
      <c r="AMM73" s="147"/>
      <c r="AMN73" s="147"/>
      <c r="AMO73" s="147"/>
      <c r="AMP73" s="147"/>
      <c r="AMQ73" s="147"/>
      <c r="AMR73" s="147"/>
      <c r="AMS73" s="147"/>
      <c r="AMT73" s="147"/>
      <c r="AMU73" s="147"/>
      <c r="AMV73" s="147"/>
      <c r="AMW73" s="147"/>
      <c r="AMX73" s="147"/>
      <c r="AMY73" s="147"/>
      <c r="AMZ73" s="147"/>
      <c r="ANA73" s="147"/>
      <c r="ANB73" s="147"/>
      <c r="ANC73" s="147"/>
      <c r="AND73" s="147"/>
      <c r="ANE73" s="147"/>
      <c r="ANF73" s="147"/>
      <c r="ANG73" s="147"/>
      <c r="ANH73" s="147"/>
      <c r="ANI73" s="147"/>
      <c r="ANJ73" s="147"/>
      <c r="ANK73" s="147"/>
      <c r="ANL73" s="147"/>
      <c r="ANM73" s="147"/>
      <c r="ANN73" s="147"/>
      <c r="ANO73" s="147"/>
      <c r="ANP73" s="147"/>
      <c r="ANQ73" s="147"/>
      <c r="ANR73" s="147"/>
      <c r="ANS73" s="147"/>
      <c r="ANT73" s="147"/>
      <c r="ANU73" s="147"/>
      <c r="ANV73" s="147"/>
      <c r="ANW73" s="147"/>
      <c r="ANX73" s="147"/>
      <c r="ANY73" s="147"/>
      <c r="ANZ73" s="147"/>
      <c r="AOA73" s="147"/>
      <c r="AOB73" s="147"/>
      <c r="AOC73" s="147"/>
      <c r="AOD73" s="147"/>
      <c r="AOE73" s="147"/>
      <c r="AOF73" s="147"/>
      <c r="AOG73" s="147"/>
      <c r="AOH73" s="147"/>
      <c r="AOI73" s="147"/>
      <c r="AOJ73" s="147"/>
      <c r="AOK73" s="147"/>
      <c r="AOL73" s="147"/>
      <c r="AOM73" s="147"/>
      <c r="AON73" s="147"/>
      <c r="AOO73" s="147"/>
      <c r="AOP73" s="147"/>
      <c r="AOQ73" s="147"/>
      <c r="AOR73" s="147"/>
      <c r="AOS73" s="147"/>
      <c r="AOT73" s="147"/>
      <c r="AOU73" s="147"/>
      <c r="AOV73" s="147"/>
      <c r="AOW73" s="147"/>
      <c r="AOX73" s="147"/>
      <c r="AOY73" s="147"/>
      <c r="AOZ73" s="147"/>
      <c r="APA73" s="147"/>
      <c r="APB73" s="147"/>
      <c r="APC73" s="147"/>
      <c r="APD73" s="147"/>
      <c r="APE73" s="147"/>
      <c r="APF73" s="147"/>
      <c r="APG73" s="147"/>
      <c r="APH73" s="147"/>
      <c r="API73" s="147"/>
      <c r="APJ73" s="147"/>
      <c r="APK73" s="147"/>
      <c r="APL73" s="147"/>
      <c r="APM73" s="147"/>
      <c r="APN73" s="147"/>
      <c r="APO73" s="147"/>
      <c r="APP73" s="147"/>
      <c r="APQ73" s="147"/>
      <c r="APR73" s="147"/>
      <c r="APS73" s="147"/>
      <c r="APT73" s="147"/>
      <c r="APU73" s="147"/>
      <c r="APV73" s="147"/>
      <c r="APW73" s="147"/>
      <c r="APX73" s="147"/>
      <c r="APY73" s="147"/>
      <c r="APZ73" s="147"/>
    </row>
    <row r="74" spans="1:1118" s="36" customFormat="1" ht="16" customHeight="1" x14ac:dyDescent="0.2">
      <c r="A74" s="261" t="s">
        <v>308</v>
      </c>
      <c r="B74" s="260">
        <f t="shared" si="2"/>
        <v>624.53992187500012</v>
      </c>
      <c r="C74" s="260">
        <f t="shared" si="3"/>
        <v>81.960302734375006</v>
      </c>
      <c r="D74" s="260">
        <f t="shared" si="7"/>
        <v>48.772626953124998</v>
      </c>
      <c r="E74" s="260"/>
      <c r="F74" s="260">
        <f t="shared" si="4"/>
        <v>1942.4786132812501</v>
      </c>
      <c r="G74" s="260">
        <f t="shared" si="8"/>
        <v>6.94921875</v>
      </c>
      <c r="H74" s="260">
        <f t="shared" si="9"/>
        <v>1456.1670898437501</v>
      </c>
      <c r="I74" s="260">
        <f t="shared" si="10"/>
        <v>2080.3925195312499</v>
      </c>
      <c r="J74" s="260">
        <f t="shared" si="5"/>
        <v>180.22646484374997</v>
      </c>
      <c r="K74" s="260">
        <f t="shared" si="11"/>
        <v>500.98374023437503</v>
      </c>
      <c r="L74" s="260">
        <f t="shared" si="12"/>
        <v>16.330400390625002</v>
      </c>
      <c r="M74" s="260">
        <f t="shared" si="13"/>
        <v>232.35997070312499</v>
      </c>
      <c r="N74" s="260">
        <f t="shared" si="14"/>
        <v>2.5720312500000002</v>
      </c>
      <c r="O74" s="260">
        <f t="shared" si="6"/>
        <v>7173.7329003906243</v>
      </c>
      <c r="P74" s="260">
        <v>856.63578125000004</v>
      </c>
      <c r="Q74"/>
      <c r="R74"/>
      <c r="S74"/>
      <c r="T74"/>
      <c r="U74"/>
      <c r="V74"/>
      <c r="W74"/>
      <c r="X74"/>
      <c r="Y74"/>
      <c r="Z74"/>
      <c r="AA74"/>
      <c r="AB74"/>
      <c r="AC74"/>
      <c r="AD74"/>
      <c r="AE74"/>
      <c r="AF74"/>
      <c r="AG74"/>
      <c r="AH74"/>
      <c r="AI74" s="147"/>
      <c r="AJ74" s="147"/>
      <c r="AK74" s="147"/>
      <c r="AL74" s="147"/>
      <c r="AM74" s="34"/>
      <c r="AN74" s="34"/>
      <c r="AO74" s="34"/>
      <c r="AP74" s="34"/>
      <c r="AQ74" s="34"/>
      <c r="AR74" s="34"/>
      <c r="AS74" s="34"/>
      <c r="AT74" s="34"/>
      <c r="AU74" s="34"/>
      <c r="AV74" s="34"/>
      <c r="AW74" s="34"/>
      <c r="AX74" s="34"/>
      <c r="AY74" s="34"/>
      <c r="AZ74" s="34"/>
      <c r="BA74" s="34"/>
      <c r="BB74" s="34"/>
      <c r="BC74" s="34"/>
      <c r="BD74" s="34"/>
      <c r="BE74" s="34"/>
      <c r="BF74" s="34"/>
      <c r="BG74" s="34"/>
      <c r="BH74" s="34"/>
      <c r="BI74" s="34"/>
      <c r="BJ74" s="34"/>
      <c r="BK74" s="34"/>
      <c r="BL74" s="34"/>
      <c r="BM74" s="34"/>
      <c r="BN74" s="34"/>
      <c r="BO74" s="34"/>
      <c r="BP74" s="34"/>
      <c r="BQ74" s="34"/>
      <c r="BR74" s="34"/>
      <c r="BS74" s="34"/>
      <c r="BT74" s="34"/>
      <c r="BU74" s="34"/>
      <c r="BV74" s="34"/>
      <c r="BW74" s="34"/>
      <c r="BX74" s="34"/>
      <c r="BY74" s="34"/>
      <c r="BZ74" s="34"/>
      <c r="CA74" s="34"/>
      <c r="CB74" s="34"/>
      <c r="CC74" s="34"/>
      <c r="CD74" s="34"/>
      <c r="CE74" s="34"/>
      <c r="CF74" s="34"/>
      <c r="CG74" s="34"/>
      <c r="CH74" s="34"/>
      <c r="CI74" s="34"/>
      <c r="CJ74" s="34"/>
      <c r="CK74" s="34"/>
      <c r="CL74" s="34"/>
      <c r="CM74" s="34"/>
      <c r="CN74" s="34"/>
      <c r="CO74" s="34"/>
      <c r="CP74" s="34"/>
      <c r="CQ74" s="34"/>
      <c r="CR74" s="34"/>
      <c r="CS74" s="34"/>
      <c r="CT74" s="34"/>
      <c r="CU74" s="34"/>
      <c r="CV74" s="34"/>
      <c r="CW74" s="34"/>
      <c r="CX74" s="34"/>
      <c r="CY74" s="34"/>
      <c r="CZ74" s="34"/>
      <c r="DA74" s="34"/>
      <c r="DB74" s="34"/>
      <c r="DC74" s="34"/>
      <c r="DD74" s="34"/>
      <c r="DE74" s="34"/>
      <c r="DF74" s="34"/>
      <c r="DG74" s="34"/>
      <c r="DH74" s="34"/>
      <c r="DI74" s="34"/>
      <c r="DJ74" s="34"/>
      <c r="DK74" s="34"/>
      <c r="DL74" s="34"/>
      <c r="DM74" s="34"/>
      <c r="DN74" s="34"/>
      <c r="DO74" s="34"/>
      <c r="DP74" s="34"/>
      <c r="DQ74" s="34"/>
      <c r="DR74" s="34"/>
      <c r="DS74" s="34"/>
      <c r="DT74" s="34"/>
      <c r="DU74" s="34"/>
      <c r="DV74" s="34"/>
      <c r="DW74" s="34"/>
      <c r="DX74" s="34"/>
      <c r="DY74" s="34"/>
      <c r="DZ74" s="34"/>
      <c r="EA74" s="34"/>
      <c r="EB74" s="34"/>
      <c r="EC74" s="34"/>
      <c r="ED74" s="34"/>
      <c r="EE74" s="34"/>
      <c r="EF74" s="34"/>
      <c r="EG74" s="34"/>
      <c r="EH74" s="34"/>
      <c r="EI74" s="34"/>
      <c r="EJ74" s="34"/>
      <c r="EK74" s="34"/>
      <c r="EL74" s="34"/>
      <c r="EM74" s="34"/>
      <c r="EN74" s="34"/>
      <c r="EO74" s="34"/>
      <c r="EP74" s="34"/>
      <c r="EQ74" s="34"/>
      <c r="ER74" s="34"/>
      <c r="ES74" s="34"/>
      <c r="ET74" s="34"/>
      <c r="EU74" s="34"/>
      <c r="EV74" s="34"/>
      <c r="EW74" s="34"/>
      <c r="EX74" s="34"/>
      <c r="EY74" s="34"/>
      <c r="EZ74" s="34"/>
      <c r="FA74" s="34"/>
      <c r="FB74" s="34"/>
      <c r="FC74" s="34"/>
      <c r="FD74" s="34"/>
      <c r="FE74" s="34"/>
      <c r="FF74" s="34"/>
      <c r="FG74" s="34"/>
      <c r="FH74" s="34"/>
      <c r="FI74" s="34"/>
      <c r="FJ74" s="34"/>
      <c r="FK74" s="34"/>
      <c r="FL74" s="34"/>
      <c r="FM74" s="34"/>
      <c r="FN74" s="34"/>
      <c r="FO74" s="34"/>
      <c r="FP74" s="34"/>
      <c r="FQ74" s="34"/>
      <c r="FR74" s="34"/>
      <c r="FS74" s="34"/>
      <c r="FT74" s="34"/>
      <c r="FU74" s="34"/>
      <c r="FV74" s="34"/>
      <c r="FW74" s="34"/>
      <c r="FX74" s="34"/>
      <c r="FY74" s="34"/>
      <c r="FZ74" s="34"/>
      <c r="GA74" s="34"/>
      <c r="GB74" s="34"/>
      <c r="GC74" s="34"/>
      <c r="GD74" s="34"/>
      <c r="GE74" s="34"/>
      <c r="GF74" s="34"/>
      <c r="GG74" s="34"/>
      <c r="GH74" s="34"/>
      <c r="GI74" s="34"/>
      <c r="GJ74" s="34"/>
      <c r="GK74" s="34"/>
      <c r="GL74" s="34"/>
      <c r="GM74" s="34"/>
      <c r="GN74" s="34"/>
      <c r="GO74" s="34"/>
      <c r="GP74" s="34"/>
      <c r="GQ74" s="34"/>
      <c r="GR74" s="34"/>
      <c r="GS74" s="34"/>
      <c r="GT74" s="34"/>
      <c r="GU74" s="34"/>
      <c r="GV74" s="34"/>
      <c r="GW74" s="34"/>
      <c r="GX74" s="34"/>
      <c r="GY74" s="34"/>
      <c r="GZ74" s="34"/>
      <c r="HA74" s="34"/>
      <c r="HB74" s="34"/>
      <c r="HC74" s="34"/>
      <c r="HD74" s="34"/>
      <c r="HE74" s="34"/>
      <c r="HF74" s="34"/>
      <c r="HG74" s="34"/>
      <c r="HH74" s="34"/>
      <c r="HI74" s="34"/>
      <c r="HJ74" s="34"/>
      <c r="HK74" s="34"/>
      <c r="HL74" s="34"/>
      <c r="HM74" s="34"/>
      <c r="HN74" s="34"/>
      <c r="HO74" s="34"/>
      <c r="HP74" s="34"/>
      <c r="HQ74" s="34"/>
      <c r="HR74" s="34"/>
      <c r="HS74" s="34"/>
      <c r="HT74" s="34"/>
      <c r="HU74" s="34"/>
      <c r="HV74" s="34"/>
      <c r="HW74" s="34"/>
      <c r="HX74" s="34"/>
      <c r="HY74" s="34"/>
      <c r="HZ74" s="34"/>
      <c r="IA74" s="34"/>
      <c r="IB74" s="34"/>
      <c r="IC74" s="34"/>
      <c r="ID74" s="34"/>
      <c r="IE74" s="34"/>
      <c r="IF74" s="34"/>
      <c r="IG74" s="34"/>
      <c r="IH74" s="34"/>
      <c r="II74" s="34"/>
      <c r="IJ74" s="34"/>
      <c r="IK74" s="34"/>
      <c r="IL74" s="34"/>
      <c r="IM74" s="34"/>
      <c r="IN74" s="34"/>
      <c r="IO74" s="34"/>
      <c r="IP74" s="34"/>
      <c r="IQ74" s="34"/>
      <c r="IR74" s="34"/>
      <c r="IS74" s="34"/>
      <c r="IT74" s="34"/>
      <c r="IU74" s="34"/>
      <c r="IV74" s="34"/>
      <c r="IW74" s="34"/>
      <c r="IX74" s="34"/>
      <c r="IY74" s="34"/>
      <c r="IZ74" s="34"/>
      <c r="JA74" s="34"/>
      <c r="JB74" s="34"/>
      <c r="JC74" s="34"/>
      <c r="JD74" s="34"/>
      <c r="JE74" s="34"/>
      <c r="JF74" s="34"/>
      <c r="JG74" s="34"/>
      <c r="JH74" s="34"/>
      <c r="JI74" s="34"/>
      <c r="JJ74" s="34"/>
      <c r="JK74" s="34"/>
      <c r="JL74" s="34"/>
      <c r="JM74" s="34"/>
      <c r="JN74" s="34"/>
      <c r="JO74" s="34"/>
      <c r="JP74" s="34"/>
      <c r="JQ74" s="34"/>
      <c r="JR74" s="34"/>
      <c r="JS74" s="34"/>
      <c r="JT74" s="34"/>
      <c r="JU74" s="34"/>
      <c r="JV74" s="34"/>
      <c r="JW74" s="34"/>
      <c r="JX74" s="34"/>
      <c r="JY74" s="34"/>
      <c r="JZ74" s="34"/>
      <c r="KA74" s="34"/>
      <c r="KB74" s="34"/>
      <c r="KC74" s="34"/>
      <c r="KD74" s="34"/>
      <c r="KE74" s="34"/>
      <c r="KF74" s="34"/>
      <c r="KG74" s="34"/>
      <c r="KH74" s="34"/>
      <c r="KI74" s="34"/>
      <c r="KJ74" s="34"/>
      <c r="KK74" s="34"/>
      <c r="KL74" s="34"/>
      <c r="KM74" s="34"/>
      <c r="KN74" s="34"/>
      <c r="KO74" s="34"/>
      <c r="KP74" s="34"/>
      <c r="KQ74" s="34"/>
      <c r="KR74" s="34"/>
      <c r="KS74" s="34"/>
      <c r="KT74" s="34"/>
      <c r="KU74" s="34"/>
      <c r="KV74" s="34"/>
      <c r="KW74" s="34"/>
      <c r="KX74" s="34"/>
      <c r="KY74" s="34"/>
      <c r="KZ74" s="34"/>
      <c r="LA74" s="34"/>
      <c r="LB74" s="34"/>
      <c r="LC74" s="34"/>
      <c r="LD74" s="34"/>
      <c r="LE74" s="34"/>
      <c r="LF74" s="34"/>
      <c r="LG74" s="34"/>
      <c r="LH74" s="34"/>
      <c r="LI74" s="34"/>
      <c r="LJ74" s="34"/>
      <c r="LK74" s="34"/>
      <c r="LL74" s="34"/>
      <c r="LM74" s="34"/>
      <c r="LN74" s="34"/>
      <c r="LO74" s="34"/>
      <c r="LP74" s="34"/>
      <c r="LQ74" s="34"/>
      <c r="LR74" s="34"/>
      <c r="LS74" s="34"/>
      <c r="LT74" s="34"/>
      <c r="LU74" s="34"/>
      <c r="LV74" s="34"/>
      <c r="LW74" s="34"/>
      <c r="LX74" s="34"/>
      <c r="LY74" s="34"/>
      <c r="LZ74" s="34"/>
      <c r="MA74" s="34"/>
      <c r="MB74" s="34"/>
      <c r="MC74" s="34"/>
      <c r="MD74" s="34"/>
      <c r="ME74" s="34"/>
      <c r="MF74" s="34"/>
      <c r="MG74" s="34"/>
      <c r="MH74" s="34"/>
      <c r="MI74" s="34"/>
      <c r="MJ74" s="34"/>
      <c r="MK74" s="34"/>
      <c r="ML74" s="34"/>
      <c r="MM74" s="34"/>
      <c r="MN74" s="34"/>
      <c r="MO74" s="34"/>
      <c r="MP74" s="34"/>
      <c r="MQ74" s="34"/>
      <c r="MR74" s="34"/>
      <c r="MS74" s="34"/>
      <c r="MT74" s="34"/>
      <c r="MU74" s="34"/>
      <c r="MV74" s="34"/>
      <c r="MW74" s="34"/>
      <c r="MX74" s="34"/>
      <c r="MY74" s="34"/>
      <c r="MZ74" s="34"/>
      <c r="NA74" s="34"/>
      <c r="NB74" s="34"/>
      <c r="NC74" s="34"/>
      <c r="ND74" s="34"/>
      <c r="NE74" s="34"/>
      <c r="NF74" s="34"/>
      <c r="NG74" s="34"/>
      <c r="NH74" s="34"/>
      <c r="NI74" s="34"/>
      <c r="NJ74" s="34"/>
      <c r="NK74" s="34"/>
      <c r="NL74" s="34"/>
      <c r="NM74" s="34"/>
      <c r="NN74" s="34"/>
      <c r="NO74" s="34"/>
      <c r="NP74" s="34"/>
      <c r="NQ74" s="34"/>
      <c r="NR74" s="34"/>
      <c r="NS74" s="34"/>
      <c r="NT74" s="34"/>
      <c r="NU74" s="34"/>
      <c r="NV74" s="34"/>
      <c r="NW74" s="34"/>
      <c r="NX74" s="34"/>
      <c r="NY74" s="34"/>
      <c r="NZ74" s="34"/>
      <c r="OA74" s="34"/>
      <c r="OB74" s="34"/>
      <c r="OC74" s="34"/>
      <c r="OD74" s="34"/>
      <c r="OE74" s="34"/>
      <c r="OF74" s="34"/>
      <c r="OG74" s="34"/>
      <c r="OH74" s="34"/>
      <c r="OI74" s="34"/>
      <c r="OJ74" s="34"/>
      <c r="OK74" s="34"/>
      <c r="OL74" s="34"/>
      <c r="OM74" s="34"/>
      <c r="ON74" s="34"/>
      <c r="OO74" s="34"/>
      <c r="OP74" s="34"/>
      <c r="OQ74" s="34"/>
      <c r="OR74" s="34"/>
      <c r="OS74" s="34"/>
      <c r="OT74" s="34"/>
      <c r="OU74" s="34"/>
      <c r="OV74" s="34"/>
      <c r="OW74" s="34"/>
      <c r="OX74" s="34"/>
      <c r="OY74" s="34"/>
      <c r="OZ74" s="34"/>
      <c r="PA74" s="34"/>
      <c r="PB74" s="34"/>
      <c r="PC74" s="34"/>
      <c r="PD74" s="34"/>
      <c r="PE74" s="34"/>
      <c r="PF74" s="34"/>
      <c r="PG74" s="34"/>
      <c r="PH74" s="34"/>
      <c r="PI74" s="34"/>
      <c r="PJ74" s="34"/>
      <c r="PK74" s="34"/>
      <c r="PL74" s="34"/>
      <c r="PM74" s="34"/>
      <c r="PN74" s="34"/>
      <c r="PO74" s="34"/>
      <c r="PP74" s="34"/>
      <c r="PQ74" s="34"/>
      <c r="PR74" s="34"/>
      <c r="PS74" s="34"/>
      <c r="PT74" s="34"/>
      <c r="PU74" s="34"/>
      <c r="PV74" s="34"/>
      <c r="PW74" s="34"/>
      <c r="PX74" s="34"/>
      <c r="PY74" s="34"/>
      <c r="PZ74" s="34"/>
      <c r="QA74" s="34"/>
      <c r="QB74" s="34"/>
      <c r="QC74" s="34"/>
      <c r="QD74" s="34"/>
      <c r="QE74" s="34"/>
      <c r="QF74" s="34"/>
      <c r="QG74" s="34"/>
      <c r="QH74" s="34"/>
      <c r="QI74" s="34"/>
      <c r="QJ74" s="34"/>
      <c r="QK74" s="34"/>
      <c r="QL74" s="34"/>
      <c r="QM74" s="34"/>
      <c r="QN74" s="34"/>
      <c r="QO74" s="34"/>
      <c r="QP74" s="34"/>
      <c r="QQ74" s="34"/>
      <c r="QR74" s="34"/>
      <c r="QS74" s="34"/>
      <c r="QT74" s="34"/>
      <c r="QU74" s="34"/>
      <c r="QV74" s="34"/>
      <c r="QW74" s="34"/>
      <c r="QX74" s="34"/>
      <c r="QY74" s="34"/>
      <c r="QZ74" s="34"/>
      <c r="RA74" s="34"/>
      <c r="RB74" s="34"/>
      <c r="RC74" s="34"/>
      <c r="RD74" s="34"/>
      <c r="RE74" s="34"/>
      <c r="RF74" s="34"/>
      <c r="RG74" s="34"/>
      <c r="RH74" s="34"/>
      <c r="RI74" s="34"/>
      <c r="RJ74" s="34"/>
      <c r="RK74" s="34"/>
      <c r="RL74" s="34"/>
      <c r="RM74" s="34"/>
      <c r="RN74" s="34"/>
      <c r="RO74" s="34"/>
      <c r="RP74" s="34"/>
      <c r="RQ74" s="34"/>
      <c r="RR74" s="34"/>
      <c r="RS74" s="34"/>
      <c r="RT74" s="34"/>
      <c r="RU74" s="34"/>
      <c r="RV74" s="34"/>
      <c r="RW74" s="34"/>
      <c r="RX74" s="34"/>
      <c r="RY74" s="34"/>
      <c r="RZ74" s="34"/>
      <c r="SA74" s="34"/>
      <c r="SB74" s="34"/>
      <c r="SC74" s="34"/>
      <c r="SD74" s="34"/>
      <c r="SE74" s="34"/>
      <c r="SF74" s="34"/>
      <c r="SG74" s="34"/>
      <c r="SH74" s="34"/>
      <c r="SI74" s="34"/>
      <c r="SJ74" s="34"/>
      <c r="SK74" s="34"/>
      <c r="SL74" s="34"/>
      <c r="SM74" s="34"/>
      <c r="SN74" s="34"/>
      <c r="SO74" s="34"/>
      <c r="SP74" s="34"/>
      <c r="SQ74" s="34"/>
      <c r="SR74" s="34"/>
      <c r="SS74" s="34"/>
      <c r="ST74" s="34"/>
      <c r="SU74" s="34"/>
      <c r="SV74" s="34"/>
      <c r="SW74" s="34"/>
      <c r="SX74" s="34"/>
      <c r="SY74" s="34"/>
      <c r="SZ74" s="34"/>
      <c r="TA74" s="34"/>
      <c r="TB74" s="34"/>
      <c r="TC74" s="34"/>
      <c r="TD74" s="34"/>
      <c r="TE74" s="34"/>
      <c r="TF74" s="34"/>
      <c r="TG74" s="34"/>
      <c r="TH74" s="34"/>
      <c r="TI74" s="34"/>
      <c r="TJ74" s="34"/>
      <c r="TK74" s="34"/>
      <c r="TL74" s="34"/>
      <c r="TM74" s="34"/>
      <c r="TN74" s="34"/>
      <c r="TO74" s="34"/>
      <c r="TP74" s="34"/>
      <c r="TQ74" s="34"/>
      <c r="TR74" s="34"/>
      <c r="TS74" s="34"/>
      <c r="TT74" s="34"/>
      <c r="TU74" s="34"/>
      <c r="TV74" s="34"/>
      <c r="TW74" s="34"/>
      <c r="TX74" s="34"/>
      <c r="TY74" s="34"/>
      <c r="TZ74" s="34"/>
      <c r="UA74" s="34"/>
      <c r="UB74" s="34"/>
      <c r="UC74" s="34"/>
      <c r="UD74" s="34"/>
      <c r="UE74" s="34"/>
      <c r="UF74" s="34"/>
      <c r="UG74" s="34"/>
      <c r="UH74" s="34"/>
      <c r="UI74" s="34"/>
      <c r="UJ74" s="34"/>
      <c r="UK74" s="34"/>
      <c r="UL74" s="34"/>
      <c r="UM74" s="34"/>
      <c r="UN74" s="34"/>
      <c r="UO74" s="34"/>
      <c r="UP74" s="34"/>
      <c r="UQ74" s="34"/>
      <c r="UR74" s="34"/>
      <c r="US74" s="34"/>
      <c r="UT74" s="34"/>
      <c r="UU74" s="34"/>
      <c r="UV74" s="34"/>
      <c r="UW74" s="34"/>
      <c r="UX74" s="34"/>
      <c r="UY74" s="34"/>
      <c r="UZ74" s="34"/>
      <c r="VA74" s="34"/>
      <c r="VB74" s="34"/>
      <c r="VC74" s="34"/>
      <c r="VD74" s="34"/>
      <c r="VE74" s="34"/>
      <c r="VF74" s="34"/>
      <c r="VG74" s="34"/>
      <c r="VH74" s="34"/>
      <c r="VI74" s="34"/>
      <c r="VJ74" s="34"/>
      <c r="VK74" s="34"/>
      <c r="VL74" s="34"/>
      <c r="VM74" s="34"/>
      <c r="VN74" s="34"/>
      <c r="VO74" s="34"/>
      <c r="VP74" s="34"/>
      <c r="VQ74" s="34"/>
      <c r="VR74" s="34"/>
      <c r="VS74" s="34"/>
      <c r="VT74" s="34"/>
      <c r="VU74" s="34"/>
      <c r="VV74" s="34"/>
      <c r="VW74" s="34"/>
      <c r="VX74" s="34"/>
      <c r="VY74" s="34"/>
      <c r="VZ74" s="34"/>
      <c r="WA74" s="34"/>
      <c r="WB74" s="34"/>
      <c r="WC74" s="34"/>
      <c r="WD74" s="34"/>
      <c r="WE74" s="34"/>
      <c r="WF74" s="34"/>
      <c r="WG74" s="34"/>
      <c r="WH74" s="34"/>
      <c r="WI74" s="34"/>
      <c r="WJ74" s="34"/>
      <c r="WK74" s="34"/>
      <c r="WL74" s="34"/>
      <c r="WM74" s="34"/>
      <c r="WN74" s="34"/>
      <c r="WO74" s="34"/>
      <c r="WP74" s="34"/>
      <c r="WQ74" s="34"/>
      <c r="WR74" s="34"/>
      <c r="WS74" s="34"/>
      <c r="WT74" s="34"/>
      <c r="WU74" s="34"/>
      <c r="WV74" s="34"/>
      <c r="WW74" s="34"/>
      <c r="WX74" s="34"/>
      <c r="WY74" s="34"/>
      <c r="WZ74" s="34"/>
      <c r="XA74" s="34"/>
      <c r="XB74" s="34"/>
      <c r="XC74" s="34"/>
      <c r="XD74" s="34"/>
      <c r="XE74" s="34"/>
      <c r="XF74" s="34"/>
      <c r="XG74" s="34"/>
      <c r="XH74" s="34"/>
      <c r="XI74" s="34"/>
      <c r="XJ74" s="34"/>
      <c r="XK74" s="34"/>
      <c r="XL74" s="34"/>
      <c r="XM74" s="34"/>
      <c r="XN74" s="34"/>
      <c r="XO74" s="34"/>
      <c r="XP74" s="34"/>
      <c r="XQ74" s="34"/>
      <c r="XR74" s="34"/>
      <c r="XS74" s="34"/>
      <c r="XT74" s="34"/>
      <c r="XU74" s="34"/>
      <c r="XV74" s="34"/>
      <c r="XW74" s="34"/>
      <c r="XX74" s="34"/>
      <c r="XY74" s="34"/>
      <c r="XZ74" s="34"/>
      <c r="YA74" s="34"/>
      <c r="YB74" s="34"/>
      <c r="YC74" s="34"/>
      <c r="YD74" s="34"/>
      <c r="YE74" s="34"/>
      <c r="YF74" s="34"/>
      <c r="YG74" s="34"/>
      <c r="YH74" s="34"/>
      <c r="YI74" s="34"/>
      <c r="YJ74" s="34"/>
      <c r="YK74" s="34"/>
      <c r="YL74" s="34"/>
      <c r="YM74" s="34"/>
      <c r="YN74" s="34"/>
      <c r="YO74" s="34"/>
      <c r="YP74" s="34"/>
      <c r="YQ74" s="34"/>
      <c r="YR74" s="34"/>
      <c r="YS74" s="34"/>
      <c r="YT74" s="34"/>
      <c r="YU74" s="34"/>
      <c r="YV74" s="34"/>
      <c r="YW74" s="34"/>
      <c r="YX74" s="34"/>
      <c r="YY74" s="34"/>
      <c r="YZ74" s="34"/>
      <c r="ZA74" s="34"/>
      <c r="ZB74" s="34"/>
      <c r="ZC74" s="34"/>
      <c r="ZD74" s="34"/>
      <c r="ZE74" s="34"/>
      <c r="ZF74" s="34"/>
      <c r="ZG74" s="34"/>
      <c r="ZH74" s="34"/>
      <c r="ZI74" s="34"/>
      <c r="ZJ74" s="34"/>
      <c r="ZK74" s="34"/>
      <c r="ZL74" s="34"/>
      <c r="ZM74" s="34"/>
      <c r="ZN74" s="34"/>
      <c r="ZO74" s="34"/>
      <c r="ZP74" s="34"/>
      <c r="ZQ74" s="34"/>
      <c r="ZR74" s="34"/>
      <c r="ZS74" s="34"/>
      <c r="ZT74" s="34"/>
      <c r="ZU74" s="34"/>
      <c r="ZV74" s="34"/>
      <c r="ZW74" s="34"/>
      <c r="ZX74" s="34"/>
      <c r="ZY74" s="34"/>
      <c r="ZZ74" s="34"/>
      <c r="AAA74" s="34"/>
      <c r="AAB74" s="34"/>
      <c r="AAC74" s="34"/>
      <c r="AAD74" s="34"/>
      <c r="AAE74" s="34"/>
      <c r="AAF74" s="34"/>
      <c r="AAG74" s="34"/>
      <c r="AAH74" s="34"/>
      <c r="AAI74" s="34"/>
      <c r="AAJ74" s="34"/>
      <c r="AAK74" s="34"/>
      <c r="AAL74" s="34"/>
      <c r="AAM74" s="34"/>
      <c r="AAN74" s="34"/>
      <c r="AAO74" s="34"/>
      <c r="AAP74" s="34"/>
      <c r="AAQ74" s="34"/>
      <c r="AAR74" s="34"/>
      <c r="AAS74" s="34"/>
      <c r="AAT74" s="34"/>
      <c r="AAU74" s="34"/>
      <c r="AAV74" s="34"/>
      <c r="AAW74" s="34"/>
      <c r="AAX74" s="34"/>
      <c r="AAY74" s="34"/>
      <c r="AAZ74" s="34"/>
      <c r="ABA74" s="34"/>
      <c r="ABB74" s="34"/>
      <c r="ABC74" s="34"/>
      <c r="ABD74" s="34"/>
      <c r="ABE74" s="34"/>
      <c r="ABF74" s="34"/>
      <c r="ABG74" s="34"/>
      <c r="ABH74" s="34"/>
      <c r="ABI74" s="34"/>
      <c r="ABJ74" s="34"/>
      <c r="ABK74" s="34"/>
      <c r="ABL74" s="34"/>
      <c r="ABM74" s="34"/>
      <c r="ABN74" s="34"/>
      <c r="ABO74" s="34"/>
      <c r="ABP74" s="34"/>
      <c r="ABQ74" s="34"/>
      <c r="ABR74" s="34"/>
      <c r="ABS74" s="34"/>
      <c r="ABT74" s="34"/>
      <c r="ABU74" s="34"/>
      <c r="ABV74" s="34"/>
      <c r="ABW74" s="34"/>
      <c r="ABX74" s="34"/>
      <c r="ABY74" s="34"/>
      <c r="ABZ74" s="34"/>
      <c r="ACA74" s="34"/>
      <c r="ACB74" s="34"/>
      <c r="ACC74" s="34"/>
      <c r="ACD74" s="34"/>
      <c r="ACE74" s="34"/>
      <c r="ACF74" s="34"/>
      <c r="ACG74" s="34"/>
      <c r="ACH74" s="34"/>
      <c r="ACI74" s="34"/>
      <c r="ACJ74" s="34"/>
      <c r="ACK74" s="34"/>
      <c r="ACL74" s="34"/>
      <c r="ACM74" s="34"/>
      <c r="ACN74" s="34"/>
      <c r="ACO74" s="34"/>
      <c r="ACP74" s="34"/>
      <c r="ACQ74" s="34"/>
      <c r="ACR74" s="34"/>
      <c r="ACS74" s="34"/>
      <c r="ACT74" s="34"/>
      <c r="ACU74" s="34"/>
      <c r="ACV74" s="34"/>
      <c r="ACW74" s="34"/>
      <c r="ACX74" s="34"/>
      <c r="ACY74" s="34"/>
      <c r="ACZ74" s="34"/>
      <c r="ADA74" s="34"/>
      <c r="ADB74" s="34"/>
      <c r="ADC74" s="34"/>
      <c r="ADD74" s="34"/>
      <c r="ADE74" s="34"/>
      <c r="ADF74" s="34"/>
      <c r="ADG74" s="34"/>
      <c r="ADH74" s="34"/>
      <c r="ADI74" s="34"/>
      <c r="ADJ74" s="34"/>
      <c r="ADK74" s="34"/>
      <c r="ADL74" s="34"/>
      <c r="ADM74" s="34"/>
      <c r="ADN74" s="34"/>
      <c r="ADO74" s="34"/>
      <c r="ADP74" s="34"/>
      <c r="ADQ74" s="34"/>
      <c r="ADR74" s="34"/>
      <c r="ADS74" s="34"/>
      <c r="ADT74" s="34"/>
      <c r="ADU74" s="34"/>
      <c r="ADV74" s="34"/>
      <c r="ADW74" s="34"/>
      <c r="ADX74" s="34"/>
      <c r="ADY74" s="34"/>
      <c r="ADZ74" s="34"/>
      <c r="AEA74" s="34"/>
      <c r="AEB74" s="34"/>
      <c r="AEC74" s="34"/>
      <c r="AED74" s="34"/>
      <c r="AEE74" s="34"/>
      <c r="AEF74" s="34"/>
      <c r="AEG74" s="34"/>
      <c r="AEH74" s="34"/>
      <c r="AEI74" s="34"/>
      <c r="AEJ74" s="34"/>
      <c r="AEK74" s="34"/>
      <c r="AEL74" s="34"/>
      <c r="AEM74" s="34"/>
      <c r="AEN74" s="34"/>
      <c r="AEO74" s="34"/>
      <c r="AEP74" s="34"/>
      <c r="AEQ74" s="34"/>
      <c r="AER74" s="34"/>
      <c r="AES74" s="34"/>
      <c r="AET74" s="34"/>
      <c r="AEU74" s="34"/>
      <c r="AEV74" s="34"/>
      <c r="AEW74" s="34"/>
      <c r="AEX74" s="34"/>
      <c r="AEY74" s="34"/>
      <c r="AEZ74" s="34"/>
      <c r="AFA74" s="34"/>
      <c r="AFB74" s="34"/>
      <c r="AFC74" s="34"/>
      <c r="AFD74" s="34"/>
      <c r="AFE74" s="34"/>
      <c r="AFF74" s="34"/>
      <c r="AFG74" s="34"/>
      <c r="AFH74" s="34"/>
      <c r="AFI74" s="34"/>
      <c r="AFJ74" s="34"/>
      <c r="AFK74" s="34"/>
      <c r="AFL74" s="34"/>
      <c r="AFM74" s="34"/>
      <c r="AFN74" s="34"/>
      <c r="AFO74" s="34"/>
      <c r="AFP74" s="34"/>
      <c r="AFQ74" s="34"/>
      <c r="AFR74" s="34"/>
      <c r="AFS74" s="34"/>
      <c r="AFT74" s="34"/>
      <c r="AFU74" s="34"/>
      <c r="AFV74" s="34"/>
      <c r="AFW74" s="34"/>
      <c r="AFX74" s="34"/>
      <c r="AFY74" s="34"/>
      <c r="AFZ74" s="34"/>
      <c r="AGA74" s="34"/>
      <c r="AGB74" s="34"/>
      <c r="AGC74" s="34"/>
      <c r="AGD74" s="34"/>
      <c r="AGE74" s="34"/>
      <c r="AGF74" s="34"/>
      <c r="AGG74" s="34"/>
      <c r="AGH74" s="34"/>
      <c r="AGI74" s="34"/>
      <c r="AGJ74" s="34"/>
      <c r="AGK74" s="34"/>
      <c r="AGL74" s="34"/>
      <c r="AGM74" s="34"/>
      <c r="AGN74" s="34"/>
      <c r="AGO74" s="34"/>
      <c r="AGP74" s="34"/>
      <c r="AGQ74" s="34"/>
      <c r="AGR74" s="34"/>
      <c r="AGS74" s="34"/>
      <c r="AGT74" s="34"/>
      <c r="AGU74" s="34"/>
      <c r="AGV74" s="34"/>
      <c r="AGW74" s="34"/>
      <c r="AGX74" s="34"/>
      <c r="AGY74" s="34"/>
      <c r="AGZ74" s="34"/>
      <c r="AHA74" s="34"/>
      <c r="AHB74" s="34"/>
      <c r="AHC74" s="34"/>
      <c r="AHD74" s="34"/>
      <c r="AHE74" s="34"/>
      <c r="AHF74" s="34"/>
      <c r="AHG74" s="34"/>
      <c r="AHH74" s="34"/>
      <c r="AHI74" s="34"/>
      <c r="AHJ74" s="34"/>
      <c r="AHK74" s="34"/>
      <c r="AHL74" s="34"/>
      <c r="AHM74" s="34"/>
      <c r="AHN74" s="34"/>
      <c r="AHO74" s="34"/>
      <c r="AHP74" s="34"/>
      <c r="AHQ74" s="34"/>
      <c r="AHR74" s="34"/>
      <c r="AHS74" s="34"/>
      <c r="AHT74" s="34"/>
      <c r="AHU74" s="34"/>
      <c r="AHV74" s="34"/>
      <c r="AHW74" s="34"/>
      <c r="AHX74" s="34"/>
      <c r="AHY74" s="34"/>
      <c r="AHZ74" s="34"/>
      <c r="AIA74" s="34"/>
      <c r="AIB74" s="34"/>
      <c r="AIC74" s="34"/>
      <c r="AID74" s="34"/>
      <c r="AIE74" s="34"/>
      <c r="AIF74" s="34"/>
      <c r="AIG74" s="34"/>
      <c r="AIH74" s="34"/>
      <c r="AII74" s="34"/>
      <c r="AIJ74" s="34"/>
      <c r="AIK74" s="34"/>
      <c r="AIL74" s="34"/>
      <c r="AIM74" s="34"/>
      <c r="AIN74" s="34"/>
      <c r="AIO74" s="34"/>
      <c r="AIP74" s="34"/>
      <c r="AIQ74" s="34"/>
      <c r="AIR74" s="34"/>
      <c r="AIS74" s="34"/>
      <c r="AIT74" s="34"/>
      <c r="AIU74" s="34"/>
      <c r="AIV74" s="34"/>
      <c r="AIW74" s="34"/>
      <c r="AIX74" s="34"/>
      <c r="AIY74" s="34"/>
      <c r="AIZ74" s="34"/>
      <c r="AJA74" s="34"/>
      <c r="AJB74" s="34"/>
      <c r="AJC74" s="34"/>
      <c r="AJD74" s="34"/>
      <c r="AJE74" s="34"/>
      <c r="AJF74" s="34"/>
      <c r="AJG74" s="34"/>
      <c r="AJH74" s="34"/>
      <c r="AJI74" s="34"/>
      <c r="AJJ74" s="34"/>
      <c r="AJK74" s="34"/>
      <c r="AJL74" s="34"/>
      <c r="AJM74" s="34"/>
      <c r="AJN74" s="34"/>
      <c r="AJO74" s="34"/>
      <c r="AJP74" s="34"/>
      <c r="AJQ74" s="34"/>
      <c r="AJR74" s="34"/>
      <c r="AJS74" s="34"/>
      <c r="AJT74" s="34"/>
      <c r="AJU74" s="34"/>
      <c r="AJV74" s="34"/>
      <c r="AJW74" s="34"/>
      <c r="AJX74" s="34"/>
      <c r="AJY74" s="34"/>
      <c r="AJZ74" s="34"/>
      <c r="AKA74" s="34"/>
      <c r="AKB74" s="34"/>
      <c r="AKC74" s="34"/>
      <c r="AKD74" s="34"/>
      <c r="AKE74" s="34"/>
      <c r="AKF74" s="34"/>
      <c r="AKG74" s="34"/>
      <c r="AKH74" s="34"/>
      <c r="AKI74" s="34"/>
      <c r="AKJ74" s="34"/>
      <c r="AKK74" s="34"/>
      <c r="AKL74" s="34"/>
      <c r="AKM74" s="34"/>
      <c r="AKN74" s="34"/>
      <c r="AKO74" s="34"/>
      <c r="AKP74" s="34"/>
      <c r="AKQ74" s="34"/>
      <c r="AKR74" s="34"/>
      <c r="AKS74" s="34"/>
      <c r="AKT74" s="34"/>
      <c r="AKU74" s="34"/>
      <c r="AKV74" s="34"/>
      <c r="AKW74" s="34"/>
      <c r="AKX74" s="34"/>
      <c r="AKY74" s="34"/>
      <c r="AKZ74" s="34"/>
      <c r="ALA74" s="34"/>
      <c r="ALB74" s="34"/>
      <c r="ALC74" s="34"/>
      <c r="ALD74" s="34"/>
      <c r="ALE74" s="34"/>
      <c r="ALF74" s="34"/>
      <c r="ALG74" s="34"/>
      <c r="ALH74" s="34"/>
      <c r="ALI74" s="34"/>
      <c r="ALJ74" s="34"/>
      <c r="ALK74" s="34"/>
      <c r="ALL74" s="34"/>
      <c r="ALM74" s="34"/>
      <c r="ALN74" s="34"/>
      <c r="ALO74" s="34"/>
      <c r="ALP74" s="34"/>
      <c r="ALQ74" s="34"/>
      <c r="ALR74" s="34"/>
      <c r="ALS74" s="34"/>
      <c r="ALT74" s="34"/>
      <c r="ALU74" s="34"/>
      <c r="ALV74" s="34"/>
      <c r="ALW74" s="34"/>
      <c r="ALX74" s="34"/>
      <c r="ALY74" s="34"/>
      <c r="ALZ74" s="34"/>
      <c r="AMA74" s="34"/>
      <c r="AMB74" s="34"/>
      <c r="AMC74" s="34"/>
      <c r="AMD74" s="34"/>
      <c r="AME74" s="34"/>
      <c r="AMF74" s="34"/>
      <c r="AMG74" s="34"/>
      <c r="AMH74" s="34"/>
      <c r="AMI74" s="34"/>
      <c r="AMJ74" s="34"/>
      <c r="AMK74" s="34"/>
      <c r="AML74" s="34"/>
      <c r="AMM74" s="34"/>
      <c r="AMN74" s="34"/>
      <c r="AMO74" s="34"/>
      <c r="AMP74" s="34"/>
      <c r="AMQ74" s="34"/>
      <c r="AMR74" s="34"/>
      <c r="AMS74" s="34"/>
      <c r="AMT74" s="34"/>
      <c r="AMU74" s="34"/>
      <c r="AMV74" s="34"/>
      <c r="AMW74" s="34"/>
      <c r="AMX74" s="34"/>
      <c r="AMY74" s="34"/>
      <c r="AMZ74" s="34"/>
      <c r="ANA74" s="34"/>
      <c r="ANB74" s="34"/>
      <c r="ANC74" s="34"/>
      <c r="AND74" s="34"/>
      <c r="ANE74" s="34"/>
      <c r="ANF74" s="34"/>
      <c r="ANG74" s="34"/>
      <c r="ANH74" s="34"/>
      <c r="ANI74" s="34"/>
      <c r="ANJ74" s="34"/>
      <c r="ANK74" s="34"/>
      <c r="ANL74" s="34"/>
      <c r="ANM74" s="34"/>
      <c r="ANN74" s="34"/>
      <c r="ANO74" s="34"/>
      <c r="ANP74" s="34"/>
      <c r="ANQ74" s="34"/>
      <c r="ANR74" s="34"/>
      <c r="ANS74" s="34"/>
      <c r="ANT74" s="34"/>
      <c r="ANU74" s="34"/>
      <c r="ANV74" s="34"/>
      <c r="ANW74" s="34"/>
      <c r="ANX74" s="34"/>
      <c r="ANY74" s="34"/>
      <c r="ANZ74" s="34"/>
      <c r="AOA74" s="34"/>
      <c r="AOB74" s="34"/>
      <c r="AOC74" s="34"/>
      <c r="AOD74" s="34"/>
      <c r="AOE74" s="34"/>
      <c r="AOF74" s="34"/>
      <c r="AOG74" s="34"/>
      <c r="AOH74" s="34"/>
      <c r="AOI74" s="34"/>
      <c r="AOJ74" s="34"/>
      <c r="AOK74" s="34"/>
      <c r="AOL74" s="34"/>
      <c r="AOM74" s="34"/>
      <c r="AON74" s="34"/>
      <c r="AOO74" s="34"/>
      <c r="AOP74" s="34"/>
      <c r="AOQ74" s="34"/>
      <c r="AOR74" s="34"/>
      <c r="AOS74" s="34"/>
      <c r="AOT74" s="34"/>
      <c r="AOU74" s="34"/>
      <c r="AOV74" s="34"/>
      <c r="AOW74" s="34"/>
      <c r="AOX74" s="34"/>
      <c r="AOY74" s="34"/>
      <c r="AOZ74" s="34"/>
      <c r="APA74" s="34"/>
      <c r="APB74" s="34"/>
      <c r="APC74" s="34"/>
      <c r="APD74" s="34"/>
      <c r="APE74" s="34"/>
      <c r="APF74" s="34"/>
      <c r="APG74" s="34"/>
      <c r="APH74" s="34"/>
      <c r="API74" s="34"/>
      <c r="APJ74" s="34"/>
      <c r="APK74" s="34"/>
      <c r="APL74" s="34"/>
      <c r="APM74" s="34"/>
      <c r="APN74" s="34"/>
      <c r="APO74" s="34"/>
      <c r="APP74" s="34"/>
      <c r="APQ74" s="34"/>
      <c r="APR74" s="34"/>
      <c r="APS74" s="34"/>
      <c r="APT74" s="34"/>
      <c r="APU74" s="34"/>
      <c r="APV74" s="34"/>
      <c r="APW74" s="34"/>
      <c r="APX74" s="34"/>
      <c r="APY74" s="34"/>
      <c r="APZ74" s="34"/>
    </row>
    <row r="75" spans="1:1118" s="65" customFormat="1" ht="17" x14ac:dyDescent="0.2">
      <c r="A75" s="261" t="s">
        <v>309</v>
      </c>
      <c r="B75" s="260">
        <f t="shared" si="2"/>
        <v>1094.296884765625</v>
      </c>
      <c r="C75" s="260">
        <f t="shared" si="3"/>
        <v>349.97136718750005</v>
      </c>
      <c r="D75" s="260">
        <f t="shared" si="7"/>
        <v>72.337968749999987</v>
      </c>
      <c r="E75" s="260"/>
      <c r="F75" s="260">
        <f t="shared" si="4"/>
        <v>1770.654091796875</v>
      </c>
      <c r="G75" s="260">
        <f t="shared" si="8"/>
        <v>8.9811523437499989</v>
      </c>
      <c r="H75" s="260">
        <f t="shared" si="9"/>
        <v>2132.9461816406251</v>
      </c>
      <c r="I75" s="260">
        <f t="shared" si="10"/>
        <v>3045.8086132812505</v>
      </c>
      <c r="J75" s="260">
        <f t="shared" si="5"/>
        <v>169.87938476562502</v>
      </c>
      <c r="K75" s="260">
        <f t="shared" si="11"/>
        <v>404.45936523437501</v>
      </c>
      <c r="L75" s="260">
        <f t="shared" si="12"/>
        <v>21.51076171875</v>
      </c>
      <c r="M75" s="260">
        <f t="shared" si="13"/>
        <v>207.10779296875</v>
      </c>
      <c r="N75" s="260">
        <f t="shared" si="14"/>
        <v>2.7203515624999999</v>
      </c>
      <c r="O75" s="260">
        <f t="shared" si="6"/>
        <v>9280.6739160156285</v>
      </c>
      <c r="P75" s="260">
        <v>891.62641206054695</v>
      </c>
      <c r="Q75"/>
      <c r="R75"/>
      <c r="S75"/>
      <c r="T75"/>
      <c r="U75"/>
      <c r="V75"/>
      <c r="W75"/>
      <c r="X75"/>
      <c r="Y75"/>
      <c r="Z75"/>
      <c r="AA75"/>
      <c r="AB75"/>
      <c r="AC75"/>
      <c r="AD75"/>
      <c r="AE75"/>
      <c r="AF75"/>
      <c r="AG75"/>
      <c r="AH75"/>
      <c r="AI75" s="34"/>
      <c r="AJ75" s="34"/>
      <c r="AK75" s="34"/>
      <c r="AL75" s="3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64"/>
      <c r="BS75" s="64"/>
      <c r="BT75" s="64"/>
      <c r="BU75" s="64"/>
      <c r="BV75" s="64"/>
      <c r="BW75" s="64"/>
      <c r="BX75" s="64"/>
      <c r="BY75" s="64"/>
      <c r="BZ75" s="64"/>
      <c r="CA75" s="64"/>
      <c r="CB75" s="64"/>
      <c r="CC75" s="64"/>
      <c r="CD75" s="64"/>
      <c r="CE75" s="64"/>
      <c r="CF75" s="64"/>
      <c r="CG75" s="64"/>
      <c r="CH75" s="64"/>
      <c r="CI75" s="64"/>
      <c r="CJ75" s="64"/>
      <c r="CK75" s="64"/>
      <c r="CL75" s="64"/>
      <c r="CM75" s="64"/>
      <c r="CN75" s="64"/>
      <c r="CO75" s="64"/>
      <c r="CP75" s="64"/>
      <c r="CQ75" s="64"/>
      <c r="CR75" s="64"/>
      <c r="CS75" s="64"/>
      <c r="CT75" s="64"/>
      <c r="CU75" s="64"/>
      <c r="CV75" s="64"/>
      <c r="CW75" s="64"/>
      <c r="CX75" s="64"/>
      <c r="CY75" s="64"/>
      <c r="CZ75" s="64"/>
      <c r="DA75" s="64"/>
      <c r="DB75" s="64"/>
      <c r="DC75" s="64"/>
      <c r="DD75" s="64"/>
      <c r="DE75" s="64"/>
      <c r="DF75" s="64"/>
      <c r="DG75" s="64"/>
      <c r="DH75" s="64"/>
      <c r="DI75" s="64"/>
      <c r="DJ75" s="64"/>
      <c r="DK75" s="64"/>
      <c r="DL75" s="64"/>
      <c r="DM75" s="64"/>
      <c r="DN75" s="64"/>
      <c r="DO75" s="64"/>
      <c r="DP75" s="64"/>
      <c r="DQ75" s="64"/>
      <c r="DR75" s="64"/>
      <c r="DS75" s="64"/>
      <c r="DT75" s="64"/>
      <c r="DU75" s="64"/>
      <c r="DV75" s="64"/>
      <c r="DW75" s="64"/>
      <c r="DX75" s="64"/>
      <c r="DY75" s="64"/>
      <c r="DZ75" s="64"/>
      <c r="EA75" s="64"/>
      <c r="EB75" s="64"/>
      <c r="EC75" s="64"/>
      <c r="ED75" s="64"/>
      <c r="EE75" s="64"/>
      <c r="EF75" s="64"/>
      <c r="EG75" s="64"/>
      <c r="EH75" s="64"/>
      <c r="EI75" s="64"/>
      <c r="EJ75" s="64"/>
      <c r="EK75" s="64"/>
      <c r="EL75" s="64"/>
      <c r="EM75" s="64"/>
      <c r="EN75" s="64"/>
      <c r="EO75" s="64"/>
      <c r="EP75" s="64"/>
      <c r="EQ75" s="64"/>
      <c r="ER75" s="64"/>
      <c r="ES75" s="64"/>
      <c r="ET75" s="64"/>
      <c r="EU75" s="64"/>
      <c r="EV75" s="64"/>
      <c r="EW75" s="64"/>
      <c r="EX75" s="64"/>
      <c r="EY75" s="64"/>
      <c r="EZ75" s="64"/>
      <c r="FA75" s="64"/>
      <c r="FB75" s="64"/>
      <c r="FC75" s="64"/>
      <c r="FD75" s="64"/>
      <c r="FE75" s="64"/>
      <c r="FF75" s="64"/>
      <c r="FG75" s="64"/>
      <c r="FH75" s="64"/>
      <c r="FI75" s="64"/>
      <c r="FJ75" s="64"/>
      <c r="FK75" s="64"/>
      <c r="FL75" s="64"/>
      <c r="FM75" s="64"/>
      <c r="FN75" s="64"/>
      <c r="FO75" s="64"/>
      <c r="FP75" s="64"/>
      <c r="FQ75" s="64"/>
      <c r="FR75" s="64"/>
      <c r="FS75" s="64"/>
      <c r="FT75" s="64"/>
      <c r="FU75" s="64"/>
      <c r="FV75" s="64"/>
      <c r="FW75" s="64"/>
      <c r="FX75" s="64"/>
      <c r="FY75" s="64"/>
      <c r="FZ75" s="64"/>
      <c r="GA75" s="64"/>
      <c r="GB75" s="64"/>
      <c r="GC75" s="64"/>
      <c r="GD75" s="64"/>
      <c r="GE75" s="64"/>
      <c r="GF75" s="64"/>
      <c r="GG75" s="64"/>
      <c r="GH75" s="64"/>
      <c r="GI75" s="64"/>
      <c r="GJ75" s="64"/>
      <c r="GK75" s="64"/>
      <c r="GL75" s="64"/>
      <c r="GM75" s="64"/>
      <c r="GN75" s="64"/>
      <c r="GO75" s="64"/>
      <c r="GP75" s="64"/>
      <c r="GQ75" s="64"/>
      <c r="GR75" s="64"/>
      <c r="GS75" s="64"/>
      <c r="GT75" s="64"/>
      <c r="GU75" s="64"/>
      <c r="GV75" s="64"/>
      <c r="GW75" s="64"/>
      <c r="GX75" s="64"/>
      <c r="GY75" s="64"/>
      <c r="GZ75" s="64"/>
      <c r="HA75" s="64"/>
      <c r="HB75" s="64"/>
      <c r="HC75" s="64"/>
      <c r="HD75" s="64"/>
      <c r="HE75" s="64"/>
      <c r="HF75" s="64"/>
      <c r="HG75" s="64"/>
      <c r="HH75" s="64"/>
      <c r="HI75" s="64"/>
      <c r="HJ75" s="64"/>
      <c r="HK75" s="64"/>
      <c r="HL75" s="64"/>
      <c r="HM75" s="64"/>
      <c r="HN75" s="64"/>
      <c r="HO75" s="64"/>
      <c r="HP75" s="64"/>
      <c r="HQ75" s="64"/>
      <c r="HR75" s="64"/>
      <c r="HS75" s="64"/>
      <c r="HT75" s="64"/>
      <c r="HU75" s="64"/>
      <c r="HV75" s="64"/>
      <c r="HW75" s="64"/>
      <c r="HX75" s="64"/>
      <c r="HY75" s="64"/>
      <c r="HZ75" s="64"/>
      <c r="IA75" s="64"/>
      <c r="IB75" s="64"/>
      <c r="IC75" s="64"/>
      <c r="ID75" s="64"/>
      <c r="IE75" s="64"/>
      <c r="IF75" s="64"/>
      <c r="IG75" s="64"/>
      <c r="IH75" s="64"/>
      <c r="II75" s="64"/>
      <c r="IJ75" s="64"/>
      <c r="IK75" s="64"/>
      <c r="IL75" s="64"/>
      <c r="IM75" s="64"/>
      <c r="IN75" s="64"/>
      <c r="IO75" s="64"/>
      <c r="IP75" s="64"/>
      <c r="IQ75" s="64"/>
      <c r="IR75" s="64"/>
      <c r="IS75" s="64"/>
      <c r="IT75" s="64"/>
      <c r="IU75" s="64"/>
      <c r="IV75" s="64"/>
      <c r="IW75" s="64"/>
      <c r="IX75" s="64"/>
      <c r="IY75" s="64"/>
      <c r="IZ75" s="64"/>
      <c r="JA75" s="64"/>
      <c r="JB75" s="64"/>
      <c r="JC75" s="64"/>
      <c r="JD75" s="64"/>
      <c r="JE75" s="64"/>
      <c r="JF75" s="64"/>
      <c r="JG75" s="64"/>
      <c r="JH75" s="64"/>
      <c r="JI75" s="64"/>
      <c r="JJ75" s="64"/>
      <c r="JK75" s="64"/>
      <c r="JL75" s="64"/>
      <c r="JM75" s="64"/>
      <c r="JN75" s="64"/>
      <c r="JO75" s="64"/>
      <c r="JP75" s="64"/>
      <c r="JQ75" s="64"/>
      <c r="JR75" s="64"/>
      <c r="JS75" s="64"/>
      <c r="JT75" s="64"/>
      <c r="JU75" s="64"/>
      <c r="JV75" s="64"/>
      <c r="JW75" s="64"/>
      <c r="JX75" s="64"/>
      <c r="JY75" s="64"/>
      <c r="JZ75" s="64"/>
      <c r="KA75" s="64"/>
      <c r="KB75" s="64"/>
      <c r="KC75" s="64"/>
      <c r="KD75" s="64"/>
      <c r="KE75" s="64"/>
      <c r="KF75" s="64"/>
      <c r="KG75" s="64"/>
      <c r="KH75" s="64"/>
      <c r="KI75" s="64"/>
      <c r="KJ75" s="64"/>
      <c r="KK75" s="64"/>
      <c r="KL75" s="64"/>
      <c r="KM75" s="64"/>
      <c r="KN75" s="64"/>
      <c r="KO75" s="64"/>
      <c r="KP75" s="64"/>
      <c r="KQ75" s="64"/>
      <c r="KR75" s="64"/>
      <c r="KS75" s="64"/>
      <c r="KT75" s="64"/>
      <c r="KU75" s="64"/>
      <c r="KV75" s="64"/>
      <c r="KW75" s="64"/>
      <c r="KX75" s="64"/>
      <c r="KY75" s="64"/>
      <c r="KZ75" s="64"/>
      <c r="LA75" s="64"/>
      <c r="LB75" s="64"/>
      <c r="LC75" s="64"/>
      <c r="LD75" s="64"/>
      <c r="LE75" s="64"/>
      <c r="LF75" s="64"/>
      <c r="LG75" s="64"/>
      <c r="LH75" s="64"/>
      <c r="LI75" s="64"/>
      <c r="LJ75" s="64"/>
      <c r="LK75" s="64"/>
      <c r="LL75" s="64"/>
      <c r="LM75" s="64"/>
      <c r="LN75" s="64"/>
      <c r="LO75" s="64"/>
      <c r="LP75" s="64"/>
      <c r="LQ75" s="64"/>
      <c r="LR75" s="64"/>
      <c r="LS75" s="64"/>
      <c r="LT75" s="64"/>
      <c r="LU75" s="64"/>
      <c r="LV75" s="64"/>
      <c r="LW75" s="64"/>
      <c r="LX75" s="64"/>
      <c r="LY75" s="64"/>
      <c r="LZ75" s="64"/>
      <c r="MA75" s="64"/>
      <c r="MB75" s="64"/>
      <c r="MC75" s="64"/>
      <c r="MD75" s="64"/>
      <c r="ME75" s="64"/>
      <c r="MF75" s="64"/>
      <c r="MG75" s="64"/>
      <c r="MH75" s="64"/>
      <c r="MI75" s="64"/>
      <c r="MJ75" s="64"/>
      <c r="MK75" s="64"/>
      <c r="ML75" s="64"/>
      <c r="MM75" s="64"/>
      <c r="MN75" s="64"/>
      <c r="MO75" s="64"/>
      <c r="MP75" s="64"/>
      <c r="MQ75" s="64"/>
      <c r="MR75" s="64"/>
      <c r="MS75" s="64"/>
      <c r="MT75" s="64"/>
      <c r="MU75" s="64"/>
      <c r="MV75" s="64"/>
      <c r="MW75" s="64"/>
      <c r="MX75" s="64"/>
      <c r="MY75" s="64"/>
      <c r="MZ75" s="64"/>
      <c r="NA75" s="64"/>
      <c r="NB75" s="64"/>
      <c r="NC75" s="64"/>
      <c r="ND75" s="64"/>
      <c r="NE75" s="64"/>
      <c r="NF75" s="64"/>
      <c r="NG75" s="64"/>
      <c r="NH75" s="64"/>
      <c r="NI75" s="64"/>
      <c r="NJ75" s="64"/>
      <c r="NK75" s="64"/>
      <c r="NL75" s="64"/>
      <c r="NM75" s="64"/>
      <c r="NN75" s="64"/>
      <c r="NO75" s="64"/>
      <c r="NP75" s="64"/>
      <c r="NQ75" s="64"/>
      <c r="NR75" s="64"/>
      <c r="NS75" s="64"/>
      <c r="NT75" s="64"/>
      <c r="NU75" s="64"/>
      <c r="NV75" s="64"/>
      <c r="NW75" s="64"/>
      <c r="NX75" s="64"/>
      <c r="NY75" s="64"/>
      <c r="NZ75" s="64"/>
      <c r="OA75" s="64"/>
      <c r="OB75" s="64"/>
      <c r="OC75" s="64"/>
      <c r="OD75" s="64"/>
      <c r="OE75" s="64"/>
      <c r="OF75" s="64"/>
      <c r="OG75" s="64"/>
      <c r="OH75" s="64"/>
      <c r="OI75" s="64"/>
      <c r="OJ75" s="64"/>
      <c r="OK75" s="64"/>
      <c r="OL75" s="64"/>
      <c r="OM75" s="64"/>
      <c r="ON75" s="64"/>
      <c r="OO75" s="64"/>
      <c r="OP75" s="64"/>
      <c r="OQ75" s="64"/>
      <c r="OR75" s="64"/>
      <c r="OS75" s="64"/>
      <c r="OT75" s="64"/>
      <c r="OU75" s="64"/>
      <c r="OV75" s="64"/>
      <c r="OW75" s="64"/>
      <c r="OX75" s="64"/>
      <c r="OY75" s="64"/>
      <c r="OZ75" s="64"/>
      <c r="PA75" s="64"/>
      <c r="PB75" s="64"/>
      <c r="PC75" s="64"/>
      <c r="PD75" s="64"/>
      <c r="PE75" s="64"/>
      <c r="PF75" s="64"/>
      <c r="PG75" s="64"/>
      <c r="PH75" s="64"/>
      <c r="PI75" s="64"/>
      <c r="PJ75" s="64"/>
      <c r="PK75" s="64"/>
      <c r="PL75" s="64"/>
      <c r="PM75" s="64"/>
      <c r="PN75" s="64"/>
      <c r="PO75" s="64"/>
      <c r="PP75" s="64"/>
      <c r="PQ75" s="64"/>
      <c r="PR75" s="64"/>
      <c r="PS75" s="64"/>
      <c r="PT75" s="64"/>
      <c r="PU75" s="64"/>
      <c r="PV75" s="64"/>
      <c r="PW75" s="64"/>
      <c r="PX75" s="64"/>
      <c r="PY75" s="64"/>
      <c r="PZ75" s="64"/>
      <c r="QA75" s="64"/>
      <c r="QB75" s="64"/>
      <c r="QC75" s="64"/>
      <c r="QD75" s="64"/>
      <c r="QE75" s="64"/>
      <c r="QF75" s="64"/>
      <c r="QG75" s="64"/>
      <c r="QH75" s="64"/>
      <c r="QI75" s="64"/>
      <c r="QJ75" s="64"/>
      <c r="QK75" s="64"/>
      <c r="QL75" s="64"/>
      <c r="QM75" s="64"/>
      <c r="QN75" s="64"/>
      <c r="QO75" s="64"/>
      <c r="QP75" s="64"/>
      <c r="QQ75" s="64"/>
      <c r="QR75" s="64"/>
      <c r="QS75" s="64"/>
      <c r="QT75" s="64"/>
      <c r="QU75" s="64"/>
      <c r="QV75" s="64"/>
      <c r="QW75" s="64"/>
      <c r="QX75" s="64"/>
      <c r="QY75" s="64"/>
      <c r="QZ75" s="64"/>
      <c r="RA75" s="64"/>
      <c r="RB75" s="64"/>
      <c r="RC75" s="64"/>
      <c r="RD75" s="64"/>
      <c r="RE75" s="64"/>
      <c r="RF75" s="64"/>
      <c r="RG75" s="64"/>
      <c r="RH75" s="64"/>
      <c r="RI75" s="64"/>
      <c r="RJ75" s="64"/>
      <c r="RK75" s="64"/>
      <c r="RL75" s="64"/>
      <c r="RM75" s="64"/>
      <c r="RN75" s="64"/>
      <c r="RO75" s="64"/>
      <c r="RP75" s="64"/>
      <c r="RQ75" s="64"/>
      <c r="RR75" s="64"/>
      <c r="RS75" s="64"/>
      <c r="RT75" s="64"/>
      <c r="RU75" s="64"/>
      <c r="RV75" s="64"/>
      <c r="RW75" s="64"/>
      <c r="RX75" s="64"/>
      <c r="RY75" s="64"/>
      <c r="RZ75" s="64"/>
      <c r="SA75" s="64"/>
      <c r="SB75" s="64"/>
      <c r="SC75" s="64"/>
      <c r="SD75" s="64"/>
      <c r="SE75" s="64"/>
      <c r="SF75" s="64"/>
      <c r="SG75" s="64"/>
      <c r="SH75" s="64"/>
      <c r="SI75" s="64"/>
      <c r="SJ75" s="64"/>
      <c r="SK75" s="64"/>
      <c r="SL75" s="64"/>
      <c r="SM75" s="64"/>
      <c r="SN75" s="64"/>
      <c r="SO75" s="64"/>
      <c r="SP75" s="64"/>
      <c r="SQ75" s="64"/>
      <c r="SR75" s="64"/>
      <c r="SS75" s="64"/>
      <c r="ST75" s="64"/>
      <c r="SU75" s="64"/>
      <c r="SV75" s="64"/>
      <c r="SW75" s="64"/>
      <c r="SX75" s="64"/>
      <c r="SY75" s="64"/>
      <c r="SZ75" s="64"/>
      <c r="TA75" s="64"/>
      <c r="TB75" s="64"/>
      <c r="TC75" s="64"/>
      <c r="TD75" s="64"/>
      <c r="TE75" s="64"/>
      <c r="TF75" s="64"/>
      <c r="TG75" s="64"/>
      <c r="TH75" s="64"/>
      <c r="TI75" s="64"/>
      <c r="TJ75" s="64"/>
      <c r="TK75" s="64"/>
      <c r="TL75" s="64"/>
      <c r="TM75" s="64"/>
      <c r="TN75" s="64"/>
      <c r="TO75" s="64"/>
      <c r="TP75" s="64"/>
      <c r="TQ75" s="64"/>
      <c r="TR75" s="64"/>
      <c r="TS75" s="64"/>
      <c r="TT75" s="64"/>
      <c r="TU75" s="64"/>
      <c r="TV75" s="64"/>
      <c r="TW75" s="64"/>
      <c r="TX75" s="64"/>
      <c r="TY75" s="64"/>
      <c r="TZ75" s="64"/>
      <c r="UA75" s="64"/>
      <c r="UB75" s="64"/>
      <c r="UC75" s="64"/>
      <c r="UD75" s="64"/>
      <c r="UE75" s="64"/>
      <c r="UF75" s="64"/>
      <c r="UG75" s="64"/>
      <c r="UH75" s="64"/>
      <c r="UI75" s="64"/>
      <c r="UJ75" s="64"/>
      <c r="UK75" s="64"/>
      <c r="UL75" s="64"/>
      <c r="UM75" s="64"/>
      <c r="UN75" s="64"/>
      <c r="UO75" s="64"/>
      <c r="UP75" s="64"/>
      <c r="UQ75" s="64"/>
      <c r="UR75" s="64"/>
      <c r="US75" s="64"/>
      <c r="UT75" s="64"/>
      <c r="UU75" s="64"/>
      <c r="UV75" s="64"/>
      <c r="UW75" s="64"/>
      <c r="UX75" s="64"/>
      <c r="UY75" s="64"/>
      <c r="UZ75" s="64"/>
      <c r="VA75" s="64"/>
      <c r="VB75" s="64"/>
      <c r="VC75" s="64"/>
      <c r="VD75" s="64"/>
      <c r="VE75" s="64"/>
      <c r="VF75" s="64"/>
      <c r="VG75" s="64"/>
      <c r="VH75" s="64"/>
      <c r="VI75" s="64"/>
      <c r="VJ75" s="64"/>
      <c r="VK75" s="64"/>
      <c r="VL75" s="64"/>
      <c r="VM75" s="64"/>
      <c r="VN75" s="64"/>
      <c r="VO75" s="64"/>
      <c r="VP75" s="64"/>
      <c r="VQ75" s="64"/>
      <c r="VR75" s="64"/>
      <c r="VS75" s="64"/>
      <c r="VT75" s="64"/>
      <c r="VU75" s="64"/>
      <c r="VV75" s="64"/>
      <c r="VW75" s="64"/>
      <c r="VX75" s="64"/>
      <c r="VY75" s="64"/>
      <c r="VZ75" s="64"/>
      <c r="WA75" s="64"/>
      <c r="WB75" s="64"/>
      <c r="WC75" s="64"/>
      <c r="WD75" s="64"/>
      <c r="WE75" s="64"/>
      <c r="WF75" s="64"/>
      <c r="WG75" s="64"/>
      <c r="WH75" s="64"/>
      <c r="WI75" s="64"/>
      <c r="WJ75" s="64"/>
      <c r="WK75" s="64"/>
      <c r="WL75" s="64"/>
      <c r="WM75" s="64"/>
      <c r="WN75" s="64"/>
      <c r="WO75" s="64"/>
      <c r="WP75" s="64"/>
      <c r="WQ75" s="64"/>
      <c r="WR75" s="64"/>
      <c r="WS75" s="64"/>
      <c r="WT75" s="64"/>
      <c r="WU75" s="64"/>
      <c r="WV75" s="64"/>
      <c r="WW75" s="64"/>
      <c r="WX75" s="64"/>
      <c r="WY75" s="64"/>
      <c r="WZ75" s="64"/>
      <c r="XA75" s="64"/>
      <c r="XB75" s="64"/>
      <c r="XC75" s="64"/>
      <c r="XD75" s="64"/>
      <c r="XE75" s="64"/>
      <c r="XF75" s="64"/>
      <c r="XG75" s="64"/>
      <c r="XH75" s="64"/>
      <c r="XI75" s="64"/>
      <c r="XJ75" s="64"/>
      <c r="XK75" s="64"/>
      <c r="XL75" s="64"/>
      <c r="XM75" s="64"/>
      <c r="XN75" s="64"/>
      <c r="XO75" s="64"/>
      <c r="XP75" s="64"/>
      <c r="XQ75" s="64"/>
      <c r="XR75" s="64"/>
      <c r="XS75" s="64"/>
      <c r="XT75" s="64"/>
      <c r="XU75" s="64"/>
      <c r="XV75" s="64"/>
      <c r="XW75" s="64"/>
      <c r="XX75" s="64"/>
      <c r="XY75" s="64"/>
      <c r="XZ75" s="64"/>
      <c r="YA75" s="64"/>
      <c r="YB75" s="64"/>
      <c r="YC75" s="64"/>
      <c r="YD75" s="64"/>
      <c r="YE75" s="64"/>
      <c r="YF75" s="64"/>
      <c r="YG75" s="64"/>
      <c r="YH75" s="64"/>
      <c r="YI75" s="64"/>
      <c r="YJ75" s="64"/>
      <c r="YK75" s="64"/>
      <c r="YL75" s="64"/>
      <c r="YM75" s="64"/>
      <c r="YN75" s="64"/>
      <c r="YO75" s="64"/>
      <c r="YP75" s="64"/>
      <c r="YQ75" s="64"/>
      <c r="YR75" s="64"/>
      <c r="YS75" s="64"/>
      <c r="YT75" s="64"/>
      <c r="YU75" s="64"/>
      <c r="YV75" s="64"/>
      <c r="YW75" s="64"/>
      <c r="YX75" s="64"/>
      <c r="YY75" s="64"/>
      <c r="YZ75" s="64"/>
      <c r="ZA75" s="64"/>
      <c r="ZB75" s="64"/>
      <c r="ZC75" s="64"/>
      <c r="ZD75" s="64"/>
      <c r="ZE75" s="64"/>
      <c r="ZF75" s="64"/>
      <c r="ZG75" s="64"/>
      <c r="ZH75" s="64"/>
      <c r="ZI75" s="64"/>
      <c r="ZJ75" s="64"/>
      <c r="ZK75" s="64"/>
      <c r="ZL75" s="64"/>
      <c r="ZM75" s="64"/>
      <c r="ZN75" s="64"/>
      <c r="ZO75" s="64"/>
      <c r="ZP75" s="64"/>
      <c r="ZQ75" s="64"/>
      <c r="ZR75" s="64"/>
      <c r="ZS75" s="64"/>
      <c r="ZT75" s="64"/>
      <c r="ZU75" s="64"/>
      <c r="ZV75" s="64"/>
      <c r="ZW75" s="64"/>
      <c r="ZX75" s="64"/>
      <c r="ZY75" s="64"/>
      <c r="ZZ75" s="64"/>
      <c r="AAA75" s="64"/>
      <c r="AAB75" s="64"/>
      <c r="AAC75" s="64"/>
      <c r="AAD75" s="64"/>
      <c r="AAE75" s="64"/>
      <c r="AAF75" s="64"/>
      <c r="AAG75" s="64"/>
      <c r="AAH75" s="64"/>
      <c r="AAI75" s="64"/>
      <c r="AAJ75" s="64"/>
      <c r="AAK75" s="64"/>
      <c r="AAL75" s="64"/>
      <c r="AAM75" s="64"/>
      <c r="AAN75" s="64"/>
      <c r="AAO75" s="64"/>
      <c r="AAP75" s="64"/>
      <c r="AAQ75" s="64"/>
      <c r="AAR75" s="64"/>
      <c r="AAS75" s="64"/>
      <c r="AAT75" s="64"/>
      <c r="AAU75" s="64"/>
      <c r="AAV75" s="64"/>
      <c r="AAW75" s="64"/>
      <c r="AAX75" s="64"/>
      <c r="AAY75" s="64"/>
      <c r="AAZ75" s="64"/>
      <c r="ABA75" s="64"/>
      <c r="ABB75" s="64"/>
      <c r="ABC75" s="64"/>
      <c r="ABD75" s="64"/>
      <c r="ABE75" s="64"/>
      <c r="ABF75" s="64"/>
      <c r="ABG75" s="64"/>
      <c r="ABH75" s="64"/>
      <c r="ABI75" s="64"/>
      <c r="ABJ75" s="64"/>
      <c r="ABK75" s="64"/>
      <c r="ABL75" s="64"/>
      <c r="ABM75" s="64"/>
      <c r="ABN75" s="64"/>
      <c r="ABO75" s="64"/>
      <c r="ABP75" s="64"/>
      <c r="ABQ75" s="64"/>
      <c r="ABR75" s="64"/>
      <c r="ABS75" s="64"/>
      <c r="ABT75" s="64"/>
      <c r="ABU75" s="64"/>
      <c r="ABV75" s="64"/>
      <c r="ABW75" s="64"/>
      <c r="ABX75" s="64"/>
      <c r="ABY75" s="64"/>
      <c r="ABZ75" s="64"/>
      <c r="ACA75" s="64"/>
      <c r="ACB75" s="64"/>
      <c r="ACC75" s="64"/>
      <c r="ACD75" s="64"/>
      <c r="ACE75" s="64"/>
      <c r="ACF75" s="64"/>
      <c r="ACG75" s="64"/>
      <c r="ACH75" s="64"/>
      <c r="ACI75" s="64"/>
      <c r="ACJ75" s="64"/>
      <c r="ACK75" s="64"/>
      <c r="ACL75" s="64"/>
      <c r="ACM75" s="64"/>
      <c r="ACN75" s="64"/>
      <c r="ACO75" s="64"/>
      <c r="ACP75" s="64"/>
      <c r="ACQ75" s="64"/>
      <c r="ACR75" s="64"/>
      <c r="ACS75" s="64"/>
      <c r="ACT75" s="64"/>
      <c r="ACU75" s="64"/>
      <c r="ACV75" s="64"/>
      <c r="ACW75" s="64"/>
      <c r="ACX75" s="64"/>
      <c r="ACY75" s="64"/>
      <c r="ACZ75" s="64"/>
      <c r="ADA75" s="64"/>
      <c r="ADB75" s="64"/>
      <c r="ADC75" s="64"/>
      <c r="ADD75" s="64"/>
      <c r="ADE75" s="64"/>
      <c r="ADF75" s="64"/>
      <c r="ADG75" s="64"/>
      <c r="ADH75" s="64"/>
      <c r="ADI75" s="64"/>
      <c r="ADJ75" s="64"/>
      <c r="ADK75" s="64"/>
      <c r="ADL75" s="64"/>
      <c r="ADM75" s="64"/>
      <c r="ADN75" s="64"/>
      <c r="ADO75" s="64"/>
      <c r="ADP75" s="64"/>
      <c r="ADQ75" s="64"/>
      <c r="ADR75" s="64"/>
      <c r="ADS75" s="64"/>
      <c r="ADT75" s="64"/>
      <c r="ADU75" s="64"/>
      <c r="ADV75" s="64"/>
      <c r="ADW75" s="64"/>
      <c r="ADX75" s="64"/>
      <c r="ADY75" s="64"/>
      <c r="ADZ75" s="64"/>
      <c r="AEA75" s="64"/>
      <c r="AEB75" s="64"/>
      <c r="AEC75" s="64"/>
      <c r="AED75" s="64"/>
      <c r="AEE75" s="64"/>
      <c r="AEF75" s="64"/>
      <c r="AEG75" s="64"/>
      <c r="AEH75" s="64"/>
      <c r="AEI75" s="64"/>
      <c r="AEJ75" s="64"/>
      <c r="AEK75" s="64"/>
      <c r="AEL75" s="64"/>
      <c r="AEM75" s="64"/>
      <c r="AEN75" s="64"/>
      <c r="AEO75" s="64"/>
      <c r="AEP75" s="64"/>
      <c r="AEQ75" s="64"/>
      <c r="AER75" s="64"/>
      <c r="AES75" s="64"/>
      <c r="AET75" s="64"/>
      <c r="AEU75" s="64"/>
      <c r="AEV75" s="64"/>
      <c r="AEW75" s="64"/>
      <c r="AEX75" s="64"/>
      <c r="AEY75" s="64"/>
      <c r="AEZ75" s="64"/>
      <c r="AFA75" s="64"/>
      <c r="AFB75" s="64"/>
      <c r="AFC75" s="64"/>
      <c r="AFD75" s="64"/>
      <c r="AFE75" s="64"/>
      <c r="AFF75" s="64"/>
      <c r="AFG75" s="64"/>
      <c r="AFH75" s="64"/>
      <c r="AFI75" s="64"/>
      <c r="AFJ75" s="64"/>
      <c r="AFK75" s="64"/>
      <c r="AFL75" s="64"/>
      <c r="AFM75" s="64"/>
      <c r="AFN75" s="64"/>
      <c r="AFO75" s="64"/>
      <c r="AFP75" s="64"/>
      <c r="AFQ75" s="64"/>
      <c r="AFR75" s="64"/>
      <c r="AFS75" s="64"/>
      <c r="AFT75" s="64"/>
      <c r="AFU75" s="64"/>
      <c r="AFV75" s="64"/>
      <c r="AFW75" s="64"/>
      <c r="AFX75" s="64"/>
      <c r="AFY75" s="64"/>
      <c r="AFZ75" s="64"/>
      <c r="AGA75" s="64"/>
      <c r="AGB75" s="64"/>
      <c r="AGC75" s="64"/>
      <c r="AGD75" s="64"/>
      <c r="AGE75" s="64"/>
      <c r="AGF75" s="64"/>
      <c r="AGG75" s="64"/>
      <c r="AGH75" s="64"/>
      <c r="AGI75" s="64"/>
      <c r="AGJ75" s="64"/>
      <c r="AGK75" s="64"/>
      <c r="AGL75" s="64"/>
      <c r="AGM75" s="64"/>
      <c r="AGN75" s="64"/>
      <c r="AGO75" s="64"/>
      <c r="AGP75" s="64"/>
      <c r="AGQ75" s="64"/>
      <c r="AGR75" s="64"/>
      <c r="AGS75" s="64"/>
      <c r="AGT75" s="64"/>
      <c r="AGU75" s="64"/>
      <c r="AGV75" s="64"/>
      <c r="AGW75" s="64"/>
      <c r="AGX75" s="64"/>
      <c r="AGY75" s="64"/>
      <c r="AGZ75" s="64"/>
      <c r="AHA75" s="64"/>
      <c r="AHB75" s="64"/>
      <c r="AHC75" s="64"/>
      <c r="AHD75" s="64"/>
      <c r="AHE75" s="64"/>
      <c r="AHF75" s="64"/>
      <c r="AHG75" s="64"/>
      <c r="AHH75" s="64"/>
      <c r="AHI75" s="64"/>
      <c r="AHJ75" s="64"/>
      <c r="AHK75" s="64"/>
      <c r="AHL75" s="64"/>
      <c r="AHM75" s="64"/>
      <c r="AHN75" s="64"/>
      <c r="AHO75" s="64"/>
      <c r="AHP75" s="64"/>
      <c r="AHQ75" s="64"/>
      <c r="AHR75" s="64"/>
      <c r="AHS75" s="64"/>
      <c r="AHT75" s="64"/>
      <c r="AHU75" s="64"/>
      <c r="AHV75" s="64"/>
      <c r="AHW75" s="64"/>
      <c r="AHX75" s="64"/>
      <c r="AHY75" s="64"/>
      <c r="AHZ75" s="64"/>
      <c r="AIA75" s="64"/>
      <c r="AIB75" s="64"/>
      <c r="AIC75" s="64"/>
      <c r="AID75" s="64"/>
      <c r="AIE75" s="64"/>
      <c r="AIF75" s="64"/>
      <c r="AIG75" s="64"/>
      <c r="AIH75" s="64"/>
      <c r="AII75" s="64"/>
      <c r="AIJ75" s="64"/>
      <c r="AIK75" s="64"/>
      <c r="AIL75" s="64"/>
      <c r="AIM75" s="64"/>
      <c r="AIN75" s="64"/>
      <c r="AIO75" s="64"/>
      <c r="AIP75" s="64"/>
      <c r="AIQ75" s="64"/>
      <c r="AIR75" s="64"/>
      <c r="AIS75" s="64"/>
      <c r="AIT75" s="64"/>
      <c r="AIU75" s="64"/>
      <c r="AIV75" s="64"/>
      <c r="AIW75" s="64"/>
      <c r="AIX75" s="64"/>
      <c r="AIY75" s="64"/>
      <c r="AIZ75" s="64"/>
      <c r="AJA75" s="64"/>
      <c r="AJB75" s="64"/>
      <c r="AJC75" s="64"/>
      <c r="AJD75" s="64"/>
      <c r="AJE75" s="64"/>
      <c r="AJF75" s="64"/>
      <c r="AJG75" s="64"/>
      <c r="AJH75" s="64"/>
      <c r="AJI75" s="64"/>
      <c r="AJJ75" s="64"/>
      <c r="AJK75" s="64"/>
      <c r="AJL75" s="64"/>
      <c r="AJM75" s="64"/>
      <c r="AJN75" s="64"/>
      <c r="AJO75" s="64"/>
      <c r="AJP75" s="64"/>
      <c r="AJQ75" s="64"/>
      <c r="AJR75" s="64"/>
      <c r="AJS75" s="64"/>
      <c r="AJT75" s="64"/>
      <c r="AJU75" s="64"/>
      <c r="AJV75" s="64"/>
      <c r="AJW75" s="64"/>
      <c r="AJX75" s="64"/>
      <c r="AJY75" s="64"/>
      <c r="AJZ75" s="64"/>
      <c r="AKA75" s="64"/>
      <c r="AKB75" s="64"/>
      <c r="AKC75" s="64"/>
      <c r="AKD75" s="64"/>
      <c r="AKE75" s="64"/>
      <c r="AKF75" s="64"/>
      <c r="AKG75" s="64"/>
      <c r="AKH75" s="64"/>
      <c r="AKI75" s="64"/>
      <c r="AKJ75" s="64"/>
      <c r="AKK75" s="64"/>
      <c r="AKL75" s="64"/>
      <c r="AKM75" s="64"/>
      <c r="AKN75" s="64"/>
      <c r="AKO75" s="64"/>
      <c r="AKP75" s="64"/>
      <c r="AKQ75" s="64"/>
      <c r="AKR75" s="64"/>
      <c r="AKS75" s="64"/>
      <c r="AKT75" s="64"/>
      <c r="AKU75" s="64"/>
      <c r="AKV75" s="64"/>
      <c r="AKW75" s="64"/>
      <c r="AKX75" s="64"/>
      <c r="AKY75" s="64"/>
      <c r="AKZ75" s="64"/>
      <c r="ALA75" s="64"/>
      <c r="ALB75" s="64"/>
      <c r="ALC75" s="64"/>
      <c r="ALD75" s="64"/>
      <c r="ALE75" s="64"/>
      <c r="ALF75" s="64"/>
      <c r="ALG75" s="64"/>
      <c r="ALH75" s="64"/>
      <c r="ALI75" s="64"/>
      <c r="ALJ75" s="64"/>
      <c r="ALK75" s="64"/>
      <c r="ALL75" s="64"/>
      <c r="ALM75" s="64"/>
      <c r="ALN75" s="64"/>
      <c r="ALO75" s="64"/>
      <c r="ALP75" s="64"/>
      <c r="ALQ75" s="64"/>
      <c r="ALR75" s="64"/>
      <c r="ALS75" s="64"/>
      <c r="ALT75" s="64"/>
      <c r="ALU75" s="64"/>
      <c r="ALV75" s="64"/>
      <c r="ALW75" s="64"/>
      <c r="ALX75" s="64"/>
      <c r="ALY75" s="64"/>
      <c r="ALZ75" s="64"/>
      <c r="AMA75" s="64"/>
      <c r="AMB75" s="64"/>
      <c r="AMC75" s="64"/>
      <c r="AMD75" s="64"/>
      <c r="AME75" s="64"/>
      <c r="AMF75" s="64"/>
      <c r="AMG75" s="64"/>
      <c r="AMH75" s="64"/>
      <c r="AMI75" s="64"/>
      <c r="AMJ75" s="64"/>
      <c r="AMK75" s="64"/>
      <c r="AML75" s="64"/>
      <c r="AMM75" s="64"/>
      <c r="AMN75" s="64"/>
      <c r="AMO75" s="64"/>
      <c r="AMP75" s="64"/>
      <c r="AMQ75" s="64"/>
      <c r="AMR75" s="64"/>
      <c r="AMS75" s="64"/>
      <c r="AMT75" s="64"/>
      <c r="AMU75" s="64"/>
      <c r="AMV75" s="64"/>
      <c r="AMW75" s="64"/>
      <c r="AMX75" s="64"/>
      <c r="AMY75" s="64"/>
      <c r="AMZ75" s="64"/>
      <c r="ANA75" s="64"/>
      <c r="ANB75" s="64"/>
      <c r="ANC75" s="64"/>
      <c r="AND75" s="64"/>
      <c r="ANE75" s="64"/>
      <c r="ANF75" s="64"/>
      <c r="ANG75" s="64"/>
      <c r="ANH75" s="64"/>
      <c r="ANI75" s="64"/>
      <c r="ANJ75" s="64"/>
      <c r="ANK75" s="64"/>
      <c r="ANL75" s="64"/>
      <c r="ANM75" s="64"/>
      <c r="ANN75" s="64"/>
      <c r="ANO75" s="64"/>
      <c r="ANP75" s="64"/>
      <c r="ANQ75" s="64"/>
      <c r="ANR75" s="64"/>
      <c r="ANS75" s="64"/>
      <c r="ANT75" s="64"/>
      <c r="ANU75" s="64"/>
      <c r="ANV75" s="64"/>
      <c r="ANW75" s="64"/>
      <c r="ANX75" s="64"/>
      <c r="ANY75" s="64"/>
      <c r="ANZ75" s="64"/>
      <c r="AOA75" s="64"/>
      <c r="AOB75" s="64"/>
      <c r="AOC75" s="64"/>
      <c r="AOD75" s="64"/>
      <c r="AOE75" s="64"/>
      <c r="AOF75" s="64"/>
      <c r="AOG75" s="64"/>
      <c r="AOH75" s="64"/>
      <c r="AOI75" s="64"/>
      <c r="AOJ75" s="64"/>
      <c r="AOK75" s="64"/>
      <c r="AOL75" s="64"/>
      <c r="AOM75" s="64"/>
      <c r="AON75" s="64"/>
      <c r="AOO75" s="64"/>
      <c r="AOP75" s="64"/>
      <c r="AOQ75" s="64"/>
      <c r="AOR75" s="64"/>
      <c r="AOS75" s="64"/>
      <c r="AOT75" s="64"/>
      <c r="AOU75" s="64"/>
      <c r="AOV75" s="64"/>
      <c r="AOW75" s="64"/>
      <c r="AOX75" s="64"/>
      <c r="AOY75" s="64"/>
      <c r="AOZ75" s="64"/>
      <c r="APA75" s="64"/>
      <c r="APB75" s="64"/>
      <c r="APC75" s="64"/>
      <c r="APD75" s="64"/>
      <c r="APE75" s="64"/>
      <c r="APF75" s="64"/>
      <c r="APG75" s="64"/>
      <c r="APH75" s="64"/>
      <c r="API75" s="64"/>
      <c r="APJ75" s="64"/>
      <c r="APK75" s="64"/>
      <c r="APL75" s="64"/>
      <c r="APM75" s="64"/>
      <c r="APN75" s="64"/>
      <c r="APO75" s="64"/>
      <c r="APP75" s="64"/>
      <c r="APQ75" s="64"/>
      <c r="APR75" s="64"/>
      <c r="APS75" s="64"/>
      <c r="APT75" s="64"/>
      <c r="APU75" s="64"/>
      <c r="APV75" s="64"/>
      <c r="APW75" s="64"/>
      <c r="APX75" s="64"/>
      <c r="APY75" s="64"/>
      <c r="APZ75" s="64"/>
    </row>
    <row r="76" spans="1:1118" s="36" customFormat="1" ht="15" customHeight="1" x14ac:dyDescent="0.2">
      <c r="A76" s="261" t="s">
        <v>228</v>
      </c>
      <c r="B76" s="260">
        <f t="shared" si="2"/>
        <v>1142.3560986581333</v>
      </c>
      <c r="C76" s="260">
        <f t="shared" si="3"/>
        <v>189.67558521090601</v>
      </c>
      <c r="D76" s="260">
        <f t="shared" si="7"/>
        <v>93.666928523617472</v>
      </c>
      <c r="E76" s="260"/>
      <c r="F76" s="260">
        <f t="shared" si="4"/>
        <v>2071.4167294901977</v>
      </c>
      <c r="G76" s="260">
        <f t="shared" si="8"/>
        <v>16.130874663122061</v>
      </c>
      <c r="H76" s="260">
        <f t="shared" si="9"/>
        <v>1801.2341377453213</v>
      </c>
      <c r="I76" s="260">
        <f t="shared" si="10"/>
        <v>3916.7340831344395</v>
      </c>
      <c r="J76" s="260">
        <f t="shared" si="5"/>
        <v>201.59095327375303</v>
      </c>
      <c r="K76" s="260">
        <f t="shared" si="11"/>
        <v>1191.0308301382836</v>
      </c>
      <c r="L76" s="260">
        <f t="shared" si="12"/>
        <v>20.427300843186387</v>
      </c>
      <c r="M76" s="260">
        <f t="shared" si="13"/>
        <v>300.98538081447805</v>
      </c>
      <c r="N76" s="260">
        <f t="shared" si="14"/>
        <v>1.6725470381334149</v>
      </c>
      <c r="O76" s="260">
        <f t="shared" si="6"/>
        <v>10946.921449533571</v>
      </c>
      <c r="P76" s="260">
        <v>786.36682507619889</v>
      </c>
      <c r="Q76"/>
      <c r="R76"/>
      <c r="S76" s="82"/>
      <c r="T76" s="145"/>
      <c r="U76"/>
      <c r="V76"/>
      <c r="W76"/>
      <c r="X76"/>
      <c r="Y76"/>
      <c r="Z76"/>
      <c r="AA76"/>
      <c r="AB76"/>
      <c r="AC76"/>
      <c r="AD76"/>
      <c r="AE76"/>
      <c r="AF76"/>
      <c r="AG76"/>
      <c r="AH76"/>
      <c r="AI76" s="64"/>
      <c r="AJ76" s="64"/>
      <c r="AK76" s="64"/>
      <c r="AL76" s="64"/>
      <c r="AM76" s="34"/>
      <c r="AN76" s="34"/>
      <c r="AO76" s="34"/>
      <c r="AP76" s="34"/>
      <c r="AQ76" s="34"/>
      <c r="AR76" s="34"/>
      <c r="AS76" s="34"/>
      <c r="AT76" s="34"/>
      <c r="AU76" s="34"/>
      <c r="AV76" s="34"/>
      <c r="AW76" s="34"/>
      <c r="AX76" s="34"/>
      <c r="AY76" s="34"/>
      <c r="AZ76" s="34"/>
      <c r="BA76" s="34"/>
      <c r="BB76" s="34"/>
      <c r="BC76" s="34"/>
      <c r="BD76" s="34"/>
      <c r="BE76" s="34"/>
      <c r="BF76" s="34"/>
      <c r="BG76" s="34"/>
      <c r="BH76" s="34"/>
      <c r="BI76" s="34"/>
      <c r="BJ76" s="34"/>
      <c r="BK76" s="34"/>
      <c r="BL76" s="34"/>
      <c r="BM76" s="34"/>
      <c r="BN76" s="34"/>
      <c r="BO76" s="34"/>
      <c r="BP76" s="34"/>
      <c r="BQ76" s="34"/>
      <c r="BR76" s="34"/>
      <c r="BS76" s="34"/>
      <c r="BT76" s="34"/>
      <c r="BU76" s="34"/>
      <c r="BV76" s="34"/>
      <c r="BW76" s="34"/>
      <c r="BX76" s="34"/>
      <c r="BY76" s="34"/>
      <c r="BZ76" s="34"/>
      <c r="CA76" s="34"/>
      <c r="CB76" s="34"/>
      <c r="CC76" s="34"/>
      <c r="CD76" s="34"/>
      <c r="CE76" s="34"/>
      <c r="CF76" s="34"/>
      <c r="CG76" s="34"/>
      <c r="CH76" s="34"/>
      <c r="CI76" s="34"/>
      <c r="CJ76" s="34"/>
      <c r="CK76" s="34"/>
      <c r="CL76" s="34"/>
      <c r="CM76" s="34"/>
      <c r="CN76" s="34"/>
      <c r="CO76" s="34"/>
      <c r="CP76" s="34"/>
      <c r="CQ76" s="34"/>
      <c r="CR76" s="34"/>
      <c r="CS76" s="34"/>
      <c r="CT76" s="34"/>
      <c r="CU76" s="34"/>
      <c r="CV76" s="34"/>
      <c r="CW76" s="34"/>
      <c r="CX76" s="34"/>
      <c r="CY76" s="34"/>
      <c r="CZ76" s="34"/>
      <c r="DA76" s="34"/>
      <c r="DB76" s="34"/>
      <c r="DC76" s="34"/>
      <c r="DD76" s="34"/>
      <c r="DE76" s="34"/>
      <c r="DF76" s="34"/>
      <c r="DG76" s="34"/>
      <c r="DH76" s="34"/>
      <c r="DI76" s="34"/>
      <c r="DJ76" s="34"/>
      <c r="DK76" s="34"/>
      <c r="DL76" s="34"/>
      <c r="DM76" s="34"/>
      <c r="DN76" s="34"/>
      <c r="DO76" s="34"/>
      <c r="DP76" s="34"/>
      <c r="DQ76" s="34"/>
      <c r="DR76" s="34"/>
      <c r="DS76" s="34"/>
      <c r="DT76" s="34"/>
      <c r="DU76" s="34"/>
      <c r="DV76" s="34"/>
      <c r="DW76" s="34"/>
      <c r="DX76" s="34"/>
      <c r="DY76" s="34"/>
      <c r="DZ76" s="34"/>
      <c r="EA76" s="34"/>
      <c r="EB76" s="34"/>
      <c r="EC76" s="34"/>
      <c r="ED76" s="34"/>
      <c r="EE76" s="34"/>
      <c r="EF76" s="34"/>
      <c r="EG76" s="34"/>
      <c r="EH76" s="34"/>
      <c r="EI76" s="34"/>
      <c r="EJ76" s="34"/>
      <c r="EK76" s="34"/>
      <c r="EL76" s="34"/>
      <c r="EM76" s="34"/>
      <c r="EN76" s="34"/>
      <c r="EO76" s="34"/>
      <c r="EP76" s="34"/>
      <c r="EQ76" s="34"/>
      <c r="ER76" s="34"/>
      <c r="ES76" s="34"/>
      <c r="ET76" s="34"/>
      <c r="EU76" s="34"/>
      <c r="EV76" s="34"/>
      <c r="EW76" s="34"/>
      <c r="EX76" s="34"/>
      <c r="EY76" s="34"/>
      <c r="EZ76" s="34"/>
      <c r="FA76" s="34"/>
      <c r="FB76" s="34"/>
      <c r="FC76" s="34"/>
      <c r="FD76" s="34"/>
      <c r="FE76" s="34"/>
      <c r="FF76" s="34"/>
      <c r="FG76" s="34"/>
      <c r="FH76" s="34"/>
      <c r="FI76" s="34"/>
      <c r="FJ76" s="34"/>
      <c r="FK76" s="34"/>
      <c r="FL76" s="34"/>
      <c r="FM76" s="34"/>
      <c r="FN76" s="34"/>
      <c r="FO76" s="34"/>
      <c r="FP76" s="34"/>
      <c r="FQ76" s="34"/>
      <c r="FR76" s="34"/>
      <c r="FS76" s="34"/>
      <c r="FT76" s="34"/>
      <c r="FU76" s="34"/>
      <c r="FV76" s="34"/>
      <c r="FW76" s="34"/>
      <c r="FX76" s="34"/>
      <c r="FY76" s="34"/>
      <c r="FZ76" s="34"/>
      <c r="GA76" s="34"/>
      <c r="GB76" s="34"/>
      <c r="GC76" s="34"/>
      <c r="GD76" s="34"/>
      <c r="GE76" s="34"/>
      <c r="GF76" s="34"/>
      <c r="GG76" s="34"/>
      <c r="GH76" s="34"/>
      <c r="GI76" s="34"/>
      <c r="GJ76" s="34"/>
      <c r="GK76" s="34"/>
      <c r="GL76" s="34"/>
      <c r="GM76" s="34"/>
      <c r="GN76" s="34"/>
      <c r="GO76" s="34"/>
      <c r="GP76" s="34"/>
      <c r="GQ76" s="34"/>
      <c r="GR76" s="34"/>
      <c r="GS76" s="34"/>
      <c r="GT76" s="34"/>
      <c r="GU76" s="34"/>
      <c r="GV76" s="34"/>
      <c r="GW76" s="34"/>
      <c r="GX76" s="34"/>
      <c r="GY76" s="34"/>
      <c r="GZ76" s="34"/>
      <c r="HA76" s="34"/>
      <c r="HB76" s="34"/>
      <c r="HC76" s="34"/>
      <c r="HD76" s="34"/>
      <c r="HE76" s="34"/>
      <c r="HF76" s="34"/>
      <c r="HG76" s="34"/>
      <c r="HH76" s="34"/>
      <c r="HI76" s="34"/>
      <c r="HJ76" s="34"/>
      <c r="HK76" s="34"/>
      <c r="HL76" s="34"/>
      <c r="HM76" s="34"/>
      <c r="HN76" s="34"/>
      <c r="HO76" s="34"/>
      <c r="HP76" s="34"/>
      <c r="HQ76" s="34"/>
      <c r="HR76" s="34"/>
      <c r="HS76" s="34"/>
      <c r="HT76" s="34"/>
      <c r="HU76" s="34"/>
      <c r="HV76" s="34"/>
      <c r="HW76" s="34"/>
      <c r="HX76" s="34"/>
      <c r="HY76" s="34"/>
      <c r="HZ76" s="34"/>
      <c r="IA76" s="34"/>
      <c r="IB76" s="34"/>
      <c r="IC76" s="34"/>
      <c r="ID76" s="34"/>
      <c r="IE76" s="34"/>
      <c r="IF76" s="34"/>
      <c r="IG76" s="34"/>
      <c r="IH76" s="34"/>
      <c r="II76" s="34"/>
      <c r="IJ76" s="34"/>
      <c r="IK76" s="34"/>
      <c r="IL76" s="34"/>
      <c r="IM76" s="34"/>
      <c r="IN76" s="34"/>
      <c r="IO76" s="34"/>
      <c r="IP76" s="34"/>
      <c r="IQ76" s="34"/>
      <c r="IR76" s="34"/>
      <c r="IS76" s="34"/>
      <c r="IT76" s="34"/>
      <c r="IU76" s="34"/>
      <c r="IV76" s="34"/>
      <c r="IW76" s="34"/>
      <c r="IX76" s="34"/>
      <c r="IY76" s="34"/>
      <c r="IZ76" s="34"/>
      <c r="JA76" s="34"/>
      <c r="JB76" s="34"/>
      <c r="JC76" s="34"/>
      <c r="JD76" s="34"/>
      <c r="JE76" s="34"/>
      <c r="JF76" s="34"/>
      <c r="JG76" s="34"/>
      <c r="JH76" s="34"/>
      <c r="JI76" s="34"/>
      <c r="JJ76" s="34"/>
      <c r="JK76" s="34"/>
      <c r="JL76" s="34"/>
      <c r="JM76" s="34"/>
      <c r="JN76" s="34"/>
      <c r="JO76" s="34"/>
      <c r="JP76" s="34"/>
      <c r="JQ76" s="34"/>
      <c r="JR76" s="34"/>
      <c r="JS76" s="34"/>
      <c r="JT76" s="34"/>
      <c r="JU76" s="34"/>
      <c r="JV76" s="34"/>
      <c r="JW76" s="34"/>
      <c r="JX76" s="34"/>
      <c r="JY76" s="34"/>
      <c r="JZ76" s="34"/>
      <c r="KA76" s="34"/>
      <c r="KB76" s="34"/>
      <c r="KC76" s="34"/>
      <c r="KD76" s="34"/>
      <c r="KE76" s="34"/>
      <c r="KF76" s="34"/>
      <c r="KG76" s="34"/>
      <c r="KH76" s="34"/>
      <c r="KI76" s="34"/>
      <c r="KJ76" s="34"/>
      <c r="KK76" s="34"/>
      <c r="KL76" s="34"/>
      <c r="KM76" s="34"/>
      <c r="KN76" s="34"/>
      <c r="KO76" s="34"/>
      <c r="KP76" s="34"/>
      <c r="KQ76" s="34"/>
      <c r="KR76" s="34"/>
      <c r="KS76" s="34"/>
      <c r="KT76" s="34"/>
      <c r="KU76" s="34"/>
      <c r="KV76" s="34"/>
      <c r="KW76" s="34"/>
      <c r="KX76" s="34"/>
      <c r="KY76" s="34"/>
      <c r="KZ76" s="34"/>
      <c r="LA76" s="34"/>
      <c r="LB76" s="34"/>
      <c r="LC76" s="34"/>
      <c r="LD76" s="34"/>
      <c r="LE76" s="34"/>
      <c r="LF76" s="34"/>
      <c r="LG76" s="34"/>
      <c r="LH76" s="34"/>
      <c r="LI76" s="34"/>
      <c r="LJ76" s="34"/>
      <c r="LK76" s="34"/>
      <c r="LL76" s="34"/>
      <c r="LM76" s="34"/>
      <c r="LN76" s="34"/>
      <c r="LO76" s="34"/>
      <c r="LP76" s="34"/>
      <c r="LQ76" s="34"/>
      <c r="LR76" s="34"/>
      <c r="LS76" s="34"/>
      <c r="LT76" s="34"/>
      <c r="LU76" s="34"/>
      <c r="LV76" s="34"/>
      <c r="LW76" s="34"/>
      <c r="LX76" s="34"/>
      <c r="LY76" s="34"/>
      <c r="LZ76" s="34"/>
      <c r="MA76" s="34"/>
      <c r="MB76" s="34"/>
      <c r="MC76" s="34"/>
      <c r="MD76" s="34"/>
      <c r="ME76" s="34"/>
      <c r="MF76" s="34"/>
      <c r="MG76" s="34"/>
      <c r="MH76" s="34"/>
      <c r="MI76" s="34"/>
      <c r="MJ76" s="34"/>
      <c r="MK76" s="34"/>
      <c r="ML76" s="34"/>
      <c r="MM76" s="34"/>
      <c r="MN76" s="34"/>
      <c r="MO76" s="34"/>
      <c r="MP76" s="34"/>
      <c r="MQ76" s="34"/>
      <c r="MR76" s="34"/>
      <c r="MS76" s="34"/>
      <c r="MT76" s="34"/>
      <c r="MU76" s="34"/>
      <c r="MV76" s="34"/>
      <c r="MW76" s="34"/>
      <c r="MX76" s="34"/>
      <c r="MY76" s="34"/>
      <c r="MZ76" s="34"/>
      <c r="NA76" s="34"/>
      <c r="NB76" s="34"/>
      <c r="NC76" s="34"/>
      <c r="ND76" s="34"/>
      <c r="NE76" s="34"/>
      <c r="NF76" s="34"/>
      <c r="NG76" s="34"/>
      <c r="NH76" s="34"/>
      <c r="NI76" s="34"/>
      <c r="NJ76" s="34"/>
      <c r="NK76" s="34"/>
      <c r="NL76" s="34"/>
      <c r="NM76" s="34"/>
      <c r="NN76" s="34"/>
      <c r="NO76" s="34"/>
      <c r="NP76" s="34"/>
      <c r="NQ76" s="34"/>
      <c r="NR76" s="34"/>
      <c r="NS76" s="34"/>
      <c r="NT76" s="34"/>
      <c r="NU76" s="34"/>
      <c r="NV76" s="34"/>
      <c r="NW76" s="34"/>
      <c r="NX76" s="34"/>
      <c r="NY76" s="34"/>
      <c r="NZ76" s="34"/>
      <c r="OA76" s="34"/>
      <c r="OB76" s="34"/>
      <c r="OC76" s="34"/>
      <c r="OD76" s="34"/>
      <c r="OE76" s="34"/>
      <c r="OF76" s="34"/>
      <c r="OG76" s="34"/>
      <c r="OH76" s="34"/>
      <c r="OI76" s="34"/>
      <c r="OJ76" s="34"/>
      <c r="OK76" s="34"/>
      <c r="OL76" s="34"/>
      <c r="OM76" s="34"/>
      <c r="ON76" s="34"/>
      <c r="OO76" s="34"/>
      <c r="OP76" s="34"/>
      <c r="OQ76" s="34"/>
      <c r="OR76" s="34"/>
      <c r="OS76" s="34"/>
      <c r="OT76" s="34"/>
      <c r="OU76" s="34"/>
      <c r="OV76" s="34"/>
      <c r="OW76" s="34"/>
      <c r="OX76" s="34"/>
      <c r="OY76" s="34"/>
      <c r="OZ76" s="34"/>
      <c r="PA76" s="34"/>
      <c r="PB76" s="34"/>
      <c r="PC76" s="34"/>
      <c r="PD76" s="34"/>
      <c r="PE76" s="34"/>
      <c r="PF76" s="34"/>
      <c r="PG76" s="34"/>
      <c r="PH76" s="34"/>
      <c r="PI76" s="34"/>
      <c r="PJ76" s="34"/>
      <c r="PK76" s="34"/>
      <c r="PL76" s="34"/>
      <c r="PM76" s="34"/>
      <c r="PN76" s="34"/>
      <c r="PO76" s="34"/>
      <c r="PP76" s="34"/>
      <c r="PQ76" s="34"/>
      <c r="PR76" s="34"/>
      <c r="PS76" s="34"/>
      <c r="PT76" s="34"/>
      <c r="PU76" s="34"/>
      <c r="PV76" s="34"/>
      <c r="PW76" s="34"/>
      <c r="PX76" s="34"/>
      <c r="PY76" s="34"/>
      <c r="PZ76" s="34"/>
      <c r="QA76" s="34"/>
      <c r="QB76" s="34"/>
      <c r="QC76" s="34"/>
      <c r="QD76" s="34"/>
      <c r="QE76" s="34"/>
      <c r="QF76" s="34"/>
      <c r="QG76" s="34"/>
      <c r="QH76" s="34"/>
      <c r="QI76" s="34"/>
      <c r="QJ76" s="34"/>
      <c r="QK76" s="34"/>
      <c r="QL76" s="34"/>
      <c r="QM76" s="34"/>
      <c r="QN76" s="34"/>
      <c r="QO76" s="34"/>
      <c r="QP76" s="34"/>
      <c r="QQ76" s="34"/>
      <c r="QR76" s="34"/>
      <c r="QS76" s="34"/>
      <c r="QT76" s="34"/>
      <c r="QU76" s="34"/>
      <c r="QV76" s="34"/>
      <c r="QW76" s="34"/>
      <c r="QX76" s="34"/>
      <c r="QY76" s="34"/>
      <c r="QZ76" s="34"/>
      <c r="RA76" s="34"/>
      <c r="RB76" s="34"/>
      <c r="RC76" s="34"/>
      <c r="RD76" s="34"/>
      <c r="RE76" s="34"/>
      <c r="RF76" s="34"/>
      <c r="RG76" s="34"/>
      <c r="RH76" s="34"/>
      <c r="RI76" s="34"/>
      <c r="RJ76" s="34"/>
      <c r="RK76" s="34"/>
      <c r="RL76" s="34"/>
      <c r="RM76" s="34"/>
      <c r="RN76" s="34"/>
      <c r="RO76" s="34"/>
      <c r="RP76" s="34"/>
      <c r="RQ76" s="34"/>
      <c r="RR76" s="34"/>
      <c r="RS76" s="34"/>
      <c r="RT76" s="34"/>
      <c r="RU76" s="34"/>
      <c r="RV76" s="34"/>
      <c r="RW76" s="34"/>
      <c r="RX76" s="34"/>
      <c r="RY76" s="34"/>
      <c r="RZ76" s="34"/>
      <c r="SA76" s="34"/>
      <c r="SB76" s="34"/>
      <c r="SC76" s="34"/>
      <c r="SD76" s="34"/>
      <c r="SE76" s="34"/>
      <c r="SF76" s="34"/>
      <c r="SG76" s="34"/>
      <c r="SH76" s="34"/>
      <c r="SI76" s="34"/>
      <c r="SJ76" s="34"/>
      <c r="SK76" s="34"/>
      <c r="SL76" s="34"/>
      <c r="SM76" s="34"/>
      <c r="SN76" s="34"/>
      <c r="SO76" s="34"/>
      <c r="SP76" s="34"/>
      <c r="SQ76" s="34"/>
      <c r="SR76" s="34"/>
      <c r="SS76" s="34"/>
      <c r="ST76" s="34"/>
      <c r="SU76" s="34"/>
      <c r="SV76" s="34"/>
      <c r="SW76" s="34"/>
      <c r="SX76" s="34"/>
      <c r="SY76" s="34"/>
      <c r="SZ76" s="34"/>
      <c r="TA76" s="34"/>
      <c r="TB76" s="34"/>
      <c r="TC76" s="34"/>
      <c r="TD76" s="34"/>
      <c r="TE76" s="34"/>
      <c r="TF76" s="34"/>
      <c r="TG76" s="34"/>
      <c r="TH76" s="34"/>
      <c r="TI76" s="34"/>
      <c r="TJ76" s="34"/>
      <c r="TK76" s="34"/>
      <c r="TL76" s="34"/>
      <c r="TM76" s="34"/>
      <c r="TN76" s="34"/>
      <c r="TO76" s="34"/>
      <c r="TP76" s="34"/>
      <c r="TQ76" s="34"/>
      <c r="TR76" s="34"/>
      <c r="TS76" s="34"/>
      <c r="TT76" s="34"/>
      <c r="TU76" s="34"/>
      <c r="TV76" s="34"/>
      <c r="TW76" s="34"/>
      <c r="TX76" s="34"/>
      <c r="TY76" s="34"/>
      <c r="TZ76" s="34"/>
      <c r="UA76" s="34"/>
      <c r="UB76" s="34"/>
      <c r="UC76" s="34"/>
      <c r="UD76" s="34"/>
      <c r="UE76" s="34"/>
      <c r="UF76" s="34"/>
      <c r="UG76" s="34"/>
      <c r="UH76" s="34"/>
      <c r="UI76" s="34"/>
      <c r="UJ76" s="34"/>
      <c r="UK76" s="34"/>
      <c r="UL76" s="34"/>
      <c r="UM76" s="34"/>
      <c r="UN76" s="34"/>
      <c r="UO76" s="34"/>
      <c r="UP76" s="34"/>
      <c r="UQ76" s="34"/>
      <c r="UR76" s="34"/>
      <c r="US76" s="34"/>
      <c r="UT76" s="34"/>
      <c r="UU76" s="34"/>
      <c r="UV76" s="34"/>
      <c r="UW76" s="34"/>
      <c r="UX76" s="34"/>
      <c r="UY76" s="34"/>
      <c r="UZ76" s="34"/>
      <c r="VA76" s="34"/>
      <c r="VB76" s="34"/>
      <c r="VC76" s="34"/>
      <c r="VD76" s="34"/>
      <c r="VE76" s="34"/>
      <c r="VF76" s="34"/>
      <c r="VG76" s="34"/>
      <c r="VH76" s="34"/>
      <c r="VI76" s="34"/>
      <c r="VJ76" s="34"/>
      <c r="VK76" s="34"/>
      <c r="VL76" s="34"/>
      <c r="VM76" s="34"/>
      <c r="VN76" s="34"/>
      <c r="VO76" s="34"/>
      <c r="VP76" s="34"/>
      <c r="VQ76" s="34"/>
      <c r="VR76" s="34"/>
      <c r="VS76" s="34"/>
      <c r="VT76" s="34"/>
      <c r="VU76" s="34"/>
      <c r="VV76" s="34"/>
      <c r="VW76" s="34"/>
      <c r="VX76" s="34"/>
      <c r="VY76" s="34"/>
      <c r="VZ76" s="34"/>
      <c r="WA76" s="34"/>
      <c r="WB76" s="34"/>
      <c r="WC76" s="34"/>
      <c r="WD76" s="34"/>
      <c r="WE76" s="34"/>
      <c r="WF76" s="34"/>
      <c r="WG76" s="34"/>
      <c r="WH76" s="34"/>
      <c r="WI76" s="34"/>
      <c r="WJ76" s="34"/>
      <c r="WK76" s="34"/>
      <c r="WL76" s="34"/>
      <c r="WM76" s="34"/>
      <c r="WN76" s="34"/>
      <c r="WO76" s="34"/>
      <c r="WP76" s="34"/>
      <c r="WQ76" s="34"/>
      <c r="WR76" s="34"/>
      <c r="WS76" s="34"/>
      <c r="WT76" s="34"/>
      <c r="WU76" s="34"/>
      <c r="WV76" s="34"/>
      <c r="WW76" s="34"/>
      <c r="WX76" s="34"/>
      <c r="WY76" s="34"/>
      <c r="WZ76" s="34"/>
      <c r="XA76" s="34"/>
      <c r="XB76" s="34"/>
      <c r="XC76" s="34"/>
      <c r="XD76" s="34"/>
      <c r="XE76" s="34"/>
      <c r="XF76" s="34"/>
      <c r="XG76" s="34"/>
      <c r="XH76" s="34"/>
      <c r="XI76" s="34"/>
      <c r="XJ76" s="34"/>
      <c r="XK76" s="34"/>
      <c r="XL76" s="34"/>
      <c r="XM76" s="34"/>
      <c r="XN76" s="34"/>
      <c r="XO76" s="34"/>
      <c r="XP76" s="34"/>
      <c r="XQ76" s="34"/>
      <c r="XR76" s="34"/>
      <c r="XS76" s="34"/>
      <c r="XT76" s="34"/>
      <c r="XU76" s="34"/>
      <c r="XV76" s="34"/>
      <c r="XW76" s="34"/>
      <c r="XX76" s="34"/>
      <c r="XY76" s="34"/>
      <c r="XZ76" s="34"/>
      <c r="YA76" s="34"/>
      <c r="YB76" s="34"/>
      <c r="YC76" s="34"/>
      <c r="YD76" s="34"/>
      <c r="YE76" s="34"/>
      <c r="YF76" s="34"/>
      <c r="YG76" s="34"/>
      <c r="YH76" s="34"/>
      <c r="YI76" s="34"/>
      <c r="YJ76" s="34"/>
      <c r="YK76" s="34"/>
      <c r="YL76" s="34"/>
      <c r="YM76" s="34"/>
      <c r="YN76" s="34"/>
      <c r="YO76" s="34"/>
      <c r="YP76" s="34"/>
      <c r="YQ76" s="34"/>
      <c r="YR76" s="34"/>
      <c r="YS76" s="34"/>
      <c r="YT76" s="34"/>
      <c r="YU76" s="34"/>
      <c r="YV76" s="34"/>
      <c r="YW76" s="34"/>
      <c r="YX76" s="34"/>
      <c r="YY76" s="34"/>
      <c r="YZ76" s="34"/>
      <c r="ZA76" s="34"/>
      <c r="ZB76" s="34"/>
      <c r="ZC76" s="34"/>
      <c r="ZD76" s="34"/>
      <c r="ZE76" s="34"/>
      <c r="ZF76" s="34"/>
      <c r="ZG76" s="34"/>
      <c r="ZH76" s="34"/>
      <c r="ZI76" s="34"/>
      <c r="ZJ76" s="34"/>
      <c r="ZK76" s="34"/>
      <c r="ZL76" s="34"/>
      <c r="ZM76" s="34"/>
      <c r="ZN76" s="34"/>
      <c r="ZO76" s="34"/>
      <c r="ZP76" s="34"/>
      <c r="ZQ76" s="34"/>
      <c r="ZR76" s="34"/>
      <c r="ZS76" s="34"/>
      <c r="ZT76" s="34"/>
      <c r="ZU76" s="34"/>
      <c r="ZV76" s="34"/>
      <c r="ZW76" s="34"/>
      <c r="ZX76" s="34"/>
      <c r="ZY76" s="34"/>
      <c r="ZZ76" s="34"/>
      <c r="AAA76" s="34"/>
      <c r="AAB76" s="34"/>
      <c r="AAC76" s="34"/>
      <c r="AAD76" s="34"/>
      <c r="AAE76" s="34"/>
      <c r="AAF76" s="34"/>
      <c r="AAG76" s="34"/>
      <c r="AAH76" s="34"/>
      <c r="AAI76" s="34"/>
      <c r="AAJ76" s="34"/>
      <c r="AAK76" s="34"/>
      <c r="AAL76" s="34"/>
      <c r="AAM76" s="34"/>
      <c r="AAN76" s="34"/>
      <c r="AAO76" s="34"/>
      <c r="AAP76" s="34"/>
      <c r="AAQ76" s="34"/>
      <c r="AAR76" s="34"/>
      <c r="AAS76" s="34"/>
      <c r="AAT76" s="34"/>
      <c r="AAU76" s="34"/>
      <c r="AAV76" s="34"/>
      <c r="AAW76" s="34"/>
      <c r="AAX76" s="34"/>
      <c r="AAY76" s="34"/>
      <c r="AAZ76" s="34"/>
      <c r="ABA76" s="34"/>
      <c r="ABB76" s="34"/>
      <c r="ABC76" s="34"/>
      <c r="ABD76" s="34"/>
      <c r="ABE76" s="34"/>
      <c r="ABF76" s="34"/>
      <c r="ABG76" s="34"/>
      <c r="ABH76" s="34"/>
      <c r="ABI76" s="34"/>
      <c r="ABJ76" s="34"/>
      <c r="ABK76" s="34"/>
      <c r="ABL76" s="34"/>
      <c r="ABM76" s="34"/>
      <c r="ABN76" s="34"/>
      <c r="ABO76" s="34"/>
      <c r="ABP76" s="34"/>
      <c r="ABQ76" s="34"/>
      <c r="ABR76" s="34"/>
      <c r="ABS76" s="34"/>
      <c r="ABT76" s="34"/>
      <c r="ABU76" s="34"/>
      <c r="ABV76" s="34"/>
      <c r="ABW76" s="34"/>
      <c r="ABX76" s="34"/>
      <c r="ABY76" s="34"/>
      <c r="ABZ76" s="34"/>
      <c r="ACA76" s="34"/>
      <c r="ACB76" s="34"/>
      <c r="ACC76" s="34"/>
      <c r="ACD76" s="34"/>
      <c r="ACE76" s="34"/>
      <c r="ACF76" s="34"/>
      <c r="ACG76" s="34"/>
      <c r="ACH76" s="34"/>
      <c r="ACI76" s="34"/>
      <c r="ACJ76" s="34"/>
      <c r="ACK76" s="34"/>
      <c r="ACL76" s="34"/>
      <c r="ACM76" s="34"/>
      <c r="ACN76" s="34"/>
      <c r="ACO76" s="34"/>
      <c r="ACP76" s="34"/>
      <c r="ACQ76" s="34"/>
      <c r="ACR76" s="34"/>
      <c r="ACS76" s="34"/>
      <c r="ACT76" s="34"/>
      <c r="ACU76" s="34"/>
      <c r="ACV76" s="34"/>
      <c r="ACW76" s="34"/>
      <c r="ACX76" s="34"/>
      <c r="ACY76" s="34"/>
      <c r="ACZ76" s="34"/>
      <c r="ADA76" s="34"/>
      <c r="ADB76" s="34"/>
      <c r="ADC76" s="34"/>
      <c r="ADD76" s="34"/>
      <c r="ADE76" s="34"/>
      <c r="ADF76" s="34"/>
      <c r="ADG76" s="34"/>
      <c r="ADH76" s="34"/>
      <c r="ADI76" s="34"/>
      <c r="ADJ76" s="34"/>
      <c r="ADK76" s="34"/>
      <c r="ADL76" s="34"/>
      <c r="ADM76" s="34"/>
      <c r="ADN76" s="34"/>
      <c r="ADO76" s="34"/>
      <c r="ADP76" s="34"/>
      <c r="ADQ76" s="34"/>
      <c r="ADR76" s="34"/>
      <c r="ADS76" s="34"/>
      <c r="ADT76" s="34"/>
      <c r="ADU76" s="34"/>
      <c r="ADV76" s="34"/>
      <c r="ADW76" s="34"/>
      <c r="ADX76" s="34"/>
      <c r="ADY76" s="34"/>
      <c r="ADZ76" s="34"/>
      <c r="AEA76" s="34"/>
      <c r="AEB76" s="34"/>
      <c r="AEC76" s="34"/>
      <c r="AED76" s="34"/>
      <c r="AEE76" s="34"/>
      <c r="AEF76" s="34"/>
      <c r="AEG76" s="34"/>
      <c r="AEH76" s="34"/>
      <c r="AEI76" s="34"/>
      <c r="AEJ76" s="34"/>
      <c r="AEK76" s="34"/>
      <c r="AEL76" s="34"/>
      <c r="AEM76" s="34"/>
      <c r="AEN76" s="34"/>
      <c r="AEO76" s="34"/>
      <c r="AEP76" s="34"/>
      <c r="AEQ76" s="34"/>
      <c r="AER76" s="34"/>
      <c r="AES76" s="34"/>
      <c r="AET76" s="34"/>
      <c r="AEU76" s="34"/>
      <c r="AEV76" s="34"/>
      <c r="AEW76" s="34"/>
      <c r="AEX76" s="34"/>
      <c r="AEY76" s="34"/>
      <c r="AEZ76" s="34"/>
      <c r="AFA76" s="34"/>
      <c r="AFB76" s="34"/>
      <c r="AFC76" s="34"/>
      <c r="AFD76" s="34"/>
      <c r="AFE76" s="34"/>
      <c r="AFF76" s="34"/>
      <c r="AFG76" s="34"/>
      <c r="AFH76" s="34"/>
      <c r="AFI76" s="34"/>
      <c r="AFJ76" s="34"/>
      <c r="AFK76" s="34"/>
      <c r="AFL76" s="34"/>
      <c r="AFM76" s="34"/>
      <c r="AFN76" s="34"/>
      <c r="AFO76" s="34"/>
      <c r="AFP76" s="34"/>
      <c r="AFQ76" s="34"/>
      <c r="AFR76" s="34"/>
      <c r="AFS76" s="34"/>
      <c r="AFT76" s="34"/>
      <c r="AFU76" s="34"/>
      <c r="AFV76" s="34"/>
      <c r="AFW76" s="34"/>
      <c r="AFX76" s="34"/>
      <c r="AFY76" s="34"/>
      <c r="AFZ76" s="34"/>
      <c r="AGA76" s="34"/>
      <c r="AGB76" s="34"/>
      <c r="AGC76" s="34"/>
      <c r="AGD76" s="34"/>
      <c r="AGE76" s="34"/>
      <c r="AGF76" s="34"/>
      <c r="AGG76" s="34"/>
      <c r="AGH76" s="34"/>
      <c r="AGI76" s="34"/>
      <c r="AGJ76" s="34"/>
      <c r="AGK76" s="34"/>
      <c r="AGL76" s="34"/>
      <c r="AGM76" s="34"/>
      <c r="AGN76" s="34"/>
      <c r="AGO76" s="34"/>
      <c r="AGP76" s="34"/>
      <c r="AGQ76" s="34"/>
      <c r="AGR76" s="34"/>
      <c r="AGS76" s="34"/>
      <c r="AGT76" s="34"/>
      <c r="AGU76" s="34"/>
      <c r="AGV76" s="34"/>
      <c r="AGW76" s="34"/>
      <c r="AGX76" s="34"/>
      <c r="AGY76" s="34"/>
      <c r="AGZ76" s="34"/>
      <c r="AHA76" s="34"/>
      <c r="AHB76" s="34"/>
      <c r="AHC76" s="34"/>
      <c r="AHD76" s="34"/>
      <c r="AHE76" s="34"/>
      <c r="AHF76" s="34"/>
      <c r="AHG76" s="34"/>
      <c r="AHH76" s="34"/>
      <c r="AHI76" s="34"/>
      <c r="AHJ76" s="34"/>
      <c r="AHK76" s="34"/>
      <c r="AHL76" s="34"/>
      <c r="AHM76" s="34"/>
      <c r="AHN76" s="34"/>
      <c r="AHO76" s="34"/>
      <c r="AHP76" s="34"/>
      <c r="AHQ76" s="34"/>
      <c r="AHR76" s="34"/>
      <c r="AHS76" s="34"/>
      <c r="AHT76" s="34"/>
      <c r="AHU76" s="34"/>
      <c r="AHV76" s="34"/>
      <c r="AHW76" s="34"/>
      <c r="AHX76" s="34"/>
      <c r="AHY76" s="34"/>
      <c r="AHZ76" s="34"/>
      <c r="AIA76" s="34"/>
      <c r="AIB76" s="34"/>
      <c r="AIC76" s="34"/>
      <c r="AID76" s="34"/>
      <c r="AIE76" s="34"/>
      <c r="AIF76" s="34"/>
      <c r="AIG76" s="34"/>
      <c r="AIH76" s="34"/>
      <c r="AII76" s="34"/>
      <c r="AIJ76" s="34"/>
      <c r="AIK76" s="34"/>
      <c r="AIL76" s="34"/>
      <c r="AIM76" s="34"/>
      <c r="AIN76" s="34"/>
      <c r="AIO76" s="34"/>
      <c r="AIP76" s="34"/>
      <c r="AIQ76" s="34"/>
      <c r="AIR76" s="34"/>
      <c r="AIS76" s="34"/>
      <c r="AIT76" s="34"/>
      <c r="AIU76" s="34"/>
      <c r="AIV76" s="34"/>
      <c r="AIW76" s="34"/>
      <c r="AIX76" s="34"/>
      <c r="AIY76" s="34"/>
      <c r="AIZ76" s="34"/>
      <c r="AJA76" s="34"/>
      <c r="AJB76" s="34"/>
      <c r="AJC76" s="34"/>
      <c r="AJD76" s="34"/>
      <c r="AJE76" s="34"/>
      <c r="AJF76" s="34"/>
      <c r="AJG76" s="34"/>
      <c r="AJH76" s="34"/>
      <c r="AJI76" s="34"/>
      <c r="AJJ76" s="34"/>
      <c r="AJK76" s="34"/>
      <c r="AJL76" s="34"/>
      <c r="AJM76" s="34"/>
      <c r="AJN76" s="34"/>
      <c r="AJO76" s="34"/>
      <c r="AJP76" s="34"/>
      <c r="AJQ76" s="34"/>
      <c r="AJR76" s="34"/>
      <c r="AJS76" s="34"/>
      <c r="AJT76" s="34"/>
      <c r="AJU76" s="34"/>
      <c r="AJV76" s="34"/>
      <c r="AJW76" s="34"/>
      <c r="AJX76" s="34"/>
      <c r="AJY76" s="34"/>
      <c r="AJZ76" s="34"/>
      <c r="AKA76" s="34"/>
      <c r="AKB76" s="34"/>
      <c r="AKC76" s="34"/>
      <c r="AKD76" s="34"/>
      <c r="AKE76" s="34"/>
      <c r="AKF76" s="34"/>
      <c r="AKG76" s="34"/>
      <c r="AKH76" s="34"/>
      <c r="AKI76" s="34"/>
      <c r="AKJ76" s="34"/>
      <c r="AKK76" s="34"/>
      <c r="AKL76" s="34"/>
      <c r="AKM76" s="34"/>
      <c r="AKN76" s="34"/>
      <c r="AKO76" s="34"/>
      <c r="AKP76" s="34"/>
      <c r="AKQ76" s="34"/>
      <c r="AKR76" s="34"/>
      <c r="AKS76" s="34"/>
      <c r="AKT76" s="34"/>
      <c r="AKU76" s="34"/>
      <c r="AKV76" s="34"/>
      <c r="AKW76" s="34"/>
      <c r="AKX76" s="34"/>
      <c r="AKY76" s="34"/>
      <c r="AKZ76" s="34"/>
      <c r="ALA76" s="34"/>
      <c r="ALB76" s="34"/>
      <c r="ALC76" s="34"/>
      <c r="ALD76" s="34"/>
      <c r="ALE76" s="34"/>
      <c r="ALF76" s="34"/>
      <c r="ALG76" s="34"/>
      <c r="ALH76" s="34"/>
      <c r="ALI76" s="34"/>
      <c r="ALJ76" s="34"/>
      <c r="ALK76" s="34"/>
      <c r="ALL76" s="34"/>
      <c r="ALM76" s="34"/>
      <c r="ALN76" s="34"/>
      <c r="ALO76" s="34"/>
      <c r="ALP76" s="34"/>
      <c r="ALQ76" s="34"/>
      <c r="ALR76" s="34"/>
      <c r="ALS76" s="34"/>
      <c r="ALT76" s="34"/>
      <c r="ALU76" s="34"/>
      <c r="ALV76" s="34"/>
      <c r="ALW76" s="34"/>
      <c r="ALX76" s="34"/>
      <c r="ALY76" s="34"/>
      <c r="ALZ76" s="34"/>
      <c r="AMA76" s="34"/>
      <c r="AMB76" s="34"/>
      <c r="AMC76" s="34"/>
      <c r="AMD76" s="34"/>
      <c r="AME76" s="34"/>
      <c r="AMF76" s="34"/>
      <c r="AMG76" s="34"/>
      <c r="AMH76" s="34"/>
      <c r="AMI76" s="34"/>
      <c r="AMJ76" s="34"/>
      <c r="AMK76" s="34"/>
      <c r="AML76" s="34"/>
      <c r="AMM76" s="34"/>
      <c r="AMN76" s="34"/>
      <c r="AMO76" s="34"/>
      <c r="AMP76" s="34"/>
      <c r="AMQ76" s="34"/>
      <c r="AMR76" s="34"/>
      <c r="AMS76" s="34"/>
      <c r="AMT76" s="34"/>
      <c r="AMU76" s="34"/>
      <c r="AMV76" s="34"/>
      <c r="AMW76" s="34"/>
      <c r="AMX76" s="34"/>
      <c r="AMY76" s="34"/>
      <c r="AMZ76" s="34"/>
      <c r="ANA76" s="34"/>
      <c r="ANB76" s="34"/>
      <c r="ANC76" s="34"/>
      <c r="AND76" s="34"/>
      <c r="ANE76" s="34"/>
      <c r="ANF76" s="34"/>
      <c r="ANG76" s="34"/>
      <c r="ANH76" s="34"/>
      <c r="ANI76" s="34"/>
      <c r="ANJ76" s="34"/>
      <c r="ANK76" s="34"/>
      <c r="ANL76" s="34"/>
      <c r="ANM76" s="34"/>
      <c r="ANN76" s="34"/>
      <c r="ANO76" s="34"/>
      <c r="ANP76" s="34"/>
      <c r="ANQ76" s="34"/>
      <c r="ANR76" s="34"/>
      <c r="ANS76" s="34"/>
      <c r="ANT76" s="34"/>
      <c r="ANU76" s="34"/>
      <c r="ANV76" s="34"/>
      <c r="ANW76" s="34"/>
      <c r="ANX76" s="34"/>
      <c r="ANY76" s="34"/>
      <c r="ANZ76" s="34"/>
      <c r="AOA76" s="34"/>
      <c r="AOB76" s="34"/>
      <c r="AOC76" s="34"/>
      <c r="AOD76" s="34"/>
      <c r="AOE76" s="34"/>
      <c r="AOF76" s="34"/>
      <c r="AOG76" s="34"/>
      <c r="AOH76" s="34"/>
      <c r="AOI76" s="34"/>
      <c r="AOJ76" s="34"/>
      <c r="AOK76" s="34"/>
      <c r="AOL76" s="34"/>
      <c r="AOM76" s="34"/>
      <c r="AON76" s="34"/>
      <c r="AOO76" s="34"/>
      <c r="AOP76" s="34"/>
      <c r="AOQ76" s="34"/>
      <c r="AOR76" s="34"/>
      <c r="AOS76" s="34"/>
      <c r="AOT76" s="34"/>
      <c r="AOU76" s="34"/>
      <c r="AOV76" s="34"/>
      <c r="AOW76" s="34"/>
      <c r="AOX76" s="34"/>
      <c r="AOY76" s="34"/>
      <c r="AOZ76" s="34"/>
      <c r="APA76" s="34"/>
      <c r="APB76" s="34"/>
      <c r="APC76" s="34"/>
      <c r="APD76" s="34"/>
      <c r="APE76" s="34"/>
      <c r="APF76" s="34"/>
      <c r="APG76" s="34"/>
      <c r="APH76" s="34"/>
      <c r="API76" s="34"/>
      <c r="APJ76" s="34"/>
      <c r="APK76" s="34"/>
      <c r="APL76" s="34"/>
      <c r="APM76" s="34"/>
      <c r="APN76" s="34"/>
      <c r="APO76" s="34"/>
      <c r="APP76" s="34"/>
      <c r="APQ76" s="34"/>
      <c r="APR76" s="34"/>
      <c r="APS76" s="34"/>
      <c r="APT76" s="34"/>
      <c r="APU76" s="34"/>
      <c r="APV76" s="34"/>
      <c r="APW76" s="34"/>
      <c r="APX76" s="34"/>
      <c r="APY76" s="34"/>
      <c r="APZ76" s="34"/>
    </row>
    <row r="77" spans="1:1118" s="36" customFormat="1" ht="15" customHeight="1" x14ac:dyDescent="0.2">
      <c r="A77" s="261" t="s">
        <v>609</v>
      </c>
      <c r="B77" s="260">
        <f t="shared" si="2"/>
        <v>1315.178235138271</v>
      </c>
      <c r="C77" s="260">
        <f t="shared" si="3"/>
        <v>625.93828388214115</v>
      </c>
      <c r="D77" s="260">
        <f t="shared" si="7"/>
        <v>143.02083835122664</v>
      </c>
      <c r="E77" s="260"/>
      <c r="F77" s="260">
        <f t="shared" si="4"/>
        <v>4058.9668372702859</v>
      </c>
      <c r="G77" s="260">
        <f t="shared" si="8"/>
        <v>8.8443165346970822</v>
      </c>
      <c r="H77" s="260">
        <f t="shared" si="9"/>
        <v>2501.0258962979528</v>
      </c>
      <c r="I77" s="260">
        <f t="shared" si="10"/>
        <v>2935.5405872167821</v>
      </c>
      <c r="J77" s="260">
        <f t="shared" si="5"/>
        <v>262.98465774811689</v>
      </c>
      <c r="K77" s="260">
        <f t="shared" si="11"/>
        <v>1479.5026629857307</v>
      </c>
      <c r="L77" s="260">
        <f t="shared" si="12"/>
        <v>71.654050646128539</v>
      </c>
      <c r="M77" s="260">
        <f t="shared" si="13"/>
        <v>481.28024073248207</v>
      </c>
      <c r="N77" s="260">
        <f t="shared" si="14"/>
        <v>2.8853466487826123</v>
      </c>
      <c r="O77" s="260">
        <f t="shared" si="6"/>
        <v>13886.821953452594</v>
      </c>
      <c r="P77" s="260">
        <v>763.04763924963061</v>
      </c>
      <c r="Q77"/>
      <c r="R77"/>
      <c r="S77" s="82"/>
      <c r="T77" s="145"/>
      <c r="U77"/>
      <c r="V77"/>
      <c r="W77"/>
      <c r="X77"/>
      <c r="Y77"/>
      <c r="Z77"/>
      <c r="AA77"/>
      <c r="AB77"/>
      <c r="AC77"/>
      <c r="AD77"/>
      <c r="AE77"/>
      <c r="AF77"/>
      <c r="AG77"/>
      <c r="AH77"/>
      <c r="AI77" s="64"/>
      <c r="AJ77" s="64"/>
      <c r="AK77" s="64"/>
      <c r="AL77" s="64"/>
      <c r="AM77" s="34"/>
      <c r="AN77" s="34"/>
      <c r="AO77" s="34"/>
      <c r="AP77" s="34"/>
      <c r="AQ77" s="34"/>
      <c r="AR77" s="34"/>
      <c r="AS77" s="34"/>
      <c r="AT77" s="34"/>
      <c r="AU77" s="34"/>
      <c r="AV77" s="34"/>
      <c r="AW77" s="34"/>
      <c r="AX77" s="34"/>
      <c r="AY77" s="34"/>
      <c r="AZ77" s="34"/>
      <c r="BA77" s="34"/>
      <c r="BB77" s="34"/>
      <c r="BC77" s="34"/>
      <c r="BD77" s="34"/>
      <c r="BE77" s="34"/>
      <c r="BF77" s="34"/>
      <c r="BG77" s="34"/>
      <c r="BH77" s="34"/>
      <c r="BI77" s="34"/>
      <c r="BJ77" s="34"/>
      <c r="BK77" s="34"/>
      <c r="BL77" s="34"/>
      <c r="BM77" s="34"/>
      <c r="BN77" s="34"/>
      <c r="BO77" s="34"/>
      <c r="BP77" s="34"/>
      <c r="BQ77" s="34"/>
      <c r="BR77" s="34"/>
      <c r="BS77" s="34"/>
      <c r="BT77" s="34"/>
      <c r="BU77" s="34"/>
      <c r="BV77" s="34"/>
      <c r="BW77" s="34"/>
      <c r="BX77" s="34"/>
      <c r="BY77" s="34"/>
      <c r="BZ77" s="34"/>
      <c r="CA77" s="34"/>
      <c r="CB77" s="34"/>
      <c r="CC77" s="34"/>
      <c r="CD77" s="34"/>
      <c r="CE77" s="34"/>
      <c r="CF77" s="34"/>
      <c r="CG77" s="34"/>
      <c r="CH77" s="34"/>
      <c r="CI77" s="34"/>
      <c r="CJ77" s="34"/>
      <c r="CK77" s="34"/>
      <c r="CL77" s="34"/>
      <c r="CM77" s="34"/>
      <c r="CN77" s="34"/>
      <c r="CO77" s="34"/>
      <c r="CP77" s="34"/>
      <c r="CQ77" s="34"/>
      <c r="CR77" s="34"/>
      <c r="CS77" s="34"/>
      <c r="CT77" s="34"/>
      <c r="CU77" s="34"/>
      <c r="CV77" s="34"/>
      <c r="CW77" s="34"/>
      <c r="CX77" s="34"/>
      <c r="CY77" s="34"/>
      <c r="CZ77" s="34"/>
      <c r="DA77" s="34"/>
      <c r="DB77" s="34"/>
      <c r="DC77" s="34"/>
      <c r="DD77" s="34"/>
      <c r="DE77" s="34"/>
      <c r="DF77" s="34"/>
      <c r="DG77" s="34"/>
      <c r="DH77" s="34"/>
      <c r="DI77" s="34"/>
      <c r="DJ77" s="34"/>
      <c r="DK77" s="34"/>
      <c r="DL77" s="34"/>
      <c r="DM77" s="34"/>
      <c r="DN77" s="34"/>
      <c r="DO77" s="34"/>
      <c r="DP77" s="34"/>
      <c r="DQ77" s="34"/>
      <c r="DR77" s="34"/>
      <c r="DS77" s="34"/>
      <c r="DT77" s="34"/>
      <c r="DU77" s="34"/>
      <c r="DV77" s="34"/>
      <c r="DW77" s="34"/>
      <c r="DX77" s="34"/>
      <c r="DY77" s="34"/>
      <c r="DZ77" s="34"/>
      <c r="EA77" s="34"/>
      <c r="EB77" s="34"/>
      <c r="EC77" s="34"/>
      <c r="ED77" s="34"/>
      <c r="EE77" s="34"/>
      <c r="EF77" s="34"/>
      <c r="EG77" s="34"/>
      <c r="EH77" s="34"/>
      <c r="EI77" s="34"/>
      <c r="EJ77" s="34"/>
      <c r="EK77" s="34"/>
      <c r="EL77" s="34"/>
      <c r="EM77" s="34"/>
      <c r="EN77" s="34"/>
      <c r="EO77" s="34"/>
      <c r="EP77" s="34"/>
      <c r="EQ77" s="34"/>
      <c r="ER77" s="34"/>
      <c r="ES77" s="34"/>
      <c r="ET77" s="34"/>
      <c r="EU77" s="34"/>
      <c r="EV77" s="34"/>
      <c r="EW77" s="34"/>
      <c r="EX77" s="34"/>
      <c r="EY77" s="34"/>
      <c r="EZ77" s="34"/>
      <c r="FA77" s="34"/>
      <c r="FB77" s="34"/>
      <c r="FC77" s="34"/>
      <c r="FD77" s="34"/>
      <c r="FE77" s="34"/>
      <c r="FF77" s="34"/>
      <c r="FG77" s="34"/>
      <c r="FH77" s="34"/>
      <c r="FI77" s="34"/>
      <c r="FJ77" s="34"/>
      <c r="FK77" s="34"/>
      <c r="FL77" s="34"/>
      <c r="FM77" s="34"/>
      <c r="FN77" s="34"/>
      <c r="FO77" s="34"/>
      <c r="FP77" s="34"/>
      <c r="FQ77" s="34"/>
      <c r="FR77" s="34"/>
      <c r="FS77" s="34"/>
      <c r="FT77" s="34"/>
      <c r="FU77" s="34"/>
      <c r="FV77" s="34"/>
      <c r="FW77" s="34"/>
      <c r="FX77" s="34"/>
      <c r="FY77" s="34"/>
      <c r="FZ77" s="34"/>
      <c r="GA77" s="34"/>
      <c r="GB77" s="34"/>
      <c r="GC77" s="34"/>
      <c r="GD77" s="34"/>
      <c r="GE77" s="34"/>
      <c r="GF77" s="34"/>
      <c r="GG77" s="34"/>
      <c r="GH77" s="34"/>
      <c r="GI77" s="34"/>
      <c r="GJ77" s="34"/>
      <c r="GK77" s="34"/>
      <c r="GL77" s="34"/>
      <c r="GM77" s="34"/>
      <c r="GN77" s="34"/>
      <c r="GO77" s="34"/>
      <c r="GP77" s="34"/>
      <c r="GQ77" s="34"/>
      <c r="GR77" s="34"/>
      <c r="GS77" s="34"/>
      <c r="GT77" s="34"/>
      <c r="GU77" s="34"/>
      <c r="GV77" s="34"/>
      <c r="GW77" s="34"/>
      <c r="GX77" s="34"/>
      <c r="GY77" s="34"/>
      <c r="GZ77" s="34"/>
      <c r="HA77" s="34"/>
      <c r="HB77" s="34"/>
      <c r="HC77" s="34"/>
      <c r="HD77" s="34"/>
      <c r="HE77" s="34"/>
      <c r="HF77" s="34"/>
      <c r="HG77" s="34"/>
      <c r="HH77" s="34"/>
      <c r="HI77" s="34"/>
      <c r="HJ77" s="34"/>
      <c r="HK77" s="34"/>
      <c r="HL77" s="34"/>
      <c r="HM77" s="34"/>
      <c r="HN77" s="34"/>
      <c r="HO77" s="34"/>
      <c r="HP77" s="34"/>
      <c r="HQ77" s="34"/>
      <c r="HR77" s="34"/>
      <c r="HS77" s="34"/>
      <c r="HT77" s="34"/>
      <c r="HU77" s="34"/>
      <c r="HV77" s="34"/>
      <c r="HW77" s="34"/>
      <c r="HX77" s="34"/>
      <c r="HY77" s="34"/>
      <c r="HZ77" s="34"/>
      <c r="IA77" s="34"/>
      <c r="IB77" s="34"/>
      <c r="IC77" s="34"/>
      <c r="ID77" s="34"/>
      <c r="IE77" s="34"/>
      <c r="IF77" s="34"/>
      <c r="IG77" s="34"/>
      <c r="IH77" s="34"/>
      <c r="II77" s="34"/>
      <c r="IJ77" s="34"/>
      <c r="IK77" s="34"/>
      <c r="IL77" s="34"/>
      <c r="IM77" s="34"/>
      <c r="IN77" s="34"/>
      <c r="IO77" s="34"/>
      <c r="IP77" s="34"/>
      <c r="IQ77" s="34"/>
      <c r="IR77" s="34"/>
      <c r="IS77" s="34"/>
      <c r="IT77" s="34"/>
      <c r="IU77" s="34"/>
      <c r="IV77" s="34"/>
      <c r="IW77" s="34"/>
      <c r="IX77" s="34"/>
      <c r="IY77" s="34"/>
      <c r="IZ77" s="34"/>
      <c r="JA77" s="34"/>
      <c r="JB77" s="34"/>
      <c r="JC77" s="34"/>
      <c r="JD77" s="34"/>
      <c r="JE77" s="34"/>
      <c r="JF77" s="34"/>
      <c r="JG77" s="34"/>
      <c r="JH77" s="34"/>
      <c r="JI77" s="34"/>
      <c r="JJ77" s="34"/>
      <c r="JK77" s="34"/>
      <c r="JL77" s="34"/>
      <c r="JM77" s="34"/>
      <c r="JN77" s="34"/>
      <c r="JO77" s="34"/>
      <c r="JP77" s="34"/>
      <c r="JQ77" s="34"/>
      <c r="JR77" s="34"/>
      <c r="JS77" s="34"/>
      <c r="JT77" s="34"/>
      <c r="JU77" s="34"/>
      <c r="JV77" s="34"/>
      <c r="JW77" s="34"/>
      <c r="JX77" s="34"/>
      <c r="JY77" s="34"/>
      <c r="JZ77" s="34"/>
      <c r="KA77" s="34"/>
      <c r="KB77" s="34"/>
      <c r="KC77" s="34"/>
      <c r="KD77" s="34"/>
      <c r="KE77" s="34"/>
      <c r="KF77" s="34"/>
      <c r="KG77" s="34"/>
      <c r="KH77" s="34"/>
      <c r="KI77" s="34"/>
      <c r="KJ77" s="34"/>
      <c r="KK77" s="34"/>
      <c r="KL77" s="34"/>
      <c r="KM77" s="34"/>
      <c r="KN77" s="34"/>
      <c r="KO77" s="34"/>
      <c r="KP77" s="34"/>
      <c r="KQ77" s="34"/>
      <c r="KR77" s="34"/>
      <c r="KS77" s="34"/>
      <c r="KT77" s="34"/>
      <c r="KU77" s="34"/>
      <c r="KV77" s="34"/>
      <c r="KW77" s="34"/>
      <c r="KX77" s="34"/>
      <c r="KY77" s="34"/>
      <c r="KZ77" s="34"/>
      <c r="LA77" s="34"/>
      <c r="LB77" s="34"/>
      <c r="LC77" s="34"/>
      <c r="LD77" s="34"/>
      <c r="LE77" s="34"/>
      <c r="LF77" s="34"/>
      <c r="LG77" s="34"/>
      <c r="LH77" s="34"/>
      <c r="LI77" s="34"/>
      <c r="LJ77" s="34"/>
      <c r="LK77" s="34"/>
      <c r="LL77" s="34"/>
      <c r="LM77" s="34"/>
      <c r="LN77" s="34"/>
      <c r="LO77" s="34"/>
      <c r="LP77" s="34"/>
      <c r="LQ77" s="34"/>
      <c r="LR77" s="34"/>
      <c r="LS77" s="34"/>
      <c r="LT77" s="34"/>
      <c r="LU77" s="34"/>
      <c r="LV77" s="34"/>
      <c r="LW77" s="34"/>
      <c r="LX77" s="34"/>
      <c r="LY77" s="34"/>
      <c r="LZ77" s="34"/>
      <c r="MA77" s="34"/>
      <c r="MB77" s="34"/>
      <c r="MC77" s="34"/>
      <c r="MD77" s="34"/>
      <c r="ME77" s="34"/>
      <c r="MF77" s="34"/>
      <c r="MG77" s="34"/>
      <c r="MH77" s="34"/>
      <c r="MI77" s="34"/>
      <c r="MJ77" s="34"/>
      <c r="MK77" s="34"/>
      <c r="ML77" s="34"/>
      <c r="MM77" s="34"/>
      <c r="MN77" s="34"/>
      <c r="MO77" s="34"/>
      <c r="MP77" s="34"/>
      <c r="MQ77" s="34"/>
      <c r="MR77" s="34"/>
      <c r="MS77" s="34"/>
      <c r="MT77" s="34"/>
      <c r="MU77" s="34"/>
      <c r="MV77" s="34"/>
      <c r="MW77" s="34"/>
      <c r="MX77" s="34"/>
      <c r="MY77" s="34"/>
      <c r="MZ77" s="34"/>
      <c r="NA77" s="34"/>
      <c r="NB77" s="34"/>
      <c r="NC77" s="34"/>
      <c r="ND77" s="34"/>
      <c r="NE77" s="34"/>
      <c r="NF77" s="34"/>
      <c r="NG77" s="34"/>
      <c r="NH77" s="34"/>
      <c r="NI77" s="34"/>
      <c r="NJ77" s="34"/>
      <c r="NK77" s="34"/>
      <c r="NL77" s="34"/>
      <c r="NM77" s="34"/>
      <c r="NN77" s="34"/>
      <c r="NO77" s="34"/>
      <c r="NP77" s="34"/>
      <c r="NQ77" s="34"/>
      <c r="NR77" s="34"/>
      <c r="NS77" s="34"/>
      <c r="NT77" s="34"/>
      <c r="NU77" s="34"/>
      <c r="NV77" s="34"/>
      <c r="NW77" s="34"/>
      <c r="NX77" s="34"/>
      <c r="NY77" s="34"/>
      <c r="NZ77" s="34"/>
      <c r="OA77" s="34"/>
      <c r="OB77" s="34"/>
      <c r="OC77" s="34"/>
      <c r="OD77" s="34"/>
      <c r="OE77" s="34"/>
      <c r="OF77" s="34"/>
      <c r="OG77" s="34"/>
      <c r="OH77" s="34"/>
      <c r="OI77" s="34"/>
      <c r="OJ77" s="34"/>
      <c r="OK77" s="34"/>
      <c r="OL77" s="34"/>
      <c r="OM77" s="34"/>
      <c r="ON77" s="34"/>
      <c r="OO77" s="34"/>
      <c r="OP77" s="34"/>
      <c r="OQ77" s="34"/>
      <c r="OR77" s="34"/>
      <c r="OS77" s="34"/>
      <c r="OT77" s="34"/>
      <c r="OU77" s="34"/>
      <c r="OV77" s="34"/>
      <c r="OW77" s="34"/>
      <c r="OX77" s="34"/>
      <c r="OY77" s="34"/>
      <c r="OZ77" s="34"/>
      <c r="PA77" s="34"/>
      <c r="PB77" s="34"/>
      <c r="PC77" s="34"/>
      <c r="PD77" s="34"/>
      <c r="PE77" s="34"/>
      <c r="PF77" s="34"/>
      <c r="PG77" s="34"/>
      <c r="PH77" s="34"/>
      <c r="PI77" s="34"/>
      <c r="PJ77" s="34"/>
      <c r="PK77" s="34"/>
      <c r="PL77" s="34"/>
      <c r="PM77" s="34"/>
      <c r="PN77" s="34"/>
      <c r="PO77" s="34"/>
      <c r="PP77" s="34"/>
      <c r="PQ77" s="34"/>
      <c r="PR77" s="34"/>
      <c r="PS77" s="34"/>
      <c r="PT77" s="34"/>
      <c r="PU77" s="34"/>
      <c r="PV77" s="34"/>
      <c r="PW77" s="34"/>
      <c r="PX77" s="34"/>
      <c r="PY77" s="34"/>
      <c r="PZ77" s="34"/>
      <c r="QA77" s="34"/>
      <c r="QB77" s="34"/>
      <c r="QC77" s="34"/>
      <c r="QD77" s="34"/>
      <c r="QE77" s="34"/>
      <c r="QF77" s="34"/>
      <c r="QG77" s="34"/>
      <c r="QH77" s="34"/>
      <c r="QI77" s="34"/>
      <c r="QJ77" s="34"/>
      <c r="QK77" s="34"/>
      <c r="QL77" s="34"/>
      <c r="QM77" s="34"/>
      <c r="QN77" s="34"/>
      <c r="QO77" s="34"/>
      <c r="QP77" s="34"/>
      <c r="QQ77" s="34"/>
      <c r="QR77" s="34"/>
      <c r="QS77" s="34"/>
      <c r="QT77" s="34"/>
      <c r="QU77" s="34"/>
      <c r="QV77" s="34"/>
      <c r="QW77" s="34"/>
      <c r="QX77" s="34"/>
      <c r="QY77" s="34"/>
      <c r="QZ77" s="34"/>
      <c r="RA77" s="34"/>
      <c r="RB77" s="34"/>
      <c r="RC77" s="34"/>
      <c r="RD77" s="34"/>
      <c r="RE77" s="34"/>
      <c r="RF77" s="34"/>
      <c r="RG77" s="34"/>
      <c r="RH77" s="34"/>
      <c r="RI77" s="34"/>
      <c r="RJ77" s="34"/>
      <c r="RK77" s="34"/>
      <c r="RL77" s="34"/>
      <c r="RM77" s="34"/>
      <c r="RN77" s="34"/>
      <c r="RO77" s="34"/>
      <c r="RP77" s="34"/>
      <c r="RQ77" s="34"/>
      <c r="RR77" s="34"/>
      <c r="RS77" s="34"/>
      <c r="RT77" s="34"/>
      <c r="RU77" s="34"/>
      <c r="RV77" s="34"/>
      <c r="RW77" s="34"/>
      <c r="RX77" s="34"/>
      <c r="RY77" s="34"/>
      <c r="RZ77" s="34"/>
      <c r="SA77" s="34"/>
      <c r="SB77" s="34"/>
      <c r="SC77" s="34"/>
      <c r="SD77" s="34"/>
      <c r="SE77" s="34"/>
      <c r="SF77" s="34"/>
      <c r="SG77" s="34"/>
      <c r="SH77" s="34"/>
      <c r="SI77" s="34"/>
      <c r="SJ77" s="34"/>
      <c r="SK77" s="34"/>
      <c r="SL77" s="34"/>
      <c r="SM77" s="34"/>
      <c r="SN77" s="34"/>
      <c r="SO77" s="34"/>
      <c r="SP77" s="34"/>
      <c r="SQ77" s="34"/>
      <c r="SR77" s="34"/>
      <c r="SS77" s="34"/>
      <c r="ST77" s="34"/>
      <c r="SU77" s="34"/>
      <c r="SV77" s="34"/>
      <c r="SW77" s="34"/>
      <c r="SX77" s="34"/>
      <c r="SY77" s="34"/>
      <c r="SZ77" s="34"/>
      <c r="TA77" s="34"/>
      <c r="TB77" s="34"/>
      <c r="TC77" s="34"/>
      <c r="TD77" s="34"/>
      <c r="TE77" s="34"/>
      <c r="TF77" s="34"/>
      <c r="TG77" s="34"/>
      <c r="TH77" s="34"/>
      <c r="TI77" s="34"/>
      <c r="TJ77" s="34"/>
      <c r="TK77" s="34"/>
      <c r="TL77" s="34"/>
      <c r="TM77" s="34"/>
      <c r="TN77" s="34"/>
      <c r="TO77" s="34"/>
      <c r="TP77" s="34"/>
      <c r="TQ77" s="34"/>
      <c r="TR77" s="34"/>
      <c r="TS77" s="34"/>
      <c r="TT77" s="34"/>
      <c r="TU77" s="34"/>
      <c r="TV77" s="34"/>
      <c r="TW77" s="34"/>
      <c r="TX77" s="34"/>
      <c r="TY77" s="34"/>
      <c r="TZ77" s="34"/>
      <c r="UA77" s="34"/>
      <c r="UB77" s="34"/>
      <c r="UC77" s="34"/>
      <c r="UD77" s="34"/>
      <c r="UE77" s="34"/>
      <c r="UF77" s="34"/>
      <c r="UG77" s="34"/>
      <c r="UH77" s="34"/>
      <c r="UI77" s="34"/>
      <c r="UJ77" s="34"/>
      <c r="UK77" s="34"/>
      <c r="UL77" s="34"/>
      <c r="UM77" s="34"/>
      <c r="UN77" s="34"/>
      <c r="UO77" s="34"/>
      <c r="UP77" s="34"/>
      <c r="UQ77" s="34"/>
      <c r="UR77" s="34"/>
      <c r="US77" s="34"/>
      <c r="UT77" s="34"/>
      <c r="UU77" s="34"/>
      <c r="UV77" s="34"/>
      <c r="UW77" s="34"/>
      <c r="UX77" s="34"/>
      <c r="UY77" s="34"/>
      <c r="UZ77" s="34"/>
      <c r="VA77" s="34"/>
      <c r="VB77" s="34"/>
      <c r="VC77" s="34"/>
      <c r="VD77" s="34"/>
      <c r="VE77" s="34"/>
      <c r="VF77" s="34"/>
      <c r="VG77" s="34"/>
      <c r="VH77" s="34"/>
      <c r="VI77" s="34"/>
      <c r="VJ77" s="34"/>
      <c r="VK77" s="34"/>
      <c r="VL77" s="34"/>
      <c r="VM77" s="34"/>
      <c r="VN77" s="34"/>
      <c r="VO77" s="34"/>
      <c r="VP77" s="34"/>
      <c r="VQ77" s="34"/>
      <c r="VR77" s="34"/>
      <c r="VS77" s="34"/>
      <c r="VT77" s="34"/>
      <c r="VU77" s="34"/>
      <c r="VV77" s="34"/>
      <c r="VW77" s="34"/>
      <c r="VX77" s="34"/>
      <c r="VY77" s="34"/>
      <c r="VZ77" s="34"/>
      <c r="WA77" s="34"/>
      <c r="WB77" s="34"/>
      <c r="WC77" s="34"/>
      <c r="WD77" s="34"/>
      <c r="WE77" s="34"/>
      <c r="WF77" s="34"/>
      <c r="WG77" s="34"/>
      <c r="WH77" s="34"/>
      <c r="WI77" s="34"/>
      <c r="WJ77" s="34"/>
      <c r="WK77" s="34"/>
      <c r="WL77" s="34"/>
      <c r="WM77" s="34"/>
      <c r="WN77" s="34"/>
      <c r="WO77" s="34"/>
      <c r="WP77" s="34"/>
      <c r="WQ77" s="34"/>
      <c r="WR77" s="34"/>
      <c r="WS77" s="34"/>
      <c r="WT77" s="34"/>
      <c r="WU77" s="34"/>
      <c r="WV77" s="34"/>
      <c r="WW77" s="34"/>
      <c r="WX77" s="34"/>
      <c r="WY77" s="34"/>
      <c r="WZ77" s="34"/>
      <c r="XA77" s="34"/>
      <c r="XB77" s="34"/>
      <c r="XC77" s="34"/>
      <c r="XD77" s="34"/>
      <c r="XE77" s="34"/>
      <c r="XF77" s="34"/>
      <c r="XG77" s="34"/>
      <c r="XH77" s="34"/>
      <c r="XI77" s="34"/>
      <c r="XJ77" s="34"/>
      <c r="XK77" s="34"/>
      <c r="XL77" s="34"/>
      <c r="XM77" s="34"/>
      <c r="XN77" s="34"/>
      <c r="XO77" s="34"/>
      <c r="XP77" s="34"/>
      <c r="XQ77" s="34"/>
      <c r="XR77" s="34"/>
      <c r="XS77" s="34"/>
      <c r="XT77" s="34"/>
      <c r="XU77" s="34"/>
      <c r="XV77" s="34"/>
      <c r="XW77" s="34"/>
      <c r="XX77" s="34"/>
      <c r="XY77" s="34"/>
      <c r="XZ77" s="34"/>
      <c r="YA77" s="34"/>
      <c r="YB77" s="34"/>
      <c r="YC77" s="34"/>
      <c r="YD77" s="34"/>
      <c r="YE77" s="34"/>
      <c r="YF77" s="34"/>
      <c r="YG77" s="34"/>
      <c r="YH77" s="34"/>
      <c r="YI77" s="34"/>
      <c r="YJ77" s="34"/>
      <c r="YK77" s="34"/>
      <c r="YL77" s="34"/>
      <c r="YM77" s="34"/>
      <c r="YN77" s="34"/>
      <c r="YO77" s="34"/>
      <c r="YP77" s="34"/>
      <c r="YQ77" s="34"/>
      <c r="YR77" s="34"/>
      <c r="YS77" s="34"/>
      <c r="YT77" s="34"/>
      <c r="YU77" s="34"/>
      <c r="YV77" s="34"/>
      <c r="YW77" s="34"/>
      <c r="YX77" s="34"/>
      <c r="YY77" s="34"/>
      <c r="YZ77" s="34"/>
      <c r="ZA77" s="34"/>
      <c r="ZB77" s="34"/>
      <c r="ZC77" s="34"/>
      <c r="ZD77" s="34"/>
      <c r="ZE77" s="34"/>
      <c r="ZF77" s="34"/>
      <c r="ZG77" s="34"/>
      <c r="ZH77" s="34"/>
      <c r="ZI77" s="34"/>
      <c r="ZJ77" s="34"/>
      <c r="ZK77" s="34"/>
      <c r="ZL77" s="34"/>
      <c r="ZM77" s="34"/>
      <c r="ZN77" s="34"/>
      <c r="ZO77" s="34"/>
      <c r="ZP77" s="34"/>
      <c r="ZQ77" s="34"/>
      <c r="ZR77" s="34"/>
      <c r="ZS77" s="34"/>
      <c r="ZT77" s="34"/>
      <c r="ZU77" s="34"/>
      <c r="ZV77" s="34"/>
      <c r="ZW77" s="34"/>
      <c r="ZX77" s="34"/>
      <c r="ZY77" s="34"/>
      <c r="ZZ77" s="34"/>
      <c r="AAA77" s="34"/>
      <c r="AAB77" s="34"/>
      <c r="AAC77" s="34"/>
      <c r="AAD77" s="34"/>
      <c r="AAE77" s="34"/>
      <c r="AAF77" s="34"/>
      <c r="AAG77" s="34"/>
      <c r="AAH77" s="34"/>
      <c r="AAI77" s="34"/>
      <c r="AAJ77" s="34"/>
      <c r="AAK77" s="34"/>
      <c r="AAL77" s="34"/>
      <c r="AAM77" s="34"/>
      <c r="AAN77" s="34"/>
      <c r="AAO77" s="34"/>
      <c r="AAP77" s="34"/>
      <c r="AAQ77" s="34"/>
      <c r="AAR77" s="34"/>
      <c r="AAS77" s="34"/>
      <c r="AAT77" s="34"/>
      <c r="AAU77" s="34"/>
      <c r="AAV77" s="34"/>
      <c r="AAW77" s="34"/>
      <c r="AAX77" s="34"/>
      <c r="AAY77" s="34"/>
      <c r="AAZ77" s="34"/>
      <c r="ABA77" s="34"/>
      <c r="ABB77" s="34"/>
      <c r="ABC77" s="34"/>
      <c r="ABD77" s="34"/>
      <c r="ABE77" s="34"/>
      <c r="ABF77" s="34"/>
      <c r="ABG77" s="34"/>
      <c r="ABH77" s="34"/>
      <c r="ABI77" s="34"/>
      <c r="ABJ77" s="34"/>
      <c r="ABK77" s="34"/>
      <c r="ABL77" s="34"/>
      <c r="ABM77" s="34"/>
      <c r="ABN77" s="34"/>
      <c r="ABO77" s="34"/>
      <c r="ABP77" s="34"/>
      <c r="ABQ77" s="34"/>
      <c r="ABR77" s="34"/>
      <c r="ABS77" s="34"/>
      <c r="ABT77" s="34"/>
      <c r="ABU77" s="34"/>
      <c r="ABV77" s="34"/>
      <c r="ABW77" s="34"/>
      <c r="ABX77" s="34"/>
      <c r="ABY77" s="34"/>
      <c r="ABZ77" s="34"/>
      <c r="ACA77" s="34"/>
      <c r="ACB77" s="34"/>
      <c r="ACC77" s="34"/>
      <c r="ACD77" s="34"/>
      <c r="ACE77" s="34"/>
      <c r="ACF77" s="34"/>
      <c r="ACG77" s="34"/>
      <c r="ACH77" s="34"/>
      <c r="ACI77" s="34"/>
      <c r="ACJ77" s="34"/>
      <c r="ACK77" s="34"/>
      <c r="ACL77" s="34"/>
      <c r="ACM77" s="34"/>
      <c r="ACN77" s="34"/>
      <c r="ACO77" s="34"/>
      <c r="ACP77" s="34"/>
      <c r="ACQ77" s="34"/>
      <c r="ACR77" s="34"/>
      <c r="ACS77" s="34"/>
      <c r="ACT77" s="34"/>
      <c r="ACU77" s="34"/>
      <c r="ACV77" s="34"/>
      <c r="ACW77" s="34"/>
      <c r="ACX77" s="34"/>
      <c r="ACY77" s="34"/>
      <c r="ACZ77" s="34"/>
      <c r="ADA77" s="34"/>
      <c r="ADB77" s="34"/>
      <c r="ADC77" s="34"/>
      <c r="ADD77" s="34"/>
      <c r="ADE77" s="34"/>
      <c r="ADF77" s="34"/>
      <c r="ADG77" s="34"/>
      <c r="ADH77" s="34"/>
      <c r="ADI77" s="34"/>
      <c r="ADJ77" s="34"/>
      <c r="ADK77" s="34"/>
      <c r="ADL77" s="34"/>
      <c r="ADM77" s="34"/>
      <c r="ADN77" s="34"/>
      <c r="ADO77" s="34"/>
      <c r="ADP77" s="34"/>
      <c r="ADQ77" s="34"/>
      <c r="ADR77" s="34"/>
      <c r="ADS77" s="34"/>
      <c r="ADT77" s="34"/>
      <c r="ADU77" s="34"/>
      <c r="ADV77" s="34"/>
      <c r="ADW77" s="34"/>
      <c r="ADX77" s="34"/>
      <c r="ADY77" s="34"/>
      <c r="ADZ77" s="34"/>
      <c r="AEA77" s="34"/>
      <c r="AEB77" s="34"/>
      <c r="AEC77" s="34"/>
      <c r="AED77" s="34"/>
      <c r="AEE77" s="34"/>
      <c r="AEF77" s="34"/>
      <c r="AEG77" s="34"/>
      <c r="AEH77" s="34"/>
      <c r="AEI77" s="34"/>
      <c r="AEJ77" s="34"/>
      <c r="AEK77" s="34"/>
      <c r="AEL77" s="34"/>
      <c r="AEM77" s="34"/>
      <c r="AEN77" s="34"/>
      <c r="AEO77" s="34"/>
      <c r="AEP77" s="34"/>
      <c r="AEQ77" s="34"/>
      <c r="AER77" s="34"/>
      <c r="AES77" s="34"/>
      <c r="AET77" s="34"/>
      <c r="AEU77" s="34"/>
      <c r="AEV77" s="34"/>
      <c r="AEW77" s="34"/>
      <c r="AEX77" s="34"/>
      <c r="AEY77" s="34"/>
      <c r="AEZ77" s="34"/>
      <c r="AFA77" s="34"/>
      <c r="AFB77" s="34"/>
      <c r="AFC77" s="34"/>
      <c r="AFD77" s="34"/>
      <c r="AFE77" s="34"/>
      <c r="AFF77" s="34"/>
      <c r="AFG77" s="34"/>
      <c r="AFH77" s="34"/>
      <c r="AFI77" s="34"/>
      <c r="AFJ77" s="34"/>
      <c r="AFK77" s="34"/>
      <c r="AFL77" s="34"/>
      <c r="AFM77" s="34"/>
      <c r="AFN77" s="34"/>
      <c r="AFO77" s="34"/>
      <c r="AFP77" s="34"/>
      <c r="AFQ77" s="34"/>
      <c r="AFR77" s="34"/>
      <c r="AFS77" s="34"/>
      <c r="AFT77" s="34"/>
      <c r="AFU77" s="34"/>
      <c r="AFV77" s="34"/>
      <c r="AFW77" s="34"/>
      <c r="AFX77" s="34"/>
      <c r="AFY77" s="34"/>
      <c r="AFZ77" s="34"/>
      <c r="AGA77" s="34"/>
      <c r="AGB77" s="34"/>
      <c r="AGC77" s="34"/>
      <c r="AGD77" s="34"/>
      <c r="AGE77" s="34"/>
      <c r="AGF77" s="34"/>
      <c r="AGG77" s="34"/>
      <c r="AGH77" s="34"/>
      <c r="AGI77" s="34"/>
      <c r="AGJ77" s="34"/>
      <c r="AGK77" s="34"/>
      <c r="AGL77" s="34"/>
      <c r="AGM77" s="34"/>
      <c r="AGN77" s="34"/>
      <c r="AGO77" s="34"/>
      <c r="AGP77" s="34"/>
      <c r="AGQ77" s="34"/>
      <c r="AGR77" s="34"/>
      <c r="AGS77" s="34"/>
      <c r="AGT77" s="34"/>
      <c r="AGU77" s="34"/>
      <c r="AGV77" s="34"/>
      <c r="AGW77" s="34"/>
      <c r="AGX77" s="34"/>
      <c r="AGY77" s="34"/>
      <c r="AGZ77" s="34"/>
      <c r="AHA77" s="34"/>
      <c r="AHB77" s="34"/>
      <c r="AHC77" s="34"/>
      <c r="AHD77" s="34"/>
      <c r="AHE77" s="34"/>
      <c r="AHF77" s="34"/>
      <c r="AHG77" s="34"/>
      <c r="AHH77" s="34"/>
      <c r="AHI77" s="34"/>
      <c r="AHJ77" s="34"/>
      <c r="AHK77" s="34"/>
      <c r="AHL77" s="34"/>
      <c r="AHM77" s="34"/>
      <c r="AHN77" s="34"/>
      <c r="AHO77" s="34"/>
      <c r="AHP77" s="34"/>
      <c r="AHQ77" s="34"/>
      <c r="AHR77" s="34"/>
      <c r="AHS77" s="34"/>
      <c r="AHT77" s="34"/>
      <c r="AHU77" s="34"/>
      <c r="AHV77" s="34"/>
      <c r="AHW77" s="34"/>
      <c r="AHX77" s="34"/>
      <c r="AHY77" s="34"/>
      <c r="AHZ77" s="34"/>
      <c r="AIA77" s="34"/>
      <c r="AIB77" s="34"/>
      <c r="AIC77" s="34"/>
      <c r="AID77" s="34"/>
      <c r="AIE77" s="34"/>
      <c r="AIF77" s="34"/>
      <c r="AIG77" s="34"/>
      <c r="AIH77" s="34"/>
      <c r="AII77" s="34"/>
      <c r="AIJ77" s="34"/>
      <c r="AIK77" s="34"/>
      <c r="AIL77" s="34"/>
      <c r="AIM77" s="34"/>
      <c r="AIN77" s="34"/>
      <c r="AIO77" s="34"/>
      <c r="AIP77" s="34"/>
      <c r="AIQ77" s="34"/>
      <c r="AIR77" s="34"/>
      <c r="AIS77" s="34"/>
      <c r="AIT77" s="34"/>
      <c r="AIU77" s="34"/>
      <c r="AIV77" s="34"/>
      <c r="AIW77" s="34"/>
      <c r="AIX77" s="34"/>
      <c r="AIY77" s="34"/>
      <c r="AIZ77" s="34"/>
      <c r="AJA77" s="34"/>
      <c r="AJB77" s="34"/>
      <c r="AJC77" s="34"/>
      <c r="AJD77" s="34"/>
      <c r="AJE77" s="34"/>
      <c r="AJF77" s="34"/>
      <c r="AJG77" s="34"/>
      <c r="AJH77" s="34"/>
      <c r="AJI77" s="34"/>
      <c r="AJJ77" s="34"/>
      <c r="AJK77" s="34"/>
      <c r="AJL77" s="34"/>
      <c r="AJM77" s="34"/>
      <c r="AJN77" s="34"/>
      <c r="AJO77" s="34"/>
      <c r="AJP77" s="34"/>
      <c r="AJQ77" s="34"/>
      <c r="AJR77" s="34"/>
      <c r="AJS77" s="34"/>
      <c r="AJT77" s="34"/>
      <c r="AJU77" s="34"/>
      <c r="AJV77" s="34"/>
      <c r="AJW77" s="34"/>
      <c r="AJX77" s="34"/>
      <c r="AJY77" s="34"/>
      <c r="AJZ77" s="34"/>
      <c r="AKA77" s="34"/>
      <c r="AKB77" s="34"/>
      <c r="AKC77" s="34"/>
      <c r="AKD77" s="34"/>
      <c r="AKE77" s="34"/>
      <c r="AKF77" s="34"/>
      <c r="AKG77" s="34"/>
      <c r="AKH77" s="34"/>
      <c r="AKI77" s="34"/>
      <c r="AKJ77" s="34"/>
      <c r="AKK77" s="34"/>
      <c r="AKL77" s="34"/>
      <c r="AKM77" s="34"/>
      <c r="AKN77" s="34"/>
      <c r="AKO77" s="34"/>
      <c r="AKP77" s="34"/>
      <c r="AKQ77" s="34"/>
      <c r="AKR77" s="34"/>
      <c r="AKS77" s="34"/>
      <c r="AKT77" s="34"/>
      <c r="AKU77" s="34"/>
      <c r="AKV77" s="34"/>
      <c r="AKW77" s="34"/>
      <c r="AKX77" s="34"/>
      <c r="AKY77" s="34"/>
      <c r="AKZ77" s="34"/>
      <c r="ALA77" s="34"/>
      <c r="ALB77" s="34"/>
      <c r="ALC77" s="34"/>
      <c r="ALD77" s="34"/>
      <c r="ALE77" s="34"/>
      <c r="ALF77" s="34"/>
      <c r="ALG77" s="34"/>
      <c r="ALH77" s="34"/>
      <c r="ALI77" s="34"/>
      <c r="ALJ77" s="34"/>
      <c r="ALK77" s="34"/>
      <c r="ALL77" s="34"/>
      <c r="ALM77" s="34"/>
      <c r="ALN77" s="34"/>
      <c r="ALO77" s="34"/>
      <c r="ALP77" s="34"/>
      <c r="ALQ77" s="34"/>
      <c r="ALR77" s="34"/>
      <c r="ALS77" s="34"/>
      <c r="ALT77" s="34"/>
      <c r="ALU77" s="34"/>
      <c r="ALV77" s="34"/>
      <c r="ALW77" s="34"/>
      <c r="ALX77" s="34"/>
      <c r="ALY77" s="34"/>
      <c r="ALZ77" s="34"/>
      <c r="AMA77" s="34"/>
      <c r="AMB77" s="34"/>
      <c r="AMC77" s="34"/>
      <c r="AMD77" s="34"/>
      <c r="AME77" s="34"/>
      <c r="AMF77" s="34"/>
      <c r="AMG77" s="34"/>
      <c r="AMH77" s="34"/>
      <c r="AMI77" s="34"/>
      <c r="AMJ77" s="34"/>
      <c r="AMK77" s="34"/>
      <c r="AML77" s="34"/>
      <c r="AMM77" s="34"/>
      <c r="AMN77" s="34"/>
      <c r="AMO77" s="34"/>
      <c r="AMP77" s="34"/>
      <c r="AMQ77" s="34"/>
      <c r="AMR77" s="34"/>
      <c r="AMS77" s="34"/>
      <c r="AMT77" s="34"/>
      <c r="AMU77" s="34"/>
      <c r="AMV77" s="34"/>
      <c r="AMW77" s="34"/>
      <c r="AMX77" s="34"/>
      <c r="AMY77" s="34"/>
      <c r="AMZ77" s="34"/>
      <c r="ANA77" s="34"/>
      <c r="ANB77" s="34"/>
      <c r="ANC77" s="34"/>
      <c r="AND77" s="34"/>
      <c r="ANE77" s="34"/>
      <c r="ANF77" s="34"/>
      <c r="ANG77" s="34"/>
      <c r="ANH77" s="34"/>
      <c r="ANI77" s="34"/>
      <c r="ANJ77" s="34"/>
      <c r="ANK77" s="34"/>
      <c r="ANL77" s="34"/>
      <c r="ANM77" s="34"/>
      <c r="ANN77" s="34"/>
      <c r="ANO77" s="34"/>
      <c r="ANP77" s="34"/>
      <c r="ANQ77" s="34"/>
      <c r="ANR77" s="34"/>
      <c r="ANS77" s="34"/>
      <c r="ANT77" s="34"/>
      <c r="ANU77" s="34"/>
      <c r="ANV77" s="34"/>
      <c r="ANW77" s="34"/>
      <c r="ANX77" s="34"/>
      <c r="ANY77" s="34"/>
      <c r="ANZ77" s="34"/>
      <c r="AOA77" s="34"/>
      <c r="AOB77" s="34"/>
      <c r="AOC77" s="34"/>
      <c r="AOD77" s="34"/>
      <c r="AOE77" s="34"/>
      <c r="AOF77" s="34"/>
      <c r="AOG77" s="34"/>
      <c r="AOH77" s="34"/>
      <c r="AOI77" s="34"/>
      <c r="AOJ77" s="34"/>
      <c r="AOK77" s="34"/>
      <c r="AOL77" s="34"/>
      <c r="AOM77" s="34"/>
      <c r="AON77" s="34"/>
      <c r="AOO77" s="34"/>
      <c r="AOP77" s="34"/>
      <c r="AOQ77" s="34"/>
      <c r="AOR77" s="34"/>
      <c r="AOS77" s="34"/>
      <c r="AOT77" s="34"/>
      <c r="AOU77" s="34"/>
      <c r="AOV77" s="34"/>
      <c r="AOW77" s="34"/>
      <c r="AOX77" s="34"/>
      <c r="AOY77" s="34"/>
      <c r="AOZ77" s="34"/>
      <c r="APA77" s="34"/>
      <c r="APB77" s="34"/>
      <c r="APC77" s="34"/>
      <c r="APD77" s="34"/>
      <c r="APE77" s="34"/>
      <c r="APF77" s="34"/>
      <c r="APG77" s="34"/>
      <c r="APH77" s="34"/>
      <c r="API77" s="34"/>
      <c r="APJ77" s="34"/>
      <c r="APK77" s="34"/>
      <c r="APL77" s="34"/>
      <c r="APM77" s="34"/>
      <c r="APN77" s="34"/>
      <c r="APO77" s="34"/>
      <c r="APP77" s="34"/>
      <c r="APQ77" s="34"/>
      <c r="APR77" s="34"/>
      <c r="APS77" s="34"/>
      <c r="APT77" s="34"/>
      <c r="APU77" s="34"/>
      <c r="APV77" s="34"/>
      <c r="APW77" s="34"/>
      <c r="APX77" s="34"/>
      <c r="APY77" s="34"/>
      <c r="APZ77" s="34"/>
    </row>
    <row r="78" spans="1:1118" s="36" customFormat="1" ht="15" customHeight="1" x14ac:dyDescent="0.2">
      <c r="A78" s="261" t="s">
        <v>662</v>
      </c>
      <c r="B78" s="260">
        <f t="shared" si="2"/>
        <v>2378.3300919152084</v>
      </c>
      <c r="C78" s="260">
        <f t="shared" si="3"/>
        <v>1418.5444757995174</v>
      </c>
      <c r="D78" s="260">
        <f t="shared" si="7"/>
        <v>151.56757468700411</v>
      </c>
      <c r="E78" s="260"/>
      <c r="F78" s="260">
        <f t="shared" si="4"/>
        <v>5627.2969162931304</v>
      </c>
      <c r="G78" s="260">
        <f t="shared" si="8"/>
        <v>20.591103977747451</v>
      </c>
      <c r="H78" s="260">
        <f t="shared" si="9"/>
        <v>4255.6231546384679</v>
      </c>
      <c r="I78" s="260">
        <f t="shared" si="10"/>
        <v>2161.3215733560392</v>
      </c>
      <c r="J78" s="260">
        <f t="shared" si="5"/>
        <v>383.64800415002031</v>
      </c>
      <c r="K78" s="260">
        <f t="shared" si="11"/>
        <v>1388.5250310475176</v>
      </c>
      <c r="L78" s="260">
        <f t="shared" si="12"/>
        <v>169.07318274293493</v>
      </c>
      <c r="M78" s="260">
        <f t="shared" si="13"/>
        <v>547.693270146636</v>
      </c>
      <c r="N78" s="260">
        <f t="shared" si="14"/>
        <v>5.9447709620208062</v>
      </c>
      <c r="O78" s="260">
        <f t="shared" si="6"/>
        <v>18508.159149716244</v>
      </c>
      <c r="P78" s="260">
        <v>889.13361675249939</v>
      </c>
      <c r="Q78"/>
      <c r="R78"/>
      <c r="S78" s="82"/>
      <c r="T78" s="145"/>
      <c r="U78"/>
      <c r="V78"/>
      <c r="W78"/>
      <c r="X78"/>
      <c r="Y78"/>
      <c r="Z78"/>
      <c r="AA78"/>
      <c r="AB78"/>
      <c r="AC78"/>
      <c r="AD78"/>
      <c r="AE78"/>
      <c r="AF78"/>
      <c r="AG78"/>
      <c r="AH78"/>
      <c r="AI78" s="64"/>
      <c r="AJ78" s="64"/>
      <c r="AK78" s="64"/>
      <c r="AL78" s="64"/>
      <c r="AM78" s="34"/>
      <c r="AN78" s="34"/>
      <c r="AO78" s="34"/>
      <c r="AP78" s="34"/>
      <c r="AQ78" s="34"/>
      <c r="AR78" s="34"/>
      <c r="AS78" s="34"/>
      <c r="AT78" s="34"/>
      <c r="AU78" s="34"/>
      <c r="AV78" s="34"/>
      <c r="AW78" s="34"/>
      <c r="AX78" s="34"/>
      <c r="AY78" s="34"/>
      <c r="AZ78" s="34"/>
      <c r="BA78" s="34"/>
      <c r="BB78" s="34"/>
      <c r="BC78" s="34"/>
      <c r="BD78" s="34"/>
      <c r="BE78" s="34"/>
      <c r="BF78" s="34"/>
      <c r="BG78" s="34"/>
      <c r="BH78" s="34"/>
      <c r="BI78" s="34"/>
      <c r="BJ78" s="34"/>
      <c r="BK78" s="34"/>
      <c r="BL78" s="34"/>
      <c r="BM78" s="34"/>
      <c r="BN78" s="34"/>
      <c r="BO78" s="34"/>
      <c r="BP78" s="34"/>
      <c r="BQ78" s="34"/>
      <c r="BR78" s="34"/>
      <c r="BS78" s="34"/>
      <c r="BT78" s="34"/>
      <c r="BU78" s="34"/>
      <c r="BV78" s="34"/>
      <c r="BW78" s="34"/>
      <c r="BX78" s="34"/>
      <c r="BY78" s="34"/>
      <c r="BZ78" s="34"/>
      <c r="CA78" s="34"/>
      <c r="CB78" s="34"/>
      <c r="CC78" s="34"/>
      <c r="CD78" s="34"/>
      <c r="CE78" s="34"/>
      <c r="CF78" s="34"/>
      <c r="CG78" s="34"/>
      <c r="CH78" s="34"/>
      <c r="CI78" s="34"/>
      <c r="CJ78" s="34"/>
      <c r="CK78" s="34"/>
      <c r="CL78" s="34"/>
      <c r="CM78" s="34"/>
      <c r="CN78" s="34"/>
      <c r="CO78" s="34"/>
      <c r="CP78" s="34"/>
      <c r="CQ78" s="34"/>
      <c r="CR78" s="34"/>
      <c r="CS78" s="34"/>
      <c r="CT78" s="34"/>
      <c r="CU78" s="34"/>
      <c r="CV78" s="34"/>
      <c r="CW78" s="34"/>
      <c r="CX78" s="34"/>
      <c r="CY78" s="34"/>
      <c r="CZ78" s="34"/>
      <c r="DA78" s="34"/>
      <c r="DB78" s="34"/>
      <c r="DC78" s="34"/>
      <c r="DD78" s="34"/>
      <c r="DE78" s="34"/>
      <c r="DF78" s="34"/>
      <c r="DG78" s="34"/>
      <c r="DH78" s="34"/>
      <c r="DI78" s="34"/>
      <c r="DJ78" s="34"/>
      <c r="DK78" s="34"/>
      <c r="DL78" s="34"/>
      <c r="DM78" s="34"/>
      <c r="DN78" s="34"/>
      <c r="DO78" s="34"/>
      <c r="DP78" s="34"/>
      <c r="DQ78" s="34"/>
      <c r="DR78" s="34"/>
      <c r="DS78" s="34"/>
      <c r="DT78" s="34"/>
      <c r="DU78" s="34"/>
      <c r="DV78" s="34"/>
      <c r="DW78" s="34"/>
      <c r="DX78" s="34"/>
      <c r="DY78" s="34"/>
      <c r="DZ78" s="34"/>
      <c r="EA78" s="34"/>
      <c r="EB78" s="34"/>
      <c r="EC78" s="34"/>
      <c r="ED78" s="34"/>
      <c r="EE78" s="34"/>
      <c r="EF78" s="34"/>
      <c r="EG78" s="34"/>
      <c r="EH78" s="34"/>
      <c r="EI78" s="34"/>
      <c r="EJ78" s="34"/>
      <c r="EK78" s="34"/>
      <c r="EL78" s="34"/>
      <c r="EM78" s="34"/>
      <c r="EN78" s="34"/>
      <c r="EO78" s="34"/>
      <c r="EP78" s="34"/>
      <c r="EQ78" s="34"/>
      <c r="ER78" s="34"/>
      <c r="ES78" s="34"/>
      <c r="ET78" s="34"/>
      <c r="EU78" s="34"/>
      <c r="EV78" s="34"/>
      <c r="EW78" s="34"/>
      <c r="EX78" s="34"/>
      <c r="EY78" s="34"/>
      <c r="EZ78" s="34"/>
      <c r="FA78" s="34"/>
      <c r="FB78" s="34"/>
      <c r="FC78" s="34"/>
      <c r="FD78" s="34"/>
      <c r="FE78" s="34"/>
      <c r="FF78" s="34"/>
      <c r="FG78" s="34"/>
      <c r="FH78" s="34"/>
      <c r="FI78" s="34"/>
      <c r="FJ78" s="34"/>
      <c r="FK78" s="34"/>
      <c r="FL78" s="34"/>
      <c r="FM78" s="34"/>
      <c r="FN78" s="34"/>
      <c r="FO78" s="34"/>
      <c r="FP78" s="34"/>
      <c r="FQ78" s="34"/>
      <c r="FR78" s="34"/>
      <c r="FS78" s="34"/>
      <c r="FT78" s="34"/>
      <c r="FU78" s="34"/>
      <c r="FV78" s="34"/>
      <c r="FW78" s="34"/>
      <c r="FX78" s="34"/>
      <c r="FY78" s="34"/>
      <c r="FZ78" s="34"/>
      <c r="GA78" s="34"/>
      <c r="GB78" s="34"/>
      <c r="GC78" s="34"/>
      <c r="GD78" s="34"/>
      <c r="GE78" s="34"/>
      <c r="GF78" s="34"/>
      <c r="GG78" s="34"/>
      <c r="GH78" s="34"/>
      <c r="GI78" s="34"/>
      <c r="GJ78" s="34"/>
      <c r="GK78" s="34"/>
      <c r="GL78" s="34"/>
      <c r="GM78" s="34"/>
      <c r="GN78" s="34"/>
      <c r="GO78" s="34"/>
      <c r="GP78" s="34"/>
      <c r="GQ78" s="34"/>
      <c r="GR78" s="34"/>
      <c r="GS78" s="34"/>
      <c r="GT78" s="34"/>
      <c r="GU78" s="34"/>
      <c r="GV78" s="34"/>
      <c r="GW78" s="34"/>
      <c r="GX78" s="34"/>
      <c r="GY78" s="34"/>
      <c r="GZ78" s="34"/>
      <c r="HA78" s="34"/>
      <c r="HB78" s="34"/>
      <c r="HC78" s="34"/>
      <c r="HD78" s="34"/>
      <c r="HE78" s="34"/>
      <c r="HF78" s="34"/>
      <c r="HG78" s="34"/>
      <c r="HH78" s="34"/>
      <c r="HI78" s="34"/>
      <c r="HJ78" s="34"/>
      <c r="HK78" s="34"/>
      <c r="HL78" s="34"/>
      <c r="HM78" s="34"/>
      <c r="HN78" s="34"/>
      <c r="HO78" s="34"/>
      <c r="HP78" s="34"/>
      <c r="HQ78" s="34"/>
      <c r="HR78" s="34"/>
      <c r="HS78" s="34"/>
      <c r="HT78" s="34"/>
      <c r="HU78" s="34"/>
      <c r="HV78" s="34"/>
      <c r="HW78" s="34"/>
      <c r="HX78" s="34"/>
      <c r="HY78" s="34"/>
      <c r="HZ78" s="34"/>
      <c r="IA78" s="34"/>
      <c r="IB78" s="34"/>
      <c r="IC78" s="34"/>
      <c r="ID78" s="34"/>
      <c r="IE78" s="34"/>
      <c r="IF78" s="34"/>
      <c r="IG78" s="34"/>
      <c r="IH78" s="34"/>
      <c r="II78" s="34"/>
      <c r="IJ78" s="34"/>
      <c r="IK78" s="34"/>
      <c r="IL78" s="34"/>
      <c r="IM78" s="34"/>
      <c r="IN78" s="34"/>
      <c r="IO78" s="34"/>
      <c r="IP78" s="34"/>
      <c r="IQ78" s="34"/>
      <c r="IR78" s="34"/>
      <c r="IS78" s="34"/>
      <c r="IT78" s="34"/>
      <c r="IU78" s="34"/>
      <c r="IV78" s="34"/>
      <c r="IW78" s="34"/>
      <c r="IX78" s="34"/>
      <c r="IY78" s="34"/>
      <c r="IZ78" s="34"/>
      <c r="JA78" s="34"/>
      <c r="JB78" s="34"/>
      <c r="JC78" s="34"/>
      <c r="JD78" s="34"/>
      <c r="JE78" s="34"/>
      <c r="JF78" s="34"/>
      <c r="JG78" s="34"/>
      <c r="JH78" s="34"/>
      <c r="JI78" s="34"/>
      <c r="JJ78" s="34"/>
      <c r="JK78" s="34"/>
      <c r="JL78" s="34"/>
      <c r="JM78" s="34"/>
      <c r="JN78" s="34"/>
      <c r="JO78" s="34"/>
      <c r="JP78" s="34"/>
      <c r="JQ78" s="34"/>
      <c r="JR78" s="34"/>
      <c r="JS78" s="34"/>
      <c r="JT78" s="34"/>
      <c r="JU78" s="34"/>
      <c r="JV78" s="34"/>
      <c r="JW78" s="34"/>
      <c r="JX78" s="34"/>
      <c r="JY78" s="34"/>
      <c r="JZ78" s="34"/>
      <c r="KA78" s="34"/>
      <c r="KB78" s="34"/>
      <c r="KC78" s="34"/>
      <c r="KD78" s="34"/>
      <c r="KE78" s="34"/>
      <c r="KF78" s="34"/>
      <c r="KG78" s="34"/>
      <c r="KH78" s="34"/>
      <c r="KI78" s="34"/>
      <c r="KJ78" s="34"/>
      <c r="KK78" s="34"/>
      <c r="KL78" s="34"/>
      <c r="KM78" s="34"/>
      <c r="KN78" s="34"/>
      <c r="KO78" s="34"/>
      <c r="KP78" s="34"/>
      <c r="KQ78" s="34"/>
      <c r="KR78" s="34"/>
      <c r="KS78" s="34"/>
      <c r="KT78" s="34"/>
      <c r="KU78" s="34"/>
      <c r="KV78" s="34"/>
      <c r="KW78" s="34"/>
      <c r="KX78" s="34"/>
      <c r="KY78" s="34"/>
      <c r="KZ78" s="34"/>
      <c r="LA78" s="34"/>
      <c r="LB78" s="34"/>
      <c r="LC78" s="34"/>
      <c r="LD78" s="34"/>
      <c r="LE78" s="34"/>
      <c r="LF78" s="34"/>
      <c r="LG78" s="34"/>
      <c r="LH78" s="34"/>
      <c r="LI78" s="34"/>
      <c r="LJ78" s="34"/>
      <c r="LK78" s="34"/>
      <c r="LL78" s="34"/>
      <c r="LM78" s="34"/>
      <c r="LN78" s="34"/>
      <c r="LO78" s="34"/>
      <c r="LP78" s="34"/>
      <c r="LQ78" s="34"/>
      <c r="LR78" s="34"/>
      <c r="LS78" s="34"/>
      <c r="LT78" s="34"/>
      <c r="LU78" s="34"/>
      <c r="LV78" s="34"/>
      <c r="LW78" s="34"/>
      <c r="LX78" s="34"/>
      <c r="LY78" s="34"/>
      <c r="LZ78" s="34"/>
      <c r="MA78" s="34"/>
      <c r="MB78" s="34"/>
      <c r="MC78" s="34"/>
      <c r="MD78" s="34"/>
      <c r="ME78" s="34"/>
      <c r="MF78" s="34"/>
      <c r="MG78" s="34"/>
      <c r="MH78" s="34"/>
      <c r="MI78" s="34"/>
      <c r="MJ78" s="34"/>
      <c r="MK78" s="34"/>
      <c r="ML78" s="34"/>
      <c r="MM78" s="34"/>
      <c r="MN78" s="34"/>
      <c r="MO78" s="34"/>
      <c r="MP78" s="34"/>
      <c r="MQ78" s="34"/>
      <c r="MR78" s="34"/>
      <c r="MS78" s="34"/>
      <c r="MT78" s="34"/>
      <c r="MU78" s="34"/>
      <c r="MV78" s="34"/>
      <c r="MW78" s="34"/>
      <c r="MX78" s="34"/>
      <c r="MY78" s="34"/>
      <c r="MZ78" s="34"/>
      <c r="NA78" s="34"/>
      <c r="NB78" s="34"/>
      <c r="NC78" s="34"/>
      <c r="ND78" s="34"/>
      <c r="NE78" s="34"/>
      <c r="NF78" s="34"/>
      <c r="NG78" s="34"/>
      <c r="NH78" s="34"/>
      <c r="NI78" s="34"/>
      <c r="NJ78" s="34"/>
      <c r="NK78" s="34"/>
      <c r="NL78" s="34"/>
      <c r="NM78" s="34"/>
      <c r="NN78" s="34"/>
      <c r="NO78" s="34"/>
      <c r="NP78" s="34"/>
      <c r="NQ78" s="34"/>
      <c r="NR78" s="34"/>
      <c r="NS78" s="34"/>
      <c r="NT78" s="34"/>
      <c r="NU78" s="34"/>
      <c r="NV78" s="34"/>
      <c r="NW78" s="34"/>
      <c r="NX78" s="34"/>
      <c r="NY78" s="34"/>
      <c r="NZ78" s="34"/>
      <c r="OA78" s="34"/>
      <c r="OB78" s="34"/>
      <c r="OC78" s="34"/>
      <c r="OD78" s="34"/>
      <c r="OE78" s="34"/>
      <c r="OF78" s="34"/>
      <c r="OG78" s="34"/>
      <c r="OH78" s="34"/>
      <c r="OI78" s="34"/>
      <c r="OJ78" s="34"/>
      <c r="OK78" s="34"/>
      <c r="OL78" s="34"/>
      <c r="OM78" s="34"/>
      <c r="ON78" s="34"/>
      <c r="OO78" s="34"/>
      <c r="OP78" s="34"/>
      <c r="OQ78" s="34"/>
      <c r="OR78" s="34"/>
      <c r="OS78" s="34"/>
      <c r="OT78" s="34"/>
      <c r="OU78" s="34"/>
      <c r="OV78" s="34"/>
      <c r="OW78" s="34"/>
      <c r="OX78" s="34"/>
      <c r="OY78" s="34"/>
      <c r="OZ78" s="34"/>
      <c r="PA78" s="34"/>
      <c r="PB78" s="34"/>
      <c r="PC78" s="34"/>
      <c r="PD78" s="34"/>
      <c r="PE78" s="34"/>
      <c r="PF78" s="34"/>
      <c r="PG78" s="34"/>
      <c r="PH78" s="34"/>
      <c r="PI78" s="34"/>
      <c r="PJ78" s="34"/>
      <c r="PK78" s="34"/>
      <c r="PL78" s="34"/>
      <c r="PM78" s="34"/>
      <c r="PN78" s="34"/>
      <c r="PO78" s="34"/>
      <c r="PP78" s="34"/>
      <c r="PQ78" s="34"/>
      <c r="PR78" s="34"/>
      <c r="PS78" s="34"/>
      <c r="PT78" s="34"/>
      <c r="PU78" s="34"/>
      <c r="PV78" s="34"/>
      <c r="PW78" s="34"/>
      <c r="PX78" s="34"/>
      <c r="PY78" s="34"/>
      <c r="PZ78" s="34"/>
      <c r="QA78" s="34"/>
      <c r="QB78" s="34"/>
      <c r="QC78" s="34"/>
      <c r="QD78" s="34"/>
      <c r="QE78" s="34"/>
      <c r="QF78" s="34"/>
      <c r="QG78" s="34"/>
      <c r="QH78" s="34"/>
      <c r="QI78" s="34"/>
      <c r="QJ78" s="34"/>
      <c r="QK78" s="34"/>
      <c r="QL78" s="34"/>
      <c r="QM78" s="34"/>
      <c r="QN78" s="34"/>
      <c r="QO78" s="34"/>
      <c r="QP78" s="34"/>
      <c r="QQ78" s="34"/>
      <c r="QR78" s="34"/>
      <c r="QS78" s="34"/>
      <c r="QT78" s="34"/>
      <c r="QU78" s="34"/>
      <c r="QV78" s="34"/>
      <c r="QW78" s="34"/>
      <c r="QX78" s="34"/>
      <c r="QY78" s="34"/>
      <c r="QZ78" s="34"/>
      <c r="RA78" s="34"/>
      <c r="RB78" s="34"/>
      <c r="RC78" s="34"/>
      <c r="RD78" s="34"/>
      <c r="RE78" s="34"/>
      <c r="RF78" s="34"/>
      <c r="RG78" s="34"/>
      <c r="RH78" s="34"/>
      <c r="RI78" s="34"/>
      <c r="RJ78" s="34"/>
      <c r="RK78" s="34"/>
      <c r="RL78" s="34"/>
      <c r="RM78" s="34"/>
      <c r="RN78" s="34"/>
      <c r="RO78" s="34"/>
      <c r="RP78" s="34"/>
      <c r="RQ78" s="34"/>
      <c r="RR78" s="34"/>
      <c r="RS78" s="34"/>
      <c r="RT78" s="34"/>
      <c r="RU78" s="34"/>
      <c r="RV78" s="34"/>
      <c r="RW78" s="34"/>
      <c r="RX78" s="34"/>
      <c r="RY78" s="34"/>
      <c r="RZ78" s="34"/>
      <c r="SA78" s="34"/>
      <c r="SB78" s="34"/>
      <c r="SC78" s="34"/>
      <c r="SD78" s="34"/>
      <c r="SE78" s="34"/>
      <c r="SF78" s="34"/>
      <c r="SG78" s="34"/>
      <c r="SH78" s="34"/>
      <c r="SI78" s="34"/>
      <c r="SJ78" s="34"/>
      <c r="SK78" s="34"/>
      <c r="SL78" s="34"/>
      <c r="SM78" s="34"/>
      <c r="SN78" s="34"/>
      <c r="SO78" s="34"/>
      <c r="SP78" s="34"/>
      <c r="SQ78" s="34"/>
      <c r="SR78" s="34"/>
      <c r="SS78" s="34"/>
      <c r="ST78" s="34"/>
      <c r="SU78" s="34"/>
      <c r="SV78" s="34"/>
      <c r="SW78" s="34"/>
      <c r="SX78" s="34"/>
      <c r="SY78" s="34"/>
      <c r="SZ78" s="34"/>
      <c r="TA78" s="34"/>
      <c r="TB78" s="34"/>
      <c r="TC78" s="34"/>
      <c r="TD78" s="34"/>
      <c r="TE78" s="34"/>
      <c r="TF78" s="34"/>
      <c r="TG78" s="34"/>
      <c r="TH78" s="34"/>
      <c r="TI78" s="34"/>
      <c r="TJ78" s="34"/>
      <c r="TK78" s="34"/>
      <c r="TL78" s="34"/>
      <c r="TM78" s="34"/>
      <c r="TN78" s="34"/>
      <c r="TO78" s="34"/>
      <c r="TP78" s="34"/>
      <c r="TQ78" s="34"/>
      <c r="TR78" s="34"/>
      <c r="TS78" s="34"/>
      <c r="TT78" s="34"/>
      <c r="TU78" s="34"/>
      <c r="TV78" s="34"/>
      <c r="TW78" s="34"/>
      <c r="TX78" s="34"/>
      <c r="TY78" s="34"/>
      <c r="TZ78" s="34"/>
      <c r="UA78" s="34"/>
      <c r="UB78" s="34"/>
      <c r="UC78" s="34"/>
      <c r="UD78" s="34"/>
      <c r="UE78" s="34"/>
      <c r="UF78" s="34"/>
      <c r="UG78" s="34"/>
      <c r="UH78" s="34"/>
      <c r="UI78" s="34"/>
      <c r="UJ78" s="34"/>
      <c r="UK78" s="34"/>
      <c r="UL78" s="34"/>
      <c r="UM78" s="34"/>
      <c r="UN78" s="34"/>
      <c r="UO78" s="34"/>
      <c r="UP78" s="34"/>
      <c r="UQ78" s="34"/>
      <c r="UR78" s="34"/>
      <c r="US78" s="34"/>
      <c r="UT78" s="34"/>
      <c r="UU78" s="34"/>
      <c r="UV78" s="34"/>
      <c r="UW78" s="34"/>
      <c r="UX78" s="34"/>
      <c r="UY78" s="34"/>
      <c r="UZ78" s="34"/>
      <c r="VA78" s="34"/>
      <c r="VB78" s="34"/>
      <c r="VC78" s="34"/>
      <c r="VD78" s="34"/>
      <c r="VE78" s="34"/>
      <c r="VF78" s="34"/>
      <c r="VG78" s="34"/>
      <c r="VH78" s="34"/>
      <c r="VI78" s="34"/>
      <c r="VJ78" s="34"/>
      <c r="VK78" s="34"/>
      <c r="VL78" s="34"/>
      <c r="VM78" s="34"/>
      <c r="VN78" s="34"/>
      <c r="VO78" s="34"/>
      <c r="VP78" s="34"/>
      <c r="VQ78" s="34"/>
      <c r="VR78" s="34"/>
      <c r="VS78" s="34"/>
      <c r="VT78" s="34"/>
      <c r="VU78" s="34"/>
      <c r="VV78" s="34"/>
      <c r="VW78" s="34"/>
      <c r="VX78" s="34"/>
      <c r="VY78" s="34"/>
      <c r="VZ78" s="34"/>
      <c r="WA78" s="34"/>
      <c r="WB78" s="34"/>
      <c r="WC78" s="34"/>
      <c r="WD78" s="34"/>
      <c r="WE78" s="34"/>
      <c r="WF78" s="34"/>
      <c r="WG78" s="34"/>
      <c r="WH78" s="34"/>
      <c r="WI78" s="34"/>
      <c r="WJ78" s="34"/>
      <c r="WK78" s="34"/>
      <c r="WL78" s="34"/>
      <c r="WM78" s="34"/>
      <c r="WN78" s="34"/>
      <c r="WO78" s="34"/>
      <c r="WP78" s="34"/>
      <c r="WQ78" s="34"/>
      <c r="WR78" s="34"/>
      <c r="WS78" s="34"/>
      <c r="WT78" s="34"/>
      <c r="WU78" s="34"/>
      <c r="WV78" s="34"/>
      <c r="WW78" s="34"/>
      <c r="WX78" s="34"/>
      <c r="WY78" s="34"/>
      <c r="WZ78" s="34"/>
      <c r="XA78" s="34"/>
      <c r="XB78" s="34"/>
      <c r="XC78" s="34"/>
      <c r="XD78" s="34"/>
      <c r="XE78" s="34"/>
      <c r="XF78" s="34"/>
      <c r="XG78" s="34"/>
      <c r="XH78" s="34"/>
      <c r="XI78" s="34"/>
      <c r="XJ78" s="34"/>
      <c r="XK78" s="34"/>
      <c r="XL78" s="34"/>
      <c r="XM78" s="34"/>
      <c r="XN78" s="34"/>
      <c r="XO78" s="34"/>
      <c r="XP78" s="34"/>
      <c r="XQ78" s="34"/>
      <c r="XR78" s="34"/>
      <c r="XS78" s="34"/>
      <c r="XT78" s="34"/>
      <c r="XU78" s="34"/>
      <c r="XV78" s="34"/>
      <c r="XW78" s="34"/>
      <c r="XX78" s="34"/>
      <c r="XY78" s="34"/>
      <c r="XZ78" s="34"/>
      <c r="YA78" s="34"/>
      <c r="YB78" s="34"/>
      <c r="YC78" s="34"/>
      <c r="YD78" s="34"/>
      <c r="YE78" s="34"/>
      <c r="YF78" s="34"/>
      <c r="YG78" s="34"/>
      <c r="YH78" s="34"/>
      <c r="YI78" s="34"/>
      <c r="YJ78" s="34"/>
      <c r="YK78" s="34"/>
      <c r="YL78" s="34"/>
      <c r="YM78" s="34"/>
      <c r="YN78" s="34"/>
      <c r="YO78" s="34"/>
      <c r="YP78" s="34"/>
      <c r="YQ78" s="34"/>
      <c r="YR78" s="34"/>
      <c r="YS78" s="34"/>
      <c r="YT78" s="34"/>
      <c r="YU78" s="34"/>
      <c r="YV78" s="34"/>
      <c r="YW78" s="34"/>
      <c r="YX78" s="34"/>
      <c r="YY78" s="34"/>
      <c r="YZ78" s="34"/>
      <c r="ZA78" s="34"/>
      <c r="ZB78" s="34"/>
      <c r="ZC78" s="34"/>
      <c r="ZD78" s="34"/>
      <c r="ZE78" s="34"/>
      <c r="ZF78" s="34"/>
      <c r="ZG78" s="34"/>
      <c r="ZH78" s="34"/>
      <c r="ZI78" s="34"/>
      <c r="ZJ78" s="34"/>
      <c r="ZK78" s="34"/>
      <c r="ZL78" s="34"/>
      <c r="ZM78" s="34"/>
      <c r="ZN78" s="34"/>
      <c r="ZO78" s="34"/>
      <c r="ZP78" s="34"/>
      <c r="ZQ78" s="34"/>
      <c r="ZR78" s="34"/>
      <c r="ZS78" s="34"/>
      <c r="ZT78" s="34"/>
      <c r="ZU78" s="34"/>
      <c r="ZV78" s="34"/>
      <c r="ZW78" s="34"/>
      <c r="ZX78" s="34"/>
      <c r="ZY78" s="34"/>
      <c r="ZZ78" s="34"/>
      <c r="AAA78" s="34"/>
      <c r="AAB78" s="34"/>
      <c r="AAC78" s="34"/>
      <c r="AAD78" s="34"/>
      <c r="AAE78" s="34"/>
      <c r="AAF78" s="34"/>
      <c r="AAG78" s="34"/>
      <c r="AAH78" s="34"/>
      <c r="AAI78" s="34"/>
      <c r="AAJ78" s="34"/>
      <c r="AAK78" s="34"/>
      <c r="AAL78" s="34"/>
      <c r="AAM78" s="34"/>
      <c r="AAN78" s="34"/>
      <c r="AAO78" s="34"/>
      <c r="AAP78" s="34"/>
      <c r="AAQ78" s="34"/>
      <c r="AAR78" s="34"/>
      <c r="AAS78" s="34"/>
      <c r="AAT78" s="34"/>
      <c r="AAU78" s="34"/>
      <c r="AAV78" s="34"/>
      <c r="AAW78" s="34"/>
      <c r="AAX78" s="34"/>
      <c r="AAY78" s="34"/>
      <c r="AAZ78" s="34"/>
      <c r="ABA78" s="34"/>
      <c r="ABB78" s="34"/>
      <c r="ABC78" s="34"/>
      <c r="ABD78" s="34"/>
      <c r="ABE78" s="34"/>
      <c r="ABF78" s="34"/>
      <c r="ABG78" s="34"/>
      <c r="ABH78" s="34"/>
      <c r="ABI78" s="34"/>
      <c r="ABJ78" s="34"/>
      <c r="ABK78" s="34"/>
      <c r="ABL78" s="34"/>
      <c r="ABM78" s="34"/>
      <c r="ABN78" s="34"/>
      <c r="ABO78" s="34"/>
      <c r="ABP78" s="34"/>
      <c r="ABQ78" s="34"/>
      <c r="ABR78" s="34"/>
      <c r="ABS78" s="34"/>
      <c r="ABT78" s="34"/>
      <c r="ABU78" s="34"/>
      <c r="ABV78" s="34"/>
      <c r="ABW78" s="34"/>
      <c r="ABX78" s="34"/>
      <c r="ABY78" s="34"/>
      <c r="ABZ78" s="34"/>
      <c r="ACA78" s="34"/>
      <c r="ACB78" s="34"/>
      <c r="ACC78" s="34"/>
      <c r="ACD78" s="34"/>
      <c r="ACE78" s="34"/>
      <c r="ACF78" s="34"/>
      <c r="ACG78" s="34"/>
      <c r="ACH78" s="34"/>
      <c r="ACI78" s="34"/>
      <c r="ACJ78" s="34"/>
      <c r="ACK78" s="34"/>
      <c r="ACL78" s="34"/>
      <c r="ACM78" s="34"/>
      <c r="ACN78" s="34"/>
      <c r="ACO78" s="34"/>
      <c r="ACP78" s="34"/>
      <c r="ACQ78" s="34"/>
      <c r="ACR78" s="34"/>
      <c r="ACS78" s="34"/>
      <c r="ACT78" s="34"/>
      <c r="ACU78" s="34"/>
      <c r="ACV78" s="34"/>
      <c r="ACW78" s="34"/>
      <c r="ACX78" s="34"/>
      <c r="ACY78" s="34"/>
      <c r="ACZ78" s="34"/>
      <c r="ADA78" s="34"/>
      <c r="ADB78" s="34"/>
      <c r="ADC78" s="34"/>
      <c r="ADD78" s="34"/>
      <c r="ADE78" s="34"/>
      <c r="ADF78" s="34"/>
      <c r="ADG78" s="34"/>
      <c r="ADH78" s="34"/>
      <c r="ADI78" s="34"/>
      <c r="ADJ78" s="34"/>
      <c r="ADK78" s="34"/>
      <c r="ADL78" s="34"/>
      <c r="ADM78" s="34"/>
      <c r="ADN78" s="34"/>
      <c r="ADO78" s="34"/>
      <c r="ADP78" s="34"/>
      <c r="ADQ78" s="34"/>
      <c r="ADR78" s="34"/>
      <c r="ADS78" s="34"/>
      <c r="ADT78" s="34"/>
      <c r="ADU78" s="34"/>
      <c r="ADV78" s="34"/>
      <c r="ADW78" s="34"/>
      <c r="ADX78" s="34"/>
      <c r="ADY78" s="34"/>
      <c r="ADZ78" s="34"/>
      <c r="AEA78" s="34"/>
      <c r="AEB78" s="34"/>
      <c r="AEC78" s="34"/>
      <c r="AED78" s="34"/>
      <c r="AEE78" s="34"/>
      <c r="AEF78" s="34"/>
      <c r="AEG78" s="34"/>
      <c r="AEH78" s="34"/>
      <c r="AEI78" s="34"/>
      <c r="AEJ78" s="34"/>
      <c r="AEK78" s="34"/>
      <c r="AEL78" s="34"/>
      <c r="AEM78" s="34"/>
      <c r="AEN78" s="34"/>
      <c r="AEO78" s="34"/>
      <c r="AEP78" s="34"/>
      <c r="AEQ78" s="34"/>
      <c r="AER78" s="34"/>
      <c r="AES78" s="34"/>
      <c r="AET78" s="34"/>
      <c r="AEU78" s="34"/>
      <c r="AEV78" s="34"/>
      <c r="AEW78" s="34"/>
      <c r="AEX78" s="34"/>
      <c r="AEY78" s="34"/>
      <c r="AEZ78" s="34"/>
      <c r="AFA78" s="34"/>
      <c r="AFB78" s="34"/>
      <c r="AFC78" s="34"/>
      <c r="AFD78" s="34"/>
      <c r="AFE78" s="34"/>
      <c r="AFF78" s="34"/>
      <c r="AFG78" s="34"/>
      <c r="AFH78" s="34"/>
      <c r="AFI78" s="34"/>
      <c r="AFJ78" s="34"/>
      <c r="AFK78" s="34"/>
      <c r="AFL78" s="34"/>
      <c r="AFM78" s="34"/>
      <c r="AFN78" s="34"/>
      <c r="AFO78" s="34"/>
      <c r="AFP78" s="34"/>
      <c r="AFQ78" s="34"/>
      <c r="AFR78" s="34"/>
      <c r="AFS78" s="34"/>
      <c r="AFT78" s="34"/>
      <c r="AFU78" s="34"/>
      <c r="AFV78" s="34"/>
      <c r="AFW78" s="34"/>
      <c r="AFX78" s="34"/>
      <c r="AFY78" s="34"/>
      <c r="AFZ78" s="34"/>
      <c r="AGA78" s="34"/>
      <c r="AGB78" s="34"/>
      <c r="AGC78" s="34"/>
      <c r="AGD78" s="34"/>
      <c r="AGE78" s="34"/>
      <c r="AGF78" s="34"/>
      <c r="AGG78" s="34"/>
      <c r="AGH78" s="34"/>
      <c r="AGI78" s="34"/>
      <c r="AGJ78" s="34"/>
      <c r="AGK78" s="34"/>
      <c r="AGL78" s="34"/>
      <c r="AGM78" s="34"/>
      <c r="AGN78" s="34"/>
      <c r="AGO78" s="34"/>
      <c r="AGP78" s="34"/>
      <c r="AGQ78" s="34"/>
      <c r="AGR78" s="34"/>
      <c r="AGS78" s="34"/>
      <c r="AGT78" s="34"/>
      <c r="AGU78" s="34"/>
      <c r="AGV78" s="34"/>
      <c r="AGW78" s="34"/>
      <c r="AGX78" s="34"/>
      <c r="AGY78" s="34"/>
      <c r="AGZ78" s="34"/>
      <c r="AHA78" s="34"/>
      <c r="AHB78" s="34"/>
      <c r="AHC78" s="34"/>
      <c r="AHD78" s="34"/>
      <c r="AHE78" s="34"/>
      <c r="AHF78" s="34"/>
      <c r="AHG78" s="34"/>
      <c r="AHH78" s="34"/>
      <c r="AHI78" s="34"/>
      <c r="AHJ78" s="34"/>
      <c r="AHK78" s="34"/>
      <c r="AHL78" s="34"/>
      <c r="AHM78" s="34"/>
      <c r="AHN78" s="34"/>
      <c r="AHO78" s="34"/>
      <c r="AHP78" s="34"/>
      <c r="AHQ78" s="34"/>
      <c r="AHR78" s="34"/>
      <c r="AHS78" s="34"/>
      <c r="AHT78" s="34"/>
      <c r="AHU78" s="34"/>
      <c r="AHV78" s="34"/>
      <c r="AHW78" s="34"/>
      <c r="AHX78" s="34"/>
      <c r="AHY78" s="34"/>
      <c r="AHZ78" s="34"/>
      <c r="AIA78" s="34"/>
      <c r="AIB78" s="34"/>
      <c r="AIC78" s="34"/>
      <c r="AID78" s="34"/>
      <c r="AIE78" s="34"/>
      <c r="AIF78" s="34"/>
      <c r="AIG78" s="34"/>
      <c r="AIH78" s="34"/>
      <c r="AII78" s="34"/>
      <c r="AIJ78" s="34"/>
      <c r="AIK78" s="34"/>
      <c r="AIL78" s="34"/>
      <c r="AIM78" s="34"/>
      <c r="AIN78" s="34"/>
      <c r="AIO78" s="34"/>
      <c r="AIP78" s="34"/>
      <c r="AIQ78" s="34"/>
      <c r="AIR78" s="34"/>
      <c r="AIS78" s="34"/>
      <c r="AIT78" s="34"/>
      <c r="AIU78" s="34"/>
      <c r="AIV78" s="34"/>
      <c r="AIW78" s="34"/>
      <c r="AIX78" s="34"/>
      <c r="AIY78" s="34"/>
      <c r="AIZ78" s="34"/>
      <c r="AJA78" s="34"/>
      <c r="AJB78" s="34"/>
      <c r="AJC78" s="34"/>
      <c r="AJD78" s="34"/>
      <c r="AJE78" s="34"/>
      <c r="AJF78" s="34"/>
      <c r="AJG78" s="34"/>
      <c r="AJH78" s="34"/>
      <c r="AJI78" s="34"/>
      <c r="AJJ78" s="34"/>
      <c r="AJK78" s="34"/>
      <c r="AJL78" s="34"/>
      <c r="AJM78" s="34"/>
      <c r="AJN78" s="34"/>
      <c r="AJO78" s="34"/>
      <c r="AJP78" s="34"/>
      <c r="AJQ78" s="34"/>
      <c r="AJR78" s="34"/>
      <c r="AJS78" s="34"/>
      <c r="AJT78" s="34"/>
      <c r="AJU78" s="34"/>
      <c r="AJV78" s="34"/>
      <c r="AJW78" s="34"/>
      <c r="AJX78" s="34"/>
      <c r="AJY78" s="34"/>
      <c r="AJZ78" s="34"/>
      <c r="AKA78" s="34"/>
      <c r="AKB78" s="34"/>
      <c r="AKC78" s="34"/>
      <c r="AKD78" s="34"/>
      <c r="AKE78" s="34"/>
      <c r="AKF78" s="34"/>
      <c r="AKG78" s="34"/>
      <c r="AKH78" s="34"/>
      <c r="AKI78" s="34"/>
      <c r="AKJ78" s="34"/>
      <c r="AKK78" s="34"/>
      <c r="AKL78" s="34"/>
      <c r="AKM78" s="34"/>
      <c r="AKN78" s="34"/>
      <c r="AKO78" s="34"/>
      <c r="AKP78" s="34"/>
      <c r="AKQ78" s="34"/>
      <c r="AKR78" s="34"/>
      <c r="AKS78" s="34"/>
      <c r="AKT78" s="34"/>
      <c r="AKU78" s="34"/>
      <c r="AKV78" s="34"/>
      <c r="AKW78" s="34"/>
      <c r="AKX78" s="34"/>
      <c r="AKY78" s="34"/>
      <c r="AKZ78" s="34"/>
      <c r="ALA78" s="34"/>
      <c r="ALB78" s="34"/>
      <c r="ALC78" s="34"/>
      <c r="ALD78" s="34"/>
      <c r="ALE78" s="34"/>
      <c r="ALF78" s="34"/>
      <c r="ALG78" s="34"/>
      <c r="ALH78" s="34"/>
      <c r="ALI78" s="34"/>
      <c r="ALJ78" s="34"/>
      <c r="ALK78" s="34"/>
      <c r="ALL78" s="34"/>
      <c r="ALM78" s="34"/>
      <c r="ALN78" s="34"/>
      <c r="ALO78" s="34"/>
      <c r="ALP78" s="34"/>
      <c r="ALQ78" s="34"/>
      <c r="ALR78" s="34"/>
      <c r="ALS78" s="34"/>
      <c r="ALT78" s="34"/>
      <c r="ALU78" s="34"/>
      <c r="ALV78" s="34"/>
      <c r="ALW78" s="34"/>
      <c r="ALX78" s="34"/>
      <c r="ALY78" s="34"/>
      <c r="ALZ78" s="34"/>
      <c r="AMA78" s="34"/>
      <c r="AMB78" s="34"/>
      <c r="AMC78" s="34"/>
      <c r="AMD78" s="34"/>
      <c r="AME78" s="34"/>
      <c r="AMF78" s="34"/>
      <c r="AMG78" s="34"/>
      <c r="AMH78" s="34"/>
      <c r="AMI78" s="34"/>
      <c r="AMJ78" s="34"/>
      <c r="AMK78" s="34"/>
      <c r="AML78" s="34"/>
      <c r="AMM78" s="34"/>
      <c r="AMN78" s="34"/>
      <c r="AMO78" s="34"/>
      <c r="AMP78" s="34"/>
      <c r="AMQ78" s="34"/>
      <c r="AMR78" s="34"/>
      <c r="AMS78" s="34"/>
      <c r="AMT78" s="34"/>
      <c r="AMU78" s="34"/>
      <c r="AMV78" s="34"/>
      <c r="AMW78" s="34"/>
      <c r="AMX78" s="34"/>
      <c r="AMY78" s="34"/>
      <c r="AMZ78" s="34"/>
      <c r="ANA78" s="34"/>
      <c r="ANB78" s="34"/>
      <c r="ANC78" s="34"/>
      <c r="AND78" s="34"/>
      <c r="ANE78" s="34"/>
      <c r="ANF78" s="34"/>
      <c r="ANG78" s="34"/>
      <c r="ANH78" s="34"/>
      <c r="ANI78" s="34"/>
      <c r="ANJ78" s="34"/>
      <c r="ANK78" s="34"/>
      <c r="ANL78" s="34"/>
      <c r="ANM78" s="34"/>
      <c r="ANN78" s="34"/>
      <c r="ANO78" s="34"/>
      <c r="ANP78" s="34"/>
      <c r="ANQ78" s="34"/>
      <c r="ANR78" s="34"/>
      <c r="ANS78" s="34"/>
      <c r="ANT78" s="34"/>
      <c r="ANU78" s="34"/>
      <c r="ANV78" s="34"/>
      <c r="ANW78" s="34"/>
      <c r="ANX78" s="34"/>
      <c r="ANY78" s="34"/>
      <c r="ANZ78" s="34"/>
      <c r="AOA78" s="34"/>
      <c r="AOB78" s="34"/>
      <c r="AOC78" s="34"/>
      <c r="AOD78" s="34"/>
      <c r="AOE78" s="34"/>
      <c r="AOF78" s="34"/>
      <c r="AOG78" s="34"/>
      <c r="AOH78" s="34"/>
      <c r="AOI78" s="34"/>
      <c r="AOJ78" s="34"/>
      <c r="AOK78" s="34"/>
      <c r="AOL78" s="34"/>
      <c r="AOM78" s="34"/>
      <c r="AON78" s="34"/>
      <c r="AOO78" s="34"/>
      <c r="AOP78" s="34"/>
      <c r="AOQ78" s="34"/>
      <c r="AOR78" s="34"/>
      <c r="AOS78" s="34"/>
      <c r="AOT78" s="34"/>
      <c r="AOU78" s="34"/>
      <c r="AOV78" s="34"/>
      <c r="AOW78" s="34"/>
      <c r="AOX78" s="34"/>
      <c r="AOY78" s="34"/>
      <c r="AOZ78" s="34"/>
      <c r="APA78" s="34"/>
      <c r="APB78" s="34"/>
      <c r="APC78" s="34"/>
      <c r="APD78" s="34"/>
      <c r="APE78" s="34"/>
      <c r="APF78" s="34"/>
      <c r="APG78" s="34"/>
      <c r="APH78" s="34"/>
      <c r="API78" s="34"/>
      <c r="APJ78" s="34"/>
      <c r="APK78" s="34"/>
      <c r="APL78" s="34"/>
      <c r="APM78" s="34"/>
      <c r="APN78" s="34"/>
      <c r="APO78" s="34"/>
      <c r="APP78" s="34"/>
      <c r="APQ78" s="34"/>
      <c r="APR78" s="34"/>
      <c r="APS78" s="34"/>
      <c r="APT78" s="34"/>
      <c r="APU78" s="34"/>
      <c r="APV78" s="34"/>
      <c r="APW78" s="34"/>
      <c r="APX78" s="34"/>
      <c r="APY78" s="34"/>
      <c r="APZ78" s="34"/>
    </row>
    <row r="79" spans="1:1118" s="36" customFormat="1" ht="15" customHeight="1" x14ac:dyDescent="0.2">
      <c r="A79" s="261" t="s">
        <v>689</v>
      </c>
      <c r="B79" s="260">
        <f t="shared" si="2"/>
        <v>2313.0587907771342</v>
      </c>
      <c r="C79" s="260">
        <f t="shared" si="3"/>
        <v>4765.1611050831152</v>
      </c>
      <c r="D79" s="260">
        <f t="shared" si="7"/>
        <v>204.15549725133349</v>
      </c>
      <c r="E79" s="260"/>
      <c r="F79" s="260">
        <f t="shared" si="4"/>
        <v>5034.0588623252679</v>
      </c>
      <c r="G79" s="260">
        <f t="shared" si="8"/>
        <v>12.591962663170269</v>
      </c>
      <c r="H79" s="260">
        <f t="shared" si="9"/>
        <v>4591.9783496847385</v>
      </c>
      <c r="I79" s="260">
        <f t="shared" si="10"/>
        <v>3807.4714743847521</v>
      </c>
      <c r="J79" s="260">
        <f t="shared" si="5"/>
        <v>542.40039763831942</v>
      </c>
      <c r="K79" s="260">
        <f t="shared" si="11"/>
        <v>1277.2397893217526</v>
      </c>
      <c r="L79" s="260">
        <f t="shared" si="12"/>
        <v>369.99535867868644</v>
      </c>
      <c r="M79" s="260">
        <f t="shared" si="13"/>
        <v>575.22878332717403</v>
      </c>
      <c r="N79" s="260">
        <f t="shared" si="14"/>
        <v>8.5406350103512469</v>
      </c>
      <c r="O79" s="260">
        <f t="shared" si="6"/>
        <v>23501.881006145795</v>
      </c>
      <c r="P79" s="260">
        <v>874.06199730241701</v>
      </c>
      <c r="Q79"/>
      <c r="R79"/>
      <c r="S79" s="82"/>
      <c r="T79" s="145"/>
      <c r="U79"/>
      <c r="V79"/>
      <c r="W79"/>
      <c r="X79"/>
      <c r="Y79"/>
      <c r="Z79"/>
      <c r="AA79"/>
      <c r="AB79"/>
      <c r="AC79"/>
      <c r="AD79"/>
      <c r="AE79"/>
      <c r="AF79"/>
      <c r="AG79"/>
      <c r="AH79"/>
      <c r="AI79" s="64"/>
      <c r="AJ79" s="64"/>
      <c r="AK79" s="64"/>
      <c r="AL79" s="64"/>
      <c r="AM79" s="34"/>
      <c r="AN79" s="34"/>
      <c r="AO79" s="34"/>
      <c r="AP79" s="34"/>
      <c r="AQ79" s="34"/>
      <c r="AR79" s="34"/>
      <c r="AS79" s="34"/>
      <c r="AT79" s="34"/>
      <c r="AU79" s="34"/>
      <c r="AV79" s="34"/>
      <c r="AW79" s="34"/>
      <c r="AX79" s="34"/>
      <c r="AY79" s="34"/>
      <c r="AZ79" s="34"/>
      <c r="BA79" s="34"/>
      <c r="BB79" s="34"/>
      <c r="BC79" s="34"/>
      <c r="BD79" s="34"/>
      <c r="BE79" s="34"/>
      <c r="BF79" s="34"/>
      <c r="BG79" s="34"/>
      <c r="BH79" s="34"/>
      <c r="BI79" s="34"/>
      <c r="BJ79" s="34"/>
      <c r="BK79" s="34"/>
      <c r="BL79" s="34"/>
      <c r="BM79" s="34"/>
      <c r="BN79" s="34"/>
      <c r="BO79" s="34"/>
      <c r="BP79" s="34"/>
      <c r="BQ79" s="34"/>
      <c r="BR79" s="34"/>
      <c r="BS79" s="34"/>
      <c r="BT79" s="34"/>
      <c r="BU79" s="34"/>
      <c r="BV79" s="34"/>
      <c r="BW79" s="34"/>
      <c r="BX79" s="34"/>
      <c r="BY79" s="34"/>
      <c r="BZ79" s="34"/>
      <c r="CA79" s="34"/>
      <c r="CB79" s="34"/>
      <c r="CC79" s="34"/>
      <c r="CD79" s="34"/>
      <c r="CE79" s="34"/>
      <c r="CF79" s="34"/>
      <c r="CG79" s="34"/>
      <c r="CH79" s="34"/>
      <c r="CI79" s="34"/>
      <c r="CJ79" s="34"/>
      <c r="CK79" s="34"/>
      <c r="CL79" s="34"/>
      <c r="CM79" s="34"/>
      <c r="CN79" s="34"/>
      <c r="CO79" s="34"/>
      <c r="CP79" s="34"/>
      <c r="CQ79" s="34"/>
      <c r="CR79" s="34"/>
      <c r="CS79" s="34"/>
      <c r="CT79" s="34"/>
      <c r="CU79" s="34"/>
      <c r="CV79" s="34"/>
      <c r="CW79" s="34"/>
      <c r="CX79" s="34"/>
      <c r="CY79" s="34"/>
      <c r="CZ79" s="34"/>
      <c r="DA79" s="34"/>
      <c r="DB79" s="34"/>
      <c r="DC79" s="34"/>
      <c r="DD79" s="34"/>
      <c r="DE79" s="34"/>
      <c r="DF79" s="34"/>
      <c r="DG79" s="34"/>
      <c r="DH79" s="34"/>
      <c r="DI79" s="34"/>
      <c r="DJ79" s="34"/>
      <c r="DK79" s="34"/>
      <c r="DL79" s="34"/>
      <c r="DM79" s="34"/>
      <c r="DN79" s="34"/>
      <c r="DO79" s="34"/>
      <c r="DP79" s="34"/>
      <c r="DQ79" s="34"/>
      <c r="DR79" s="34"/>
      <c r="DS79" s="34"/>
      <c r="DT79" s="34"/>
      <c r="DU79" s="34"/>
      <c r="DV79" s="34"/>
      <c r="DW79" s="34"/>
      <c r="DX79" s="34"/>
      <c r="DY79" s="34"/>
      <c r="DZ79" s="34"/>
      <c r="EA79" s="34"/>
      <c r="EB79" s="34"/>
      <c r="EC79" s="34"/>
      <c r="ED79" s="34"/>
      <c r="EE79" s="34"/>
      <c r="EF79" s="34"/>
      <c r="EG79" s="34"/>
      <c r="EH79" s="34"/>
      <c r="EI79" s="34"/>
      <c r="EJ79" s="34"/>
      <c r="EK79" s="34"/>
      <c r="EL79" s="34"/>
      <c r="EM79" s="34"/>
      <c r="EN79" s="34"/>
      <c r="EO79" s="34"/>
      <c r="EP79" s="34"/>
      <c r="EQ79" s="34"/>
      <c r="ER79" s="34"/>
      <c r="ES79" s="34"/>
      <c r="ET79" s="34"/>
      <c r="EU79" s="34"/>
      <c r="EV79" s="34"/>
      <c r="EW79" s="34"/>
      <c r="EX79" s="34"/>
      <c r="EY79" s="34"/>
      <c r="EZ79" s="34"/>
      <c r="FA79" s="34"/>
      <c r="FB79" s="34"/>
      <c r="FC79" s="34"/>
      <c r="FD79" s="34"/>
      <c r="FE79" s="34"/>
      <c r="FF79" s="34"/>
      <c r="FG79" s="34"/>
      <c r="FH79" s="34"/>
      <c r="FI79" s="34"/>
      <c r="FJ79" s="34"/>
      <c r="FK79" s="34"/>
      <c r="FL79" s="34"/>
      <c r="FM79" s="34"/>
      <c r="FN79" s="34"/>
      <c r="FO79" s="34"/>
      <c r="FP79" s="34"/>
      <c r="FQ79" s="34"/>
      <c r="FR79" s="34"/>
      <c r="FS79" s="34"/>
      <c r="FT79" s="34"/>
      <c r="FU79" s="34"/>
      <c r="FV79" s="34"/>
      <c r="FW79" s="34"/>
      <c r="FX79" s="34"/>
      <c r="FY79" s="34"/>
      <c r="FZ79" s="34"/>
      <c r="GA79" s="34"/>
      <c r="GB79" s="34"/>
      <c r="GC79" s="34"/>
      <c r="GD79" s="34"/>
      <c r="GE79" s="34"/>
      <c r="GF79" s="34"/>
      <c r="GG79" s="34"/>
      <c r="GH79" s="34"/>
      <c r="GI79" s="34"/>
      <c r="GJ79" s="34"/>
      <c r="GK79" s="34"/>
      <c r="GL79" s="34"/>
      <c r="GM79" s="34"/>
      <c r="GN79" s="34"/>
      <c r="GO79" s="34"/>
      <c r="GP79" s="34"/>
      <c r="GQ79" s="34"/>
      <c r="GR79" s="34"/>
      <c r="GS79" s="34"/>
      <c r="GT79" s="34"/>
      <c r="GU79" s="34"/>
      <c r="GV79" s="34"/>
      <c r="GW79" s="34"/>
      <c r="GX79" s="34"/>
      <c r="GY79" s="34"/>
      <c r="GZ79" s="34"/>
      <c r="HA79" s="34"/>
      <c r="HB79" s="34"/>
      <c r="HC79" s="34"/>
      <c r="HD79" s="34"/>
      <c r="HE79" s="34"/>
      <c r="HF79" s="34"/>
      <c r="HG79" s="34"/>
      <c r="HH79" s="34"/>
      <c r="HI79" s="34"/>
      <c r="HJ79" s="34"/>
      <c r="HK79" s="34"/>
      <c r="HL79" s="34"/>
      <c r="HM79" s="34"/>
      <c r="HN79" s="34"/>
      <c r="HO79" s="34"/>
      <c r="HP79" s="34"/>
      <c r="HQ79" s="34"/>
      <c r="HR79" s="34"/>
      <c r="HS79" s="34"/>
      <c r="HT79" s="34"/>
      <c r="HU79" s="34"/>
      <c r="HV79" s="34"/>
      <c r="HW79" s="34"/>
      <c r="HX79" s="34"/>
      <c r="HY79" s="34"/>
      <c r="HZ79" s="34"/>
      <c r="IA79" s="34"/>
      <c r="IB79" s="34"/>
      <c r="IC79" s="34"/>
      <c r="ID79" s="34"/>
      <c r="IE79" s="34"/>
      <c r="IF79" s="34"/>
      <c r="IG79" s="34"/>
      <c r="IH79" s="34"/>
      <c r="II79" s="34"/>
      <c r="IJ79" s="34"/>
      <c r="IK79" s="34"/>
      <c r="IL79" s="34"/>
      <c r="IM79" s="34"/>
      <c r="IN79" s="34"/>
      <c r="IO79" s="34"/>
      <c r="IP79" s="34"/>
      <c r="IQ79" s="34"/>
      <c r="IR79" s="34"/>
      <c r="IS79" s="34"/>
      <c r="IT79" s="34"/>
      <c r="IU79" s="34"/>
      <c r="IV79" s="34"/>
      <c r="IW79" s="34"/>
      <c r="IX79" s="34"/>
      <c r="IY79" s="34"/>
      <c r="IZ79" s="34"/>
      <c r="JA79" s="34"/>
      <c r="JB79" s="34"/>
      <c r="JC79" s="34"/>
      <c r="JD79" s="34"/>
      <c r="JE79" s="34"/>
      <c r="JF79" s="34"/>
      <c r="JG79" s="34"/>
      <c r="JH79" s="34"/>
      <c r="JI79" s="34"/>
      <c r="JJ79" s="34"/>
      <c r="JK79" s="34"/>
      <c r="JL79" s="34"/>
      <c r="JM79" s="34"/>
      <c r="JN79" s="34"/>
      <c r="JO79" s="34"/>
      <c r="JP79" s="34"/>
      <c r="JQ79" s="34"/>
      <c r="JR79" s="34"/>
      <c r="JS79" s="34"/>
      <c r="JT79" s="34"/>
      <c r="JU79" s="34"/>
      <c r="JV79" s="34"/>
      <c r="JW79" s="34"/>
      <c r="JX79" s="34"/>
      <c r="JY79" s="34"/>
      <c r="JZ79" s="34"/>
      <c r="KA79" s="34"/>
      <c r="KB79" s="34"/>
      <c r="KC79" s="34"/>
      <c r="KD79" s="34"/>
      <c r="KE79" s="34"/>
      <c r="KF79" s="34"/>
      <c r="KG79" s="34"/>
      <c r="KH79" s="34"/>
      <c r="KI79" s="34"/>
      <c r="KJ79" s="34"/>
      <c r="KK79" s="34"/>
      <c r="KL79" s="34"/>
      <c r="KM79" s="34"/>
      <c r="KN79" s="34"/>
      <c r="KO79" s="34"/>
      <c r="KP79" s="34"/>
      <c r="KQ79" s="34"/>
      <c r="KR79" s="34"/>
      <c r="KS79" s="34"/>
      <c r="KT79" s="34"/>
      <c r="KU79" s="34"/>
      <c r="KV79" s="34"/>
      <c r="KW79" s="34"/>
      <c r="KX79" s="34"/>
      <c r="KY79" s="34"/>
      <c r="KZ79" s="34"/>
      <c r="LA79" s="34"/>
      <c r="LB79" s="34"/>
      <c r="LC79" s="34"/>
      <c r="LD79" s="34"/>
      <c r="LE79" s="34"/>
      <c r="LF79" s="34"/>
      <c r="LG79" s="34"/>
      <c r="LH79" s="34"/>
      <c r="LI79" s="34"/>
      <c r="LJ79" s="34"/>
      <c r="LK79" s="34"/>
      <c r="LL79" s="34"/>
      <c r="LM79" s="34"/>
      <c r="LN79" s="34"/>
      <c r="LO79" s="34"/>
      <c r="LP79" s="34"/>
      <c r="LQ79" s="34"/>
      <c r="LR79" s="34"/>
      <c r="LS79" s="34"/>
      <c r="LT79" s="34"/>
      <c r="LU79" s="34"/>
      <c r="LV79" s="34"/>
      <c r="LW79" s="34"/>
      <c r="LX79" s="34"/>
      <c r="LY79" s="34"/>
      <c r="LZ79" s="34"/>
      <c r="MA79" s="34"/>
      <c r="MB79" s="34"/>
      <c r="MC79" s="34"/>
      <c r="MD79" s="34"/>
      <c r="ME79" s="34"/>
      <c r="MF79" s="34"/>
      <c r="MG79" s="34"/>
      <c r="MH79" s="34"/>
      <c r="MI79" s="34"/>
      <c r="MJ79" s="34"/>
      <c r="MK79" s="34"/>
      <c r="ML79" s="34"/>
      <c r="MM79" s="34"/>
      <c r="MN79" s="34"/>
      <c r="MO79" s="34"/>
      <c r="MP79" s="34"/>
      <c r="MQ79" s="34"/>
      <c r="MR79" s="34"/>
      <c r="MS79" s="34"/>
      <c r="MT79" s="34"/>
      <c r="MU79" s="34"/>
      <c r="MV79" s="34"/>
      <c r="MW79" s="34"/>
      <c r="MX79" s="34"/>
      <c r="MY79" s="34"/>
      <c r="MZ79" s="34"/>
      <c r="NA79" s="34"/>
      <c r="NB79" s="34"/>
      <c r="NC79" s="34"/>
      <c r="ND79" s="34"/>
      <c r="NE79" s="34"/>
      <c r="NF79" s="34"/>
      <c r="NG79" s="34"/>
      <c r="NH79" s="34"/>
      <c r="NI79" s="34"/>
      <c r="NJ79" s="34"/>
      <c r="NK79" s="34"/>
      <c r="NL79" s="34"/>
      <c r="NM79" s="34"/>
      <c r="NN79" s="34"/>
      <c r="NO79" s="34"/>
      <c r="NP79" s="34"/>
      <c r="NQ79" s="34"/>
      <c r="NR79" s="34"/>
      <c r="NS79" s="34"/>
      <c r="NT79" s="34"/>
      <c r="NU79" s="34"/>
      <c r="NV79" s="34"/>
      <c r="NW79" s="34"/>
      <c r="NX79" s="34"/>
      <c r="NY79" s="34"/>
      <c r="NZ79" s="34"/>
      <c r="OA79" s="34"/>
      <c r="OB79" s="34"/>
      <c r="OC79" s="34"/>
      <c r="OD79" s="34"/>
      <c r="OE79" s="34"/>
      <c r="OF79" s="34"/>
      <c r="OG79" s="34"/>
      <c r="OH79" s="34"/>
      <c r="OI79" s="34"/>
      <c r="OJ79" s="34"/>
      <c r="OK79" s="34"/>
      <c r="OL79" s="34"/>
      <c r="OM79" s="34"/>
      <c r="ON79" s="34"/>
      <c r="OO79" s="34"/>
      <c r="OP79" s="34"/>
      <c r="OQ79" s="34"/>
      <c r="OR79" s="34"/>
      <c r="OS79" s="34"/>
      <c r="OT79" s="34"/>
      <c r="OU79" s="34"/>
      <c r="OV79" s="34"/>
      <c r="OW79" s="34"/>
      <c r="OX79" s="34"/>
      <c r="OY79" s="34"/>
      <c r="OZ79" s="34"/>
      <c r="PA79" s="34"/>
      <c r="PB79" s="34"/>
      <c r="PC79" s="34"/>
      <c r="PD79" s="34"/>
      <c r="PE79" s="34"/>
      <c r="PF79" s="34"/>
      <c r="PG79" s="34"/>
      <c r="PH79" s="34"/>
      <c r="PI79" s="34"/>
      <c r="PJ79" s="34"/>
      <c r="PK79" s="34"/>
      <c r="PL79" s="34"/>
      <c r="PM79" s="34"/>
      <c r="PN79" s="34"/>
      <c r="PO79" s="34"/>
      <c r="PP79" s="34"/>
      <c r="PQ79" s="34"/>
      <c r="PR79" s="34"/>
      <c r="PS79" s="34"/>
      <c r="PT79" s="34"/>
      <c r="PU79" s="34"/>
      <c r="PV79" s="34"/>
      <c r="PW79" s="34"/>
      <c r="PX79" s="34"/>
      <c r="PY79" s="34"/>
      <c r="PZ79" s="34"/>
      <c r="QA79" s="34"/>
      <c r="QB79" s="34"/>
      <c r="QC79" s="34"/>
      <c r="QD79" s="34"/>
      <c r="QE79" s="34"/>
      <c r="QF79" s="34"/>
      <c r="QG79" s="34"/>
      <c r="QH79" s="34"/>
      <c r="QI79" s="34"/>
      <c r="QJ79" s="34"/>
      <c r="QK79" s="34"/>
      <c r="QL79" s="34"/>
      <c r="QM79" s="34"/>
      <c r="QN79" s="34"/>
      <c r="QO79" s="34"/>
      <c r="QP79" s="34"/>
      <c r="QQ79" s="34"/>
      <c r="QR79" s="34"/>
      <c r="QS79" s="34"/>
      <c r="QT79" s="34"/>
      <c r="QU79" s="34"/>
      <c r="QV79" s="34"/>
      <c r="QW79" s="34"/>
      <c r="QX79" s="34"/>
      <c r="QY79" s="34"/>
      <c r="QZ79" s="34"/>
      <c r="RA79" s="34"/>
      <c r="RB79" s="34"/>
      <c r="RC79" s="34"/>
      <c r="RD79" s="34"/>
      <c r="RE79" s="34"/>
      <c r="RF79" s="34"/>
      <c r="RG79" s="34"/>
      <c r="RH79" s="34"/>
      <c r="RI79" s="34"/>
      <c r="RJ79" s="34"/>
      <c r="RK79" s="34"/>
      <c r="RL79" s="34"/>
      <c r="RM79" s="34"/>
      <c r="RN79" s="34"/>
      <c r="RO79" s="34"/>
      <c r="RP79" s="34"/>
      <c r="RQ79" s="34"/>
      <c r="RR79" s="34"/>
      <c r="RS79" s="34"/>
      <c r="RT79" s="34"/>
      <c r="RU79" s="34"/>
      <c r="RV79" s="34"/>
      <c r="RW79" s="34"/>
      <c r="RX79" s="34"/>
      <c r="RY79" s="34"/>
      <c r="RZ79" s="34"/>
      <c r="SA79" s="34"/>
      <c r="SB79" s="34"/>
      <c r="SC79" s="34"/>
      <c r="SD79" s="34"/>
      <c r="SE79" s="34"/>
      <c r="SF79" s="34"/>
      <c r="SG79" s="34"/>
      <c r="SH79" s="34"/>
      <c r="SI79" s="34"/>
      <c r="SJ79" s="34"/>
      <c r="SK79" s="34"/>
      <c r="SL79" s="34"/>
      <c r="SM79" s="34"/>
      <c r="SN79" s="34"/>
      <c r="SO79" s="34"/>
      <c r="SP79" s="34"/>
      <c r="SQ79" s="34"/>
      <c r="SR79" s="34"/>
      <c r="SS79" s="34"/>
      <c r="ST79" s="34"/>
      <c r="SU79" s="34"/>
      <c r="SV79" s="34"/>
      <c r="SW79" s="34"/>
      <c r="SX79" s="34"/>
      <c r="SY79" s="34"/>
      <c r="SZ79" s="34"/>
      <c r="TA79" s="34"/>
      <c r="TB79" s="34"/>
      <c r="TC79" s="34"/>
      <c r="TD79" s="34"/>
      <c r="TE79" s="34"/>
      <c r="TF79" s="34"/>
      <c r="TG79" s="34"/>
      <c r="TH79" s="34"/>
      <c r="TI79" s="34"/>
      <c r="TJ79" s="34"/>
      <c r="TK79" s="34"/>
      <c r="TL79" s="34"/>
      <c r="TM79" s="34"/>
      <c r="TN79" s="34"/>
      <c r="TO79" s="34"/>
      <c r="TP79" s="34"/>
      <c r="TQ79" s="34"/>
      <c r="TR79" s="34"/>
      <c r="TS79" s="34"/>
      <c r="TT79" s="34"/>
      <c r="TU79" s="34"/>
      <c r="TV79" s="34"/>
      <c r="TW79" s="34"/>
      <c r="TX79" s="34"/>
      <c r="TY79" s="34"/>
      <c r="TZ79" s="34"/>
      <c r="UA79" s="34"/>
      <c r="UB79" s="34"/>
      <c r="UC79" s="34"/>
      <c r="UD79" s="34"/>
      <c r="UE79" s="34"/>
      <c r="UF79" s="34"/>
      <c r="UG79" s="34"/>
      <c r="UH79" s="34"/>
      <c r="UI79" s="34"/>
      <c r="UJ79" s="34"/>
      <c r="UK79" s="34"/>
      <c r="UL79" s="34"/>
      <c r="UM79" s="34"/>
      <c r="UN79" s="34"/>
      <c r="UO79" s="34"/>
      <c r="UP79" s="34"/>
      <c r="UQ79" s="34"/>
      <c r="UR79" s="34"/>
      <c r="US79" s="34"/>
      <c r="UT79" s="34"/>
      <c r="UU79" s="34"/>
      <c r="UV79" s="34"/>
      <c r="UW79" s="34"/>
      <c r="UX79" s="34"/>
      <c r="UY79" s="34"/>
      <c r="UZ79" s="34"/>
      <c r="VA79" s="34"/>
      <c r="VB79" s="34"/>
      <c r="VC79" s="34"/>
      <c r="VD79" s="34"/>
      <c r="VE79" s="34"/>
      <c r="VF79" s="34"/>
      <c r="VG79" s="34"/>
      <c r="VH79" s="34"/>
      <c r="VI79" s="34"/>
      <c r="VJ79" s="34"/>
      <c r="VK79" s="34"/>
      <c r="VL79" s="34"/>
      <c r="VM79" s="34"/>
      <c r="VN79" s="34"/>
      <c r="VO79" s="34"/>
      <c r="VP79" s="34"/>
      <c r="VQ79" s="34"/>
      <c r="VR79" s="34"/>
      <c r="VS79" s="34"/>
      <c r="VT79" s="34"/>
      <c r="VU79" s="34"/>
      <c r="VV79" s="34"/>
      <c r="VW79" s="34"/>
      <c r="VX79" s="34"/>
      <c r="VY79" s="34"/>
      <c r="VZ79" s="34"/>
      <c r="WA79" s="34"/>
      <c r="WB79" s="34"/>
      <c r="WC79" s="34"/>
      <c r="WD79" s="34"/>
      <c r="WE79" s="34"/>
      <c r="WF79" s="34"/>
      <c r="WG79" s="34"/>
      <c r="WH79" s="34"/>
      <c r="WI79" s="34"/>
      <c r="WJ79" s="34"/>
      <c r="WK79" s="34"/>
      <c r="WL79" s="34"/>
      <c r="WM79" s="34"/>
      <c r="WN79" s="34"/>
      <c r="WO79" s="34"/>
      <c r="WP79" s="34"/>
      <c r="WQ79" s="34"/>
      <c r="WR79" s="34"/>
      <c r="WS79" s="34"/>
      <c r="WT79" s="34"/>
      <c r="WU79" s="34"/>
      <c r="WV79" s="34"/>
      <c r="WW79" s="34"/>
      <c r="WX79" s="34"/>
      <c r="WY79" s="34"/>
      <c r="WZ79" s="34"/>
      <c r="XA79" s="34"/>
      <c r="XB79" s="34"/>
      <c r="XC79" s="34"/>
      <c r="XD79" s="34"/>
      <c r="XE79" s="34"/>
      <c r="XF79" s="34"/>
      <c r="XG79" s="34"/>
      <c r="XH79" s="34"/>
      <c r="XI79" s="34"/>
      <c r="XJ79" s="34"/>
      <c r="XK79" s="34"/>
      <c r="XL79" s="34"/>
      <c r="XM79" s="34"/>
      <c r="XN79" s="34"/>
      <c r="XO79" s="34"/>
      <c r="XP79" s="34"/>
      <c r="XQ79" s="34"/>
      <c r="XR79" s="34"/>
      <c r="XS79" s="34"/>
      <c r="XT79" s="34"/>
      <c r="XU79" s="34"/>
      <c r="XV79" s="34"/>
      <c r="XW79" s="34"/>
      <c r="XX79" s="34"/>
      <c r="XY79" s="34"/>
      <c r="XZ79" s="34"/>
      <c r="YA79" s="34"/>
      <c r="YB79" s="34"/>
      <c r="YC79" s="34"/>
      <c r="YD79" s="34"/>
      <c r="YE79" s="34"/>
      <c r="YF79" s="34"/>
      <c r="YG79" s="34"/>
      <c r="YH79" s="34"/>
      <c r="YI79" s="34"/>
      <c r="YJ79" s="34"/>
      <c r="YK79" s="34"/>
      <c r="YL79" s="34"/>
      <c r="YM79" s="34"/>
      <c r="YN79" s="34"/>
      <c r="YO79" s="34"/>
      <c r="YP79" s="34"/>
      <c r="YQ79" s="34"/>
      <c r="YR79" s="34"/>
      <c r="YS79" s="34"/>
      <c r="YT79" s="34"/>
      <c r="YU79" s="34"/>
      <c r="YV79" s="34"/>
      <c r="YW79" s="34"/>
      <c r="YX79" s="34"/>
      <c r="YY79" s="34"/>
      <c r="YZ79" s="34"/>
      <c r="ZA79" s="34"/>
      <c r="ZB79" s="34"/>
      <c r="ZC79" s="34"/>
      <c r="ZD79" s="34"/>
      <c r="ZE79" s="34"/>
      <c r="ZF79" s="34"/>
      <c r="ZG79" s="34"/>
      <c r="ZH79" s="34"/>
      <c r="ZI79" s="34"/>
      <c r="ZJ79" s="34"/>
      <c r="ZK79" s="34"/>
      <c r="ZL79" s="34"/>
      <c r="ZM79" s="34"/>
      <c r="ZN79" s="34"/>
      <c r="ZO79" s="34"/>
      <c r="ZP79" s="34"/>
      <c r="ZQ79" s="34"/>
      <c r="ZR79" s="34"/>
      <c r="ZS79" s="34"/>
      <c r="ZT79" s="34"/>
      <c r="ZU79" s="34"/>
      <c r="ZV79" s="34"/>
      <c r="ZW79" s="34"/>
      <c r="ZX79" s="34"/>
      <c r="ZY79" s="34"/>
      <c r="ZZ79" s="34"/>
      <c r="AAA79" s="34"/>
      <c r="AAB79" s="34"/>
      <c r="AAC79" s="34"/>
      <c r="AAD79" s="34"/>
      <c r="AAE79" s="34"/>
      <c r="AAF79" s="34"/>
      <c r="AAG79" s="34"/>
      <c r="AAH79" s="34"/>
      <c r="AAI79" s="34"/>
      <c r="AAJ79" s="34"/>
      <c r="AAK79" s="34"/>
      <c r="AAL79" s="34"/>
      <c r="AAM79" s="34"/>
      <c r="AAN79" s="34"/>
      <c r="AAO79" s="34"/>
      <c r="AAP79" s="34"/>
      <c r="AAQ79" s="34"/>
      <c r="AAR79" s="34"/>
      <c r="AAS79" s="34"/>
      <c r="AAT79" s="34"/>
      <c r="AAU79" s="34"/>
      <c r="AAV79" s="34"/>
      <c r="AAW79" s="34"/>
      <c r="AAX79" s="34"/>
      <c r="AAY79" s="34"/>
      <c r="AAZ79" s="34"/>
      <c r="ABA79" s="34"/>
      <c r="ABB79" s="34"/>
      <c r="ABC79" s="34"/>
      <c r="ABD79" s="34"/>
      <c r="ABE79" s="34"/>
      <c r="ABF79" s="34"/>
      <c r="ABG79" s="34"/>
      <c r="ABH79" s="34"/>
      <c r="ABI79" s="34"/>
      <c r="ABJ79" s="34"/>
      <c r="ABK79" s="34"/>
      <c r="ABL79" s="34"/>
      <c r="ABM79" s="34"/>
      <c r="ABN79" s="34"/>
      <c r="ABO79" s="34"/>
      <c r="ABP79" s="34"/>
      <c r="ABQ79" s="34"/>
      <c r="ABR79" s="34"/>
      <c r="ABS79" s="34"/>
      <c r="ABT79" s="34"/>
      <c r="ABU79" s="34"/>
      <c r="ABV79" s="34"/>
      <c r="ABW79" s="34"/>
      <c r="ABX79" s="34"/>
      <c r="ABY79" s="34"/>
      <c r="ABZ79" s="34"/>
      <c r="ACA79" s="34"/>
      <c r="ACB79" s="34"/>
      <c r="ACC79" s="34"/>
      <c r="ACD79" s="34"/>
      <c r="ACE79" s="34"/>
      <c r="ACF79" s="34"/>
      <c r="ACG79" s="34"/>
      <c r="ACH79" s="34"/>
      <c r="ACI79" s="34"/>
      <c r="ACJ79" s="34"/>
      <c r="ACK79" s="34"/>
      <c r="ACL79" s="34"/>
      <c r="ACM79" s="34"/>
      <c r="ACN79" s="34"/>
      <c r="ACO79" s="34"/>
      <c r="ACP79" s="34"/>
      <c r="ACQ79" s="34"/>
      <c r="ACR79" s="34"/>
      <c r="ACS79" s="34"/>
      <c r="ACT79" s="34"/>
      <c r="ACU79" s="34"/>
      <c r="ACV79" s="34"/>
      <c r="ACW79" s="34"/>
      <c r="ACX79" s="34"/>
      <c r="ACY79" s="34"/>
      <c r="ACZ79" s="34"/>
      <c r="ADA79" s="34"/>
      <c r="ADB79" s="34"/>
      <c r="ADC79" s="34"/>
      <c r="ADD79" s="34"/>
      <c r="ADE79" s="34"/>
      <c r="ADF79" s="34"/>
      <c r="ADG79" s="34"/>
      <c r="ADH79" s="34"/>
      <c r="ADI79" s="34"/>
      <c r="ADJ79" s="34"/>
      <c r="ADK79" s="34"/>
      <c r="ADL79" s="34"/>
      <c r="ADM79" s="34"/>
      <c r="ADN79" s="34"/>
      <c r="ADO79" s="34"/>
      <c r="ADP79" s="34"/>
      <c r="ADQ79" s="34"/>
      <c r="ADR79" s="34"/>
      <c r="ADS79" s="34"/>
      <c r="ADT79" s="34"/>
      <c r="ADU79" s="34"/>
      <c r="ADV79" s="34"/>
      <c r="ADW79" s="34"/>
      <c r="ADX79" s="34"/>
      <c r="ADY79" s="34"/>
      <c r="ADZ79" s="34"/>
      <c r="AEA79" s="34"/>
      <c r="AEB79" s="34"/>
      <c r="AEC79" s="34"/>
      <c r="AED79" s="34"/>
      <c r="AEE79" s="34"/>
      <c r="AEF79" s="34"/>
      <c r="AEG79" s="34"/>
      <c r="AEH79" s="34"/>
      <c r="AEI79" s="34"/>
      <c r="AEJ79" s="34"/>
      <c r="AEK79" s="34"/>
      <c r="AEL79" s="34"/>
      <c r="AEM79" s="34"/>
      <c r="AEN79" s="34"/>
      <c r="AEO79" s="34"/>
      <c r="AEP79" s="34"/>
      <c r="AEQ79" s="34"/>
      <c r="AER79" s="34"/>
      <c r="AES79" s="34"/>
      <c r="AET79" s="34"/>
      <c r="AEU79" s="34"/>
      <c r="AEV79" s="34"/>
      <c r="AEW79" s="34"/>
      <c r="AEX79" s="34"/>
      <c r="AEY79" s="34"/>
      <c r="AEZ79" s="34"/>
      <c r="AFA79" s="34"/>
      <c r="AFB79" s="34"/>
      <c r="AFC79" s="34"/>
      <c r="AFD79" s="34"/>
      <c r="AFE79" s="34"/>
      <c r="AFF79" s="34"/>
      <c r="AFG79" s="34"/>
      <c r="AFH79" s="34"/>
      <c r="AFI79" s="34"/>
      <c r="AFJ79" s="34"/>
      <c r="AFK79" s="34"/>
      <c r="AFL79" s="34"/>
      <c r="AFM79" s="34"/>
      <c r="AFN79" s="34"/>
      <c r="AFO79" s="34"/>
      <c r="AFP79" s="34"/>
      <c r="AFQ79" s="34"/>
      <c r="AFR79" s="34"/>
      <c r="AFS79" s="34"/>
      <c r="AFT79" s="34"/>
      <c r="AFU79" s="34"/>
      <c r="AFV79" s="34"/>
      <c r="AFW79" s="34"/>
      <c r="AFX79" s="34"/>
      <c r="AFY79" s="34"/>
      <c r="AFZ79" s="34"/>
      <c r="AGA79" s="34"/>
      <c r="AGB79" s="34"/>
      <c r="AGC79" s="34"/>
      <c r="AGD79" s="34"/>
      <c r="AGE79" s="34"/>
      <c r="AGF79" s="34"/>
      <c r="AGG79" s="34"/>
      <c r="AGH79" s="34"/>
      <c r="AGI79" s="34"/>
      <c r="AGJ79" s="34"/>
      <c r="AGK79" s="34"/>
      <c r="AGL79" s="34"/>
      <c r="AGM79" s="34"/>
      <c r="AGN79" s="34"/>
      <c r="AGO79" s="34"/>
      <c r="AGP79" s="34"/>
      <c r="AGQ79" s="34"/>
      <c r="AGR79" s="34"/>
      <c r="AGS79" s="34"/>
      <c r="AGT79" s="34"/>
      <c r="AGU79" s="34"/>
      <c r="AGV79" s="34"/>
      <c r="AGW79" s="34"/>
      <c r="AGX79" s="34"/>
      <c r="AGY79" s="34"/>
      <c r="AGZ79" s="34"/>
      <c r="AHA79" s="34"/>
      <c r="AHB79" s="34"/>
      <c r="AHC79" s="34"/>
      <c r="AHD79" s="34"/>
      <c r="AHE79" s="34"/>
      <c r="AHF79" s="34"/>
      <c r="AHG79" s="34"/>
      <c r="AHH79" s="34"/>
      <c r="AHI79" s="34"/>
      <c r="AHJ79" s="34"/>
      <c r="AHK79" s="34"/>
      <c r="AHL79" s="34"/>
      <c r="AHM79" s="34"/>
      <c r="AHN79" s="34"/>
      <c r="AHO79" s="34"/>
      <c r="AHP79" s="34"/>
      <c r="AHQ79" s="34"/>
      <c r="AHR79" s="34"/>
      <c r="AHS79" s="34"/>
      <c r="AHT79" s="34"/>
      <c r="AHU79" s="34"/>
      <c r="AHV79" s="34"/>
      <c r="AHW79" s="34"/>
      <c r="AHX79" s="34"/>
      <c r="AHY79" s="34"/>
      <c r="AHZ79" s="34"/>
      <c r="AIA79" s="34"/>
      <c r="AIB79" s="34"/>
      <c r="AIC79" s="34"/>
      <c r="AID79" s="34"/>
      <c r="AIE79" s="34"/>
      <c r="AIF79" s="34"/>
      <c r="AIG79" s="34"/>
      <c r="AIH79" s="34"/>
      <c r="AII79" s="34"/>
      <c r="AIJ79" s="34"/>
      <c r="AIK79" s="34"/>
      <c r="AIL79" s="34"/>
      <c r="AIM79" s="34"/>
      <c r="AIN79" s="34"/>
      <c r="AIO79" s="34"/>
      <c r="AIP79" s="34"/>
      <c r="AIQ79" s="34"/>
      <c r="AIR79" s="34"/>
      <c r="AIS79" s="34"/>
      <c r="AIT79" s="34"/>
      <c r="AIU79" s="34"/>
      <c r="AIV79" s="34"/>
      <c r="AIW79" s="34"/>
      <c r="AIX79" s="34"/>
      <c r="AIY79" s="34"/>
      <c r="AIZ79" s="34"/>
      <c r="AJA79" s="34"/>
      <c r="AJB79" s="34"/>
      <c r="AJC79" s="34"/>
      <c r="AJD79" s="34"/>
      <c r="AJE79" s="34"/>
      <c r="AJF79" s="34"/>
      <c r="AJG79" s="34"/>
      <c r="AJH79" s="34"/>
      <c r="AJI79" s="34"/>
      <c r="AJJ79" s="34"/>
      <c r="AJK79" s="34"/>
      <c r="AJL79" s="34"/>
      <c r="AJM79" s="34"/>
      <c r="AJN79" s="34"/>
      <c r="AJO79" s="34"/>
      <c r="AJP79" s="34"/>
      <c r="AJQ79" s="34"/>
      <c r="AJR79" s="34"/>
      <c r="AJS79" s="34"/>
      <c r="AJT79" s="34"/>
      <c r="AJU79" s="34"/>
      <c r="AJV79" s="34"/>
      <c r="AJW79" s="34"/>
      <c r="AJX79" s="34"/>
      <c r="AJY79" s="34"/>
      <c r="AJZ79" s="34"/>
      <c r="AKA79" s="34"/>
      <c r="AKB79" s="34"/>
      <c r="AKC79" s="34"/>
      <c r="AKD79" s="34"/>
      <c r="AKE79" s="34"/>
      <c r="AKF79" s="34"/>
      <c r="AKG79" s="34"/>
      <c r="AKH79" s="34"/>
      <c r="AKI79" s="34"/>
      <c r="AKJ79" s="34"/>
      <c r="AKK79" s="34"/>
      <c r="AKL79" s="34"/>
      <c r="AKM79" s="34"/>
      <c r="AKN79" s="34"/>
      <c r="AKO79" s="34"/>
      <c r="AKP79" s="34"/>
      <c r="AKQ79" s="34"/>
      <c r="AKR79" s="34"/>
      <c r="AKS79" s="34"/>
      <c r="AKT79" s="34"/>
      <c r="AKU79" s="34"/>
      <c r="AKV79" s="34"/>
      <c r="AKW79" s="34"/>
      <c r="AKX79" s="34"/>
      <c r="AKY79" s="34"/>
      <c r="AKZ79" s="34"/>
      <c r="ALA79" s="34"/>
      <c r="ALB79" s="34"/>
      <c r="ALC79" s="34"/>
      <c r="ALD79" s="34"/>
      <c r="ALE79" s="34"/>
      <c r="ALF79" s="34"/>
      <c r="ALG79" s="34"/>
      <c r="ALH79" s="34"/>
      <c r="ALI79" s="34"/>
      <c r="ALJ79" s="34"/>
      <c r="ALK79" s="34"/>
      <c r="ALL79" s="34"/>
      <c r="ALM79" s="34"/>
      <c r="ALN79" s="34"/>
      <c r="ALO79" s="34"/>
      <c r="ALP79" s="34"/>
      <c r="ALQ79" s="34"/>
      <c r="ALR79" s="34"/>
      <c r="ALS79" s="34"/>
      <c r="ALT79" s="34"/>
      <c r="ALU79" s="34"/>
      <c r="ALV79" s="34"/>
      <c r="ALW79" s="34"/>
      <c r="ALX79" s="34"/>
      <c r="ALY79" s="34"/>
      <c r="ALZ79" s="34"/>
      <c r="AMA79" s="34"/>
      <c r="AMB79" s="34"/>
      <c r="AMC79" s="34"/>
      <c r="AMD79" s="34"/>
      <c r="AME79" s="34"/>
      <c r="AMF79" s="34"/>
      <c r="AMG79" s="34"/>
      <c r="AMH79" s="34"/>
      <c r="AMI79" s="34"/>
      <c r="AMJ79" s="34"/>
      <c r="AMK79" s="34"/>
      <c r="AML79" s="34"/>
      <c r="AMM79" s="34"/>
      <c r="AMN79" s="34"/>
      <c r="AMO79" s="34"/>
      <c r="AMP79" s="34"/>
      <c r="AMQ79" s="34"/>
      <c r="AMR79" s="34"/>
      <c r="AMS79" s="34"/>
      <c r="AMT79" s="34"/>
      <c r="AMU79" s="34"/>
      <c r="AMV79" s="34"/>
      <c r="AMW79" s="34"/>
      <c r="AMX79" s="34"/>
      <c r="AMY79" s="34"/>
      <c r="AMZ79" s="34"/>
      <c r="ANA79" s="34"/>
      <c r="ANB79" s="34"/>
      <c r="ANC79" s="34"/>
      <c r="AND79" s="34"/>
      <c r="ANE79" s="34"/>
      <c r="ANF79" s="34"/>
      <c r="ANG79" s="34"/>
      <c r="ANH79" s="34"/>
      <c r="ANI79" s="34"/>
      <c r="ANJ79" s="34"/>
      <c r="ANK79" s="34"/>
      <c r="ANL79" s="34"/>
      <c r="ANM79" s="34"/>
      <c r="ANN79" s="34"/>
      <c r="ANO79" s="34"/>
      <c r="ANP79" s="34"/>
      <c r="ANQ79" s="34"/>
      <c r="ANR79" s="34"/>
      <c r="ANS79" s="34"/>
      <c r="ANT79" s="34"/>
      <c r="ANU79" s="34"/>
      <c r="ANV79" s="34"/>
      <c r="ANW79" s="34"/>
      <c r="ANX79" s="34"/>
      <c r="ANY79" s="34"/>
      <c r="ANZ79" s="34"/>
      <c r="AOA79" s="34"/>
      <c r="AOB79" s="34"/>
      <c r="AOC79" s="34"/>
      <c r="AOD79" s="34"/>
      <c r="AOE79" s="34"/>
      <c r="AOF79" s="34"/>
      <c r="AOG79" s="34"/>
      <c r="AOH79" s="34"/>
      <c r="AOI79" s="34"/>
      <c r="AOJ79" s="34"/>
      <c r="AOK79" s="34"/>
      <c r="AOL79" s="34"/>
      <c r="AOM79" s="34"/>
      <c r="AON79" s="34"/>
      <c r="AOO79" s="34"/>
      <c r="AOP79" s="34"/>
      <c r="AOQ79" s="34"/>
      <c r="AOR79" s="34"/>
      <c r="AOS79" s="34"/>
      <c r="AOT79" s="34"/>
      <c r="AOU79" s="34"/>
      <c r="AOV79" s="34"/>
      <c r="AOW79" s="34"/>
      <c r="AOX79" s="34"/>
      <c r="AOY79" s="34"/>
      <c r="AOZ79" s="34"/>
      <c r="APA79" s="34"/>
      <c r="APB79" s="34"/>
      <c r="APC79" s="34"/>
      <c r="APD79" s="34"/>
      <c r="APE79" s="34"/>
      <c r="APF79" s="34"/>
      <c r="APG79" s="34"/>
      <c r="APH79" s="34"/>
      <c r="API79" s="34"/>
      <c r="APJ79" s="34"/>
      <c r="APK79" s="34"/>
      <c r="APL79" s="34"/>
      <c r="APM79" s="34"/>
      <c r="APN79" s="34"/>
      <c r="APO79" s="34"/>
      <c r="APP79" s="34"/>
      <c r="APQ79" s="34"/>
      <c r="APR79" s="34"/>
      <c r="APS79" s="34"/>
      <c r="APT79" s="34"/>
      <c r="APU79" s="34"/>
      <c r="APV79" s="34"/>
      <c r="APW79" s="34"/>
      <c r="APX79" s="34"/>
      <c r="APY79" s="34"/>
      <c r="APZ79" s="34"/>
    </row>
    <row r="80" spans="1:1118" s="36" customFormat="1" ht="15" customHeight="1" x14ac:dyDescent="0.2">
      <c r="A80" s="261" t="s">
        <v>723</v>
      </c>
      <c r="B80" s="260">
        <f t="shared" si="2"/>
        <v>3142.6228653905264</v>
      </c>
      <c r="C80" s="260">
        <f t="shared" si="3"/>
        <v>7046.9466499104692</v>
      </c>
      <c r="D80" s="260">
        <f t="shared" si="7"/>
        <v>247.40886884517704</v>
      </c>
      <c r="E80" s="260"/>
      <c r="F80" s="260">
        <f t="shared" si="4"/>
        <v>5609.586306892762</v>
      </c>
      <c r="G80" s="260">
        <f t="shared" si="8"/>
        <v>26.237466519949471</v>
      </c>
      <c r="H80" s="260">
        <f t="shared" si="9"/>
        <v>7854.7410374871542</v>
      </c>
      <c r="I80" s="260">
        <f t="shared" si="10"/>
        <v>9631.8542780975458</v>
      </c>
      <c r="J80" s="260">
        <f t="shared" si="5"/>
        <v>741.9419173061566</v>
      </c>
      <c r="K80" s="260">
        <f t="shared" si="11"/>
        <v>1419.2565291333219</v>
      </c>
      <c r="L80" s="260">
        <f t="shared" si="12"/>
        <v>334.68256025501478</v>
      </c>
      <c r="M80" s="260">
        <f t="shared" si="13"/>
        <v>608.16590161141198</v>
      </c>
      <c r="N80" s="260">
        <f t="shared" si="14"/>
        <v>13.233766058233382</v>
      </c>
      <c r="O80" s="260">
        <f t="shared" si="6"/>
        <v>36676.678147507722</v>
      </c>
      <c r="P80" s="260">
        <v>842.38937777741194</v>
      </c>
      <c r="Q80"/>
      <c r="R80"/>
      <c r="S80" s="82"/>
      <c r="T80" s="145"/>
      <c r="U80"/>
      <c r="V80"/>
      <c r="W80"/>
      <c r="X80"/>
      <c r="Y80"/>
      <c r="Z80"/>
      <c r="AA80"/>
      <c r="AB80"/>
      <c r="AC80"/>
      <c r="AD80"/>
      <c r="AE80"/>
      <c r="AF80"/>
      <c r="AG80"/>
      <c r="AH80"/>
      <c r="AI80" s="64"/>
      <c r="AJ80" s="64"/>
      <c r="AK80" s="64"/>
      <c r="AL80" s="64"/>
      <c r="AM80" s="34"/>
      <c r="AN80" s="34"/>
      <c r="AO80" s="34"/>
      <c r="AP80" s="34"/>
      <c r="AQ80" s="34"/>
      <c r="AR80" s="34"/>
      <c r="AS80" s="34"/>
      <c r="AT80" s="34"/>
      <c r="AU80" s="34"/>
      <c r="AV80" s="34"/>
      <c r="AW80" s="34"/>
      <c r="AX80" s="34"/>
      <c r="AY80" s="34"/>
      <c r="AZ80" s="34"/>
      <c r="BA80" s="34"/>
      <c r="BB80" s="34"/>
      <c r="BC80" s="34"/>
      <c r="BD80" s="34"/>
      <c r="BE80" s="34"/>
      <c r="BF80" s="34"/>
      <c r="BG80" s="34"/>
      <c r="BH80" s="34"/>
      <c r="BI80" s="34"/>
      <c r="BJ80" s="34"/>
      <c r="BK80" s="34"/>
      <c r="BL80" s="34"/>
      <c r="BM80" s="34"/>
      <c r="BN80" s="34"/>
      <c r="BO80" s="34"/>
      <c r="BP80" s="34"/>
      <c r="BQ80" s="34"/>
      <c r="BR80" s="34"/>
      <c r="BS80" s="34"/>
      <c r="BT80" s="34"/>
      <c r="BU80" s="34"/>
      <c r="BV80" s="34"/>
      <c r="BW80" s="34"/>
      <c r="BX80" s="34"/>
      <c r="BY80" s="34"/>
      <c r="BZ80" s="34"/>
      <c r="CA80" s="34"/>
      <c r="CB80" s="34"/>
      <c r="CC80" s="34"/>
      <c r="CD80" s="34"/>
      <c r="CE80" s="34"/>
      <c r="CF80" s="34"/>
      <c r="CG80" s="34"/>
      <c r="CH80" s="34"/>
      <c r="CI80" s="34"/>
      <c r="CJ80" s="34"/>
      <c r="CK80" s="34"/>
      <c r="CL80" s="34"/>
      <c r="CM80" s="34"/>
      <c r="CN80" s="34"/>
      <c r="CO80" s="34"/>
      <c r="CP80" s="34"/>
      <c r="CQ80" s="34"/>
      <c r="CR80" s="34"/>
      <c r="CS80" s="34"/>
      <c r="CT80" s="34"/>
      <c r="CU80" s="34"/>
      <c r="CV80" s="34"/>
      <c r="CW80" s="34"/>
      <c r="CX80" s="34"/>
      <c r="CY80" s="34"/>
      <c r="CZ80" s="34"/>
      <c r="DA80" s="34"/>
      <c r="DB80" s="34"/>
      <c r="DC80" s="34"/>
      <c r="DD80" s="34"/>
      <c r="DE80" s="34"/>
      <c r="DF80" s="34"/>
      <c r="DG80" s="34"/>
      <c r="DH80" s="34"/>
      <c r="DI80" s="34"/>
      <c r="DJ80" s="34"/>
      <c r="DK80" s="34"/>
      <c r="DL80" s="34"/>
      <c r="DM80" s="34"/>
      <c r="DN80" s="34"/>
      <c r="DO80" s="34"/>
      <c r="DP80" s="34"/>
      <c r="DQ80" s="34"/>
      <c r="DR80" s="34"/>
      <c r="DS80" s="34"/>
      <c r="DT80" s="34"/>
      <c r="DU80" s="34"/>
      <c r="DV80" s="34"/>
      <c r="DW80" s="34"/>
      <c r="DX80" s="34"/>
      <c r="DY80" s="34"/>
      <c r="DZ80" s="34"/>
      <c r="EA80" s="34"/>
      <c r="EB80" s="34"/>
      <c r="EC80" s="34"/>
      <c r="ED80" s="34"/>
      <c r="EE80" s="34"/>
      <c r="EF80" s="34"/>
      <c r="EG80" s="34"/>
      <c r="EH80" s="34"/>
      <c r="EI80" s="34"/>
      <c r="EJ80" s="34"/>
      <c r="EK80" s="34"/>
      <c r="EL80" s="34"/>
      <c r="EM80" s="34"/>
      <c r="EN80" s="34"/>
      <c r="EO80" s="34"/>
      <c r="EP80" s="34"/>
      <c r="EQ80" s="34"/>
      <c r="ER80" s="34"/>
      <c r="ES80" s="34"/>
      <c r="ET80" s="34"/>
      <c r="EU80" s="34"/>
      <c r="EV80" s="34"/>
      <c r="EW80" s="34"/>
      <c r="EX80" s="34"/>
      <c r="EY80" s="34"/>
      <c r="EZ80" s="34"/>
      <c r="FA80" s="34"/>
      <c r="FB80" s="34"/>
      <c r="FC80" s="34"/>
      <c r="FD80" s="34"/>
      <c r="FE80" s="34"/>
      <c r="FF80" s="34"/>
      <c r="FG80" s="34"/>
      <c r="FH80" s="34"/>
      <c r="FI80" s="34"/>
      <c r="FJ80" s="34"/>
      <c r="FK80" s="34"/>
      <c r="FL80" s="34"/>
      <c r="FM80" s="34"/>
      <c r="FN80" s="34"/>
      <c r="FO80" s="34"/>
      <c r="FP80" s="34"/>
      <c r="FQ80" s="34"/>
      <c r="FR80" s="34"/>
      <c r="FS80" s="34"/>
      <c r="FT80" s="34"/>
      <c r="FU80" s="34"/>
      <c r="FV80" s="34"/>
      <c r="FW80" s="34"/>
      <c r="FX80" s="34"/>
      <c r="FY80" s="34"/>
      <c r="FZ80" s="34"/>
      <c r="GA80" s="34"/>
      <c r="GB80" s="34"/>
      <c r="GC80" s="34"/>
      <c r="GD80" s="34"/>
      <c r="GE80" s="34"/>
      <c r="GF80" s="34"/>
      <c r="GG80" s="34"/>
      <c r="GH80" s="34"/>
      <c r="GI80" s="34"/>
      <c r="GJ80" s="34"/>
      <c r="GK80" s="34"/>
      <c r="GL80" s="34"/>
      <c r="GM80" s="34"/>
      <c r="GN80" s="34"/>
      <c r="GO80" s="34"/>
      <c r="GP80" s="34"/>
      <c r="GQ80" s="34"/>
      <c r="GR80" s="34"/>
      <c r="GS80" s="34"/>
      <c r="GT80" s="34"/>
      <c r="GU80" s="34"/>
      <c r="GV80" s="34"/>
      <c r="GW80" s="34"/>
      <c r="GX80" s="34"/>
      <c r="GY80" s="34"/>
      <c r="GZ80" s="34"/>
      <c r="HA80" s="34"/>
      <c r="HB80" s="34"/>
      <c r="HC80" s="34"/>
      <c r="HD80" s="34"/>
      <c r="HE80" s="34"/>
      <c r="HF80" s="34"/>
      <c r="HG80" s="34"/>
      <c r="HH80" s="34"/>
      <c r="HI80" s="34"/>
      <c r="HJ80" s="34"/>
      <c r="HK80" s="34"/>
      <c r="HL80" s="34"/>
      <c r="HM80" s="34"/>
      <c r="HN80" s="34"/>
      <c r="HO80" s="34"/>
      <c r="HP80" s="34"/>
      <c r="HQ80" s="34"/>
      <c r="HR80" s="34"/>
      <c r="HS80" s="34"/>
      <c r="HT80" s="34"/>
      <c r="HU80" s="34"/>
      <c r="HV80" s="34"/>
      <c r="HW80" s="34"/>
      <c r="HX80" s="34"/>
      <c r="HY80" s="34"/>
      <c r="HZ80" s="34"/>
      <c r="IA80" s="34"/>
      <c r="IB80" s="34"/>
      <c r="IC80" s="34"/>
      <c r="ID80" s="34"/>
      <c r="IE80" s="34"/>
      <c r="IF80" s="34"/>
      <c r="IG80" s="34"/>
      <c r="IH80" s="34"/>
      <c r="II80" s="34"/>
      <c r="IJ80" s="34"/>
      <c r="IK80" s="34"/>
      <c r="IL80" s="34"/>
      <c r="IM80" s="34"/>
      <c r="IN80" s="34"/>
      <c r="IO80" s="34"/>
      <c r="IP80" s="34"/>
      <c r="IQ80" s="34"/>
      <c r="IR80" s="34"/>
      <c r="IS80" s="34"/>
      <c r="IT80" s="34"/>
      <c r="IU80" s="34"/>
      <c r="IV80" s="34"/>
      <c r="IW80" s="34"/>
      <c r="IX80" s="34"/>
      <c r="IY80" s="34"/>
      <c r="IZ80" s="34"/>
      <c r="JA80" s="34"/>
      <c r="JB80" s="34"/>
      <c r="JC80" s="34"/>
      <c r="JD80" s="34"/>
      <c r="JE80" s="34"/>
      <c r="JF80" s="34"/>
      <c r="JG80" s="34"/>
      <c r="JH80" s="34"/>
      <c r="JI80" s="34"/>
      <c r="JJ80" s="34"/>
      <c r="JK80" s="34"/>
      <c r="JL80" s="34"/>
      <c r="JM80" s="34"/>
      <c r="JN80" s="34"/>
      <c r="JO80" s="34"/>
      <c r="JP80" s="34"/>
      <c r="JQ80" s="34"/>
      <c r="JR80" s="34"/>
      <c r="JS80" s="34"/>
      <c r="JT80" s="34"/>
      <c r="JU80" s="34"/>
      <c r="JV80" s="34"/>
      <c r="JW80" s="34"/>
      <c r="JX80" s="34"/>
      <c r="JY80" s="34"/>
      <c r="JZ80" s="34"/>
      <c r="KA80" s="34"/>
      <c r="KB80" s="34"/>
      <c r="KC80" s="34"/>
      <c r="KD80" s="34"/>
      <c r="KE80" s="34"/>
      <c r="KF80" s="34"/>
      <c r="KG80" s="34"/>
      <c r="KH80" s="34"/>
      <c r="KI80" s="34"/>
      <c r="KJ80" s="34"/>
      <c r="KK80" s="34"/>
      <c r="KL80" s="34"/>
      <c r="KM80" s="34"/>
      <c r="KN80" s="34"/>
      <c r="KO80" s="34"/>
      <c r="KP80" s="34"/>
      <c r="KQ80" s="34"/>
      <c r="KR80" s="34"/>
      <c r="KS80" s="34"/>
      <c r="KT80" s="34"/>
      <c r="KU80" s="34"/>
      <c r="KV80" s="34"/>
      <c r="KW80" s="34"/>
      <c r="KX80" s="34"/>
      <c r="KY80" s="34"/>
      <c r="KZ80" s="34"/>
      <c r="LA80" s="34"/>
      <c r="LB80" s="34"/>
      <c r="LC80" s="34"/>
      <c r="LD80" s="34"/>
      <c r="LE80" s="34"/>
      <c r="LF80" s="34"/>
      <c r="LG80" s="34"/>
      <c r="LH80" s="34"/>
      <c r="LI80" s="34"/>
      <c r="LJ80" s="34"/>
      <c r="LK80" s="34"/>
      <c r="LL80" s="34"/>
      <c r="LM80" s="34"/>
      <c r="LN80" s="34"/>
      <c r="LO80" s="34"/>
      <c r="LP80" s="34"/>
      <c r="LQ80" s="34"/>
      <c r="LR80" s="34"/>
      <c r="LS80" s="34"/>
      <c r="LT80" s="34"/>
      <c r="LU80" s="34"/>
      <c r="LV80" s="34"/>
      <c r="LW80" s="34"/>
      <c r="LX80" s="34"/>
      <c r="LY80" s="34"/>
      <c r="LZ80" s="34"/>
      <c r="MA80" s="34"/>
      <c r="MB80" s="34"/>
      <c r="MC80" s="34"/>
      <c r="MD80" s="34"/>
      <c r="ME80" s="34"/>
      <c r="MF80" s="34"/>
      <c r="MG80" s="34"/>
      <c r="MH80" s="34"/>
      <c r="MI80" s="34"/>
      <c r="MJ80" s="34"/>
      <c r="MK80" s="34"/>
      <c r="ML80" s="34"/>
      <c r="MM80" s="34"/>
      <c r="MN80" s="34"/>
      <c r="MO80" s="34"/>
      <c r="MP80" s="34"/>
      <c r="MQ80" s="34"/>
      <c r="MR80" s="34"/>
      <c r="MS80" s="34"/>
      <c r="MT80" s="34"/>
      <c r="MU80" s="34"/>
      <c r="MV80" s="34"/>
      <c r="MW80" s="34"/>
      <c r="MX80" s="34"/>
      <c r="MY80" s="34"/>
      <c r="MZ80" s="34"/>
      <c r="NA80" s="34"/>
      <c r="NB80" s="34"/>
      <c r="NC80" s="34"/>
      <c r="ND80" s="34"/>
      <c r="NE80" s="34"/>
      <c r="NF80" s="34"/>
      <c r="NG80" s="34"/>
      <c r="NH80" s="34"/>
      <c r="NI80" s="34"/>
      <c r="NJ80" s="34"/>
      <c r="NK80" s="34"/>
      <c r="NL80" s="34"/>
      <c r="NM80" s="34"/>
      <c r="NN80" s="34"/>
      <c r="NO80" s="34"/>
      <c r="NP80" s="34"/>
      <c r="NQ80" s="34"/>
      <c r="NR80" s="34"/>
      <c r="NS80" s="34"/>
      <c r="NT80" s="34"/>
      <c r="NU80" s="34"/>
      <c r="NV80" s="34"/>
      <c r="NW80" s="34"/>
      <c r="NX80" s="34"/>
      <c r="NY80" s="34"/>
      <c r="NZ80" s="34"/>
      <c r="OA80" s="34"/>
      <c r="OB80" s="34"/>
      <c r="OC80" s="34"/>
      <c r="OD80" s="34"/>
      <c r="OE80" s="34"/>
      <c r="OF80" s="34"/>
      <c r="OG80" s="34"/>
      <c r="OH80" s="34"/>
      <c r="OI80" s="34"/>
      <c r="OJ80" s="34"/>
      <c r="OK80" s="34"/>
      <c r="OL80" s="34"/>
      <c r="OM80" s="34"/>
      <c r="ON80" s="34"/>
      <c r="OO80" s="34"/>
      <c r="OP80" s="34"/>
      <c r="OQ80" s="34"/>
      <c r="OR80" s="34"/>
      <c r="OS80" s="34"/>
      <c r="OT80" s="34"/>
      <c r="OU80" s="34"/>
      <c r="OV80" s="34"/>
      <c r="OW80" s="34"/>
      <c r="OX80" s="34"/>
      <c r="OY80" s="34"/>
      <c r="OZ80" s="34"/>
      <c r="PA80" s="34"/>
      <c r="PB80" s="34"/>
      <c r="PC80" s="34"/>
      <c r="PD80" s="34"/>
      <c r="PE80" s="34"/>
      <c r="PF80" s="34"/>
      <c r="PG80" s="34"/>
      <c r="PH80" s="34"/>
      <c r="PI80" s="34"/>
      <c r="PJ80" s="34"/>
      <c r="PK80" s="34"/>
      <c r="PL80" s="34"/>
      <c r="PM80" s="34"/>
      <c r="PN80" s="34"/>
      <c r="PO80" s="34"/>
      <c r="PP80" s="34"/>
      <c r="PQ80" s="34"/>
      <c r="PR80" s="34"/>
      <c r="PS80" s="34"/>
      <c r="PT80" s="34"/>
      <c r="PU80" s="34"/>
      <c r="PV80" s="34"/>
      <c r="PW80" s="34"/>
      <c r="PX80" s="34"/>
      <c r="PY80" s="34"/>
      <c r="PZ80" s="34"/>
      <c r="QA80" s="34"/>
      <c r="QB80" s="34"/>
      <c r="QC80" s="34"/>
      <c r="QD80" s="34"/>
      <c r="QE80" s="34"/>
      <c r="QF80" s="34"/>
      <c r="QG80" s="34"/>
      <c r="QH80" s="34"/>
      <c r="QI80" s="34"/>
      <c r="QJ80" s="34"/>
      <c r="QK80" s="34"/>
      <c r="QL80" s="34"/>
      <c r="QM80" s="34"/>
      <c r="QN80" s="34"/>
      <c r="QO80" s="34"/>
      <c r="QP80" s="34"/>
      <c r="QQ80" s="34"/>
      <c r="QR80" s="34"/>
      <c r="QS80" s="34"/>
      <c r="QT80" s="34"/>
      <c r="QU80" s="34"/>
      <c r="QV80" s="34"/>
      <c r="QW80" s="34"/>
      <c r="QX80" s="34"/>
      <c r="QY80" s="34"/>
      <c r="QZ80" s="34"/>
      <c r="RA80" s="34"/>
      <c r="RB80" s="34"/>
      <c r="RC80" s="34"/>
      <c r="RD80" s="34"/>
      <c r="RE80" s="34"/>
      <c r="RF80" s="34"/>
      <c r="RG80" s="34"/>
      <c r="RH80" s="34"/>
      <c r="RI80" s="34"/>
      <c r="RJ80" s="34"/>
      <c r="RK80" s="34"/>
      <c r="RL80" s="34"/>
      <c r="RM80" s="34"/>
      <c r="RN80" s="34"/>
      <c r="RO80" s="34"/>
      <c r="RP80" s="34"/>
      <c r="RQ80" s="34"/>
      <c r="RR80" s="34"/>
      <c r="RS80" s="34"/>
      <c r="RT80" s="34"/>
      <c r="RU80" s="34"/>
      <c r="RV80" s="34"/>
      <c r="RW80" s="34"/>
      <c r="RX80" s="34"/>
      <c r="RY80" s="34"/>
      <c r="RZ80" s="34"/>
      <c r="SA80" s="34"/>
      <c r="SB80" s="34"/>
      <c r="SC80" s="34"/>
      <c r="SD80" s="34"/>
      <c r="SE80" s="34"/>
      <c r="SF80" s="34"/>
      <c r="SG80" s="34"/>
      <c r="SH80" s="34"/>
      <c r="SI80" s="34"/>
      <c r="SJ80" s="34"/>
      <c r="SK80" s="34"/>
      <c r="SL80" s="34"/>
      <c r="SM80" s="34"/>
      <c r="SN80" s="34"/>
      <c r="SO80" s="34"/>
      <c r="SP80" s="34"/>
      <c r="SQ80" s="34"/>
      <c r="SR80" s="34"/>
      <c r="SS80" s="34"/>
      <c r="ST80" s="34"/>
      <c r="SU80" s="34"/>
      <c r="SV80" s="34"/>
      <c r="SW80" s="34"/>
      <c r="SX80" s="34"/>
      <c r="SY80" s="34"/>
      <c r="SZ80" s="34"/>
      <c r="TA80" s="34"/>
      <c r="TB80" s="34"/>
      <c r="TC80" s="34"/>
      <c r="TD80" s="34"/>
      <c r="TE80" s="34"/>
      <c r="TF80" s="34"/>
      <c r="TG80" s="34"/>
      <c r="TH80" s="34"/>
      <c r="TI80" s="34"/>
      <c r="TJ80" s="34"/>
      <c r="TK80" s="34"/>
      <c r="TL80" s="34"/>
      <c r="TM80" s="34"/>
      <c r="TN80" s="34"/>
      <c r="TO80" s="34"/>
      <c r="TP80" s="34"/>
      <c r="TQ80" s="34"/>
      <c r="TR80" s="34"/>
      <c r="TS80" s="34"/>
      <c r="TT80" s="34"/>
      <c r="TU80" s="34"/>
      <c r="TV80" s="34"/>
      <c r="TW80" s="34"/>
      <c r="TX80" s="34"/>
      <c r="TY80" s="34"/>
      <c r="TZ80" s="34"/>
      <c r="UA80" s="34"/>
      <c r="UB80" s="34"/>
      <c r="UC80" s="34"/>
      <c r="UD80" s="34"/>
      <c r="UE80" s="34"/>
      <c r="UF80" s="34"/>
      <c r="UG80" s="34"/>
      <c r="UH80" s="34"/>
      <c r="UI80" s="34"/>
      <c r="UJ80" s="34"/>
      <c r="UK80" s="34"/>
      <c r="UL80" s="34"/>
      <c r="UM80" s="34"/>
      <c r="UN80" s="34"/>
      <c r="UO80" s="34"/>
      <c r="UP80" s="34"/>
      <c r="UQ80" s="34"/>
      <c r="UR80" s="34"/>
      <c r="US80" s="34"/>
      <c r="UT80" s="34"/>
      <c r="UU80" s="34"/>
      <c r="UV80" s="34"/>
      <c r="UW80" s="34"/>
      <c r="UX80" s="34"/>
      <c r="UY80" s="34"/>
      <c r="UZ80" s="34"/>
      <c r="VA80" s="34"/>
      <c r="VB80" s="34"/>
      <c r="VC80" s="34"/>
      <c r="VD80" s="34"/>
      <c r="VE80" s="34"/>
      <c r="VF80" s="34"/>
      <c r="VG80" s="34"/>
      <c r="VH80" s="34"/>
      <c r="VI80" s="34"/>
      <c r="VJ80" s="34"/>
      <c r="VK80" s="34"/>
      <c r="VL80" s="34"/>
      <c r="VM80" s="34"/>
      <c r="VN80" s="34"/>
      <c r="VO80" s="34"/>
      <c r="VP80" s="34"/>
      <c r="VQ80" s="34"/>
      <c r="VR80" s="34"/>
      <c r="VS80" s="34"/>
      <c r="VT80" s="34"/>
      <c r="VU80" s="34"/>
      <c r="VV80" s="34"/>
      <c r="VW80" s="34"/>
      <c r="VX80" s="34"/>
      <c r="VY80" s="34"/>
      <c r="VZ80" s="34"/>
      <c r="WA80" s="34"/>
      <c r="WB80" s="34"/>
      <c r="WC80" s="34"/>
      <c r="WD80" s="34"/>
      <c r="WE80" s="34"/>
      <c r="WF80" s="34"/>
      <c r="WG80" s="34"/>
      <c r="WH80" s="34"/>
      <c r="WI80" s="34"/>
      <c r="WJ80" s="34"/>
      <c r="WK80" s="34"/>
      <c r="WL80" s="34"/>
      <c r="WM80" s="34"/>
      <c r="WN80" s="34"/>
      <c r="WO80" s="34"/>
      <c r="WP80" s="34"/>
      <c r="WQ80" s="34"/>
      <c r="WR80" s="34"/>
      <c r="WS80" s="34"/>
      <c r="WT80" s="34"/>
      <c r="WU80" s="34"/>
      <c r="WV80" s="34"/>
      <c r="WW80" s="34"/>
      <c r="WX80" s="34"/>
      <c r="WY80" s="34"/>
      <c r="WZ80" s="34"/>
      <c r="XA80" s="34"/>
      <c r="XB80" s="34"/>
      <c r="XC80" s="34"/>
      <c r="XD80" s="34"/>
      <c r="XE80" s="34"/>
      <c r="XF80" s="34"/>
      <c r="XG80" s="34"/>
      <c r="XH80" s="34"/>
      <c r="XI80" s="34"/>
      <c r="XJ80" s="34"/>
      <c r="XK80" s="34"/>
      <c r="XL80" s="34"/>
      <c r="XM80" s="34"/>
      <c r="XN80" s="34"/>
      <c r="XO80" s="34"/>
      <c r="XP80" s="34"/>
      <c r="XQ80" s="34"/>
      <c r="XR80" s="34"/>
      <c r="XS80" s="34"/>
      <c r="XT80" s="34"/>
      <c r="XU80" s="34"/>
      <c r="XV80" s="34"/>
      <c r="XW80" s="34"/>
      <c r="XX80" s="34"/>
      <c r="XY80" s="34"/>
      <c r="XZ80" s="34"/>
      <c r="YA80" s="34"/>
      <c r="YB80" s="34"/>
      <c r="YC80" s="34"/>
      <c r="YD80" s="34"/>
      <c r="YE80" s="34"/>
      <c r="YF80" s="34"/>
      <c r="YG80" s="34"/>
      <c r="YH80" s="34"/>
      <c r="YI80" s="34"/>
      <c r="YJ80" s="34"/>
      <c r="YK80" s="34"/>
      <c r="YL80" s="34"/>
      <c r="YM80" s="34"/>
      <c r="YN80" s="34"/>
      <c r="YO80" s="34"/>
      <c r="YP80" s="34"/>
      <c r="YQ80" s="34"/>
      <c r="YR80" s="34"/>
      <c r="YS80" s="34"/>
      <c r="YT80" s="34"/>
      <c r="YU80" s="34"/>
      <c r="YV80" s="34"/>
      <c r="YW80" s="34"/>
      <c r="YX80" s="34"/>
      <c r="YY80" s="34"/>
      <c r="YZ80" s="34"/>
      <c r="ZA80" s="34"/>
      <c r="ZB80" s="34"/>
      <c r="ZC80" s="34"/>
      <c r="ZD80" s="34"/>
      <c r="ZE80" s="34"/>
      <c r="ZF80" s="34"/>
      <c r="ZG80" s="34"/>
      <c r="ZH80" s="34"/>
      <c r="ZI80" s="34"/>
      <c r="ZJ80" s="34"/>
      <c r="ZK80" s="34"/>
      <c r="ZL80" s="34"/>
      <c r="ZM80" s="34"/>
      <c r="ZN80" s="34"/>
      <c r="ZO80" s="34"/>
      <c r="ZP80" s="34"/>
      <c r="ZQ80" s="34"/>
      <c r="ZR80" s="34"/>
      <c r="ZS80" s="34"/>
      <c r="ZT80" s="34"/>
      <c r="ZU80" s="34"/>
      <c r="ZV80" s="34"/>
      <c r="ZW80" s="34"/>
      <c r="ZX80" s="34"/>
      <c r="ZY80" s="34"/>
      <c r="ZZ80" s="34"/>
      <c r="AAA80" s="34"/>
      <c r="AAB80" s="34"/>
      <c r="AAC80" s="34"/>
      <c r="AAD80" s="34"/>
      <c r="AAE80" s="34"/>
      <c r="AAF80" s="34"/>
      <c r="AAG80" s="34"/>
      <c r="AAH80" s="34"/>
      <c r="AAI80" s="34"/>
      <c r="AAJ80" s="34"/>
      <c r="AAK80" s="34"/>
      <c r="AAL80" s="34"/>
      <c r="AAM80" s="34"/>
      <c r="AAN80" s="34"/>
      <c r="AAO80" s="34"/>
      <c r="AAP80" s="34"/>
      <c r="AAQ80" s="34"/>
      <c r="AAR80" s="34"/>
      <c r="AAS80" s="34"/>
      <c r="AAT80" s="34"/>
      <c r="AAU80" s="34"/>
      <c r="AAV80" s="34"/>
      <c r="AAW80" s="34"/>
      <c r="AAX80" s="34"/>
      <c r="AAY80" s="34"/>
      <c r="AAZ80" s="34"/>
      <c r="ABA80" s="34"/>
      <c r="ABB80" s="34"/>
      <c r="ABC80" s="34"/>
      <c r="ABD80" s="34"/>
      <c r="ABE80" s="34"/>
      <c r="ABF80" s="34"/>
      <c r="ABG80" s="34"/>
      <c r="ABH80" s="34"/>
      <c r="ABI80" s="34"/>
      <c r="ABJ80" s="34"/>
      <c r="ABK80" s="34"/>
      <c r="ABL80" s="34"/>
      <c r="ABM80" s="34"/>
      <c r="ABN80" s="34"/>
      <c r="ABO80" s="34"/>
      <c r="ABP80" s="34"/>
      <c r="ABQ80" s="34"/>
      <c r="ABR80" s="34"/>
      <c r="ABS80" s="34"/>
      <c r="ABT80" s="34"/>
      <c r="ABU80" s="34"/>
      <c r="ABV80" s="34"/>
      <c r="ABW80" s="34"/>
      <c r="ABX80" s="34"/>
      <c r="ABY80" s="34"/>
      <c r="ABZ80" s="34"/>
      <c r="ACA80" s="34"/>
      <c r="ACB80" s="34"/>
      <c r="ACC80" s="34"/>
      <c r="ACD80" s="34"/>
      <c r="ACE80" s="34"/>
      <c r="ACF80" s="34"/>
      <c r="ACG80" s="34"/>
      <c r="ACH80" s="34"/>
      <c r="ACI80" s="34"/>
      <c r="ACJ80" s="34"/>
      <c r="ACK80" s="34"/>
      <c r="ACL80" s="34"/>
      <c r="ACM80" s="34"/>
      <c r="ACN80" s="34"/>
      <c r="ACO80" s="34"/>
      <c r="ACP80" s="34"/>
      <c r="ACQ80" s="34"/>
      <c r="ACR80" s="34"/>
      <c r="ACS80" s="34"/>
      <c r="ACT80" s="34"/>
      <c r="ACU80" s="34"/>
      <c r="ACV80" s="34"/>
      <c r="ACW80" s="34"/>
      <c r="ACX80" s="34"/>
      <c r="ACY80" s="34"/>
      <c r="ACZ80" s="34"/>
      <c r="ADA80" s="34"/>
      <c r="ADB80" s="34"/>
      <c r="ADC80" s="34"/>
      <c r="ADD80" s="34"/>
      <c r="ADE80" s="34"/>
      <c r="ADF80" s="34"/>
      <c r="ADG80" s="34"/>
      <c r="ADH80" s="34"/>
      <c r="ADI80" s="34"/>
      <c r="ADJ80" s="34"/>
      <c r="ADK80" s="34"/>
      <c r="ADL80" s="34"/>
      <c r="ADM80" s="34"/>
      <c r="ADN80" s="34"/>
      <c r="ADO80" s="34"/>
      <c r="ADP80" s="34"/>
      <c r="ADQ80" s="34"/>
      <c r="ADR80" s="34"/>
      <c r="ADS80" s="34"/>
      <c r="ADT80" s="34"/>
      <c r="ADU80" s="34"/>
      <c r="ADV80" s="34"/>
      <c r="ADW80" s="34"/>
      <c r="ADX80" s="34"/>
      <c r="ADY80" s="34"/>
      <c r="ADZ80" s="34"/>
      <c r="AEA80" s="34"/>
      <c r="AEB80" s="34"/>
      <c r="AEC80" s="34"/>
      <c r="AED80" s="34"/>
      <c r="AEE80" s="34"/>
      <c r="AEF80" s="34"/>
      <c r="AEG80" s="34"/>
      <c r="AEH80" s="34"/>
      <c r="AEI80" s="34"/>
      <c r="AEJ80" s="34"/>
      <c r="AEK80" s="34"/>
      <c r="AEL80" s="34"/>
      <c r="AEM80" s="34"/>
      <c r="AEN80" s="34"/>
      <c r="AEO80" s="34"/>
      <c r="AEP80" s="34"/>
      <c r="AEQ80" s="34"/>
      <c r="AER80" s="34"/>
      <c r="AES80" s="34"/>
      <c r="AET80" s="34"/>
      <c r="AEU80" s="34"/>
      <c r="AEV80" s="34"/>
      <c r="AEW80" s="34"/>
      <c r="AEX80" s="34"/>
      <c r="AEY80" s="34"/>
      <c r="AEZ80" s="34"/>
      <c r="AFA80" s="34"/>
      <c r="AFB80" s="34"/>
      <c r="AFC80" s="34"/>
      <c r="AFD80" s="34"/>
      <c r="AFE80" s="34"/>
      <c r="AFF80" s="34"/>
      <c r="AFG80" s="34"/>
      <c r="AFH80" s="34"/>
      <c r="AFI80" s="34"/>
      <c r="AFJ80" s="34"/>
      <c r="AFK80" s="34"/>
      <c r="AFL80" s="34"/>
      <c r="AFM80" s="34"/>
      <c r="AFN80" s="34"/>
      <c r="AFO80" s="34"/>
      <c r="AFP80" s="34"/>
      <c r="AFQ80" s="34"/>
      <c r="AFR80" s="34"/>
      <c r="AFS80" s="34"/>
      <c r="AFT80" s="34"/>
      <c r="AFU80" s="34"/>
      <c r="AFV80" s="34"/>
      <c r="AFW80" s="34"/>
      <c r="AFX80" s="34"/>
      <c r="AFY80" s="34"/>
      <c r="AFZ80" s="34"/>
      <c r="AGA80" s="34"/>
      <c r="AGB80" s="34"/>
      <c r="AGC80" s="34"/>
      <c r="AGD80" s="34"/>
      <c r="AGE80" s="34"/>
      <c r="AGF80" s="34"/>
      <c r="AGG80" s="34"/>
      <c r="AGH80" s="34"/>
      <c r="AGI80" s="34"/>
      <c r="AGJ80" s="34"/>
      <c r="AGK80" s="34"/>
      <c r="AGL80" s="34"/>
      <c r="AGM80" s="34"/>
      <c r="AGN80" s="34"/>
      <c r="AGO80" s="34"/>
      <c r="AGP80" s="34"/>
      <c r="AGQ80" s="34"/>
      <c r="AGR80" s="34"/>
      <c r="AGS80" s="34"/>
      <c r="AGT80" s="34"/>
      <c r="AGU80" s="34"/>
      <c r="AGV80" s="34"/>
      <c r="AGW80" s="34"/>
      <c r="AGX80" s="34"/>
      <c r="AGY80" s="34"/>
      <c r="AGZ80" s="34"/>
      <c r="AHA80" s="34"/>
      <c r="AHB80" s="34"/>
      <c r="AHC80" s="34"/>
      <c r="AHD80" s="34"/>
      <c r="AHE80" s="34"/>
      <c r="AHF80" s="34"/>
      <c r="AHG80" s="34"/>
      <c r="AHH80" s="34"/>
      <c r="AHI80" s="34"/>
      <c r="AHJ80" s="34"/>
      <c r="AHK80" s="34"/>
      <c r="AHL80" s="34"/>
      <c r="AHM80" s="34"/>
      <c r="AHN80" s="34"/>
      <c r="AHO80" s="34"/>
      <c r="AHP80" s="34"/>
      <c r="AHQ80" s="34"/>
      <c r="AHR80" s="34"/>
      <c r="AHS80" s="34"/>
      <c r="AHT80" s="34"/>
      <c r="AHU80" s="34"/>
      <c r="AHV80" s="34"/>
      <c r="AHW80" s="34"/>
      <c r="AHX80" s="34"/>
      <c r="AHY80" s="34"/>
      <c r="AHZ80" s="34"/>
      <c r="AIA80" s="34"/>
      <c r="AIB80" s="34"/>
      <c r="AIC80" s="34"/>
      <c r="AID80" s="34"/>
      <c r="AIE80" s="34"/>
      <c r="AIF80" s="34"/>
      <c r="AIG80" s="34"/>
      <c r="AIH80" s="34"/>
      <c r="AII80" s="34"/>
      <c r="AIJ80" s="34"/>
      <c r="AIK80" s="34"/>
      <c r="AIL80" s="34"/>
      <c r="AIM80" s="34"/>
      <c r="AIN80" s="34"/>
      <c r="AIO80" s="34"/>
      <c r="AIP80" s="34"/>
      <c r="AIQ80" s="34"/>
      <c r="AIR80" s="34"/>
      <c r="AIS80" s="34"/>
      <c r="AIT80" s="34"/>
      <c r="AIU80" s="34"/>
      <c r="AIV80" s="34"/>
      <c r="AIW80" s="34"/>
      <c r="AIX80" s="34"/>
      <c r="AIY80" s="34"/>
      <c r="AIZ80" s="34"/>
      <c r="AJA80" s="34"/>
      <c r="AJB80" s="34"/>
      <c r="AJC80" s="34"/>
      <c r="AJD80" s="34"/>
      <c r="AJE80" s="34"/>
      <c r="AJF80" s="34"/>
      <c r="AJG80" s="34"/>
      <c r="AJH80" s="34"/>
      <c r="AJI80" s="34"/>
      <c r="AJJ80" s="34"/>
      <c r="AJK80" s="34"/>
      <c r="AJL80" s="34"/>
      <c r="AJM80" s="34"/>
      <c r="AJN80" s="34"/>
      <c r="AJO80" s="34"/>
      <c r="AJP80" s="34"/>
      <c r="AJQ80" s="34"/>
      <c r="AJR80" s="34"/>
      <c r="AJS80" s="34"/>
      <c r="AJT80" s="34"/>
      <c r="AJU80" s="34"/>
      <c r="AJV80" s="34"/>
      <c r="AJW80" s="34"/>
      <c r="AJX80" s="34"/>
      <c r="AJY80" s="34"/>
      <c r="AJZ80" s="34"/>
      <c r="AKA80" s="34"/>
      <c r="AKB80" s="34"/>
      <c r="AKC80" s="34"/>
      <c r="AKD80" s="34"/>
      <c r="AKE80" s="34"/>
      <c r="AKF80" s="34"/>
      <c r="AKG80" s="34"/>
      <c r="AKH80" s="34"/>
      <c r="AKI80" s="34"/>
      <c r="AKJ80" s="34"/>
      <c r="AKK80" s="34"/>
      <c r="AKL80" s="34"/>
      <c r="AKM80" s="34"/>
      <c r="AKN80" s="34"/>
      <c r="AKO80" s="34"/>
      <c r="AKP80" s="34"/>
      <c r="AKQ80" s="34"/>
      <c r="AKR80" s="34"/>
      <c r="AKS80" s="34"/>
      <c r="AKT80" s="34"/>
      <c r="AKU80" s="34"/>
      <c r="AKV80" s="34"/>
      <c r="AKW80" s="34"/>
      <c r="AKX80" s="34"/>
      <c r="AKY80" s="34"/>
      <c r="AKZ80" s="34"/>
      <c r="ALA80" s="34"/>
      <c r="ALB80" s="34"/>
      <c r="ALC80" s="34"/>
      <c r="ALD80" s="34"/>
      <c r="ALE80" s="34"/>
      <c r="ALF80" s="34"/>
      <c r="ALG80" s="34"/>
      <c r="ALH80" s="34"/>
      <c r="ALI80" s="34"/>
      <c r="ALJ80" s="34"/>
      <c r="ALK80" s="34"/>
      <c r="ALL80" s="34"/>
      <c r="ALM80" s="34"/>
      <c r="ALN80" s="34"/>
      <c r="ALO80" s="34"/>
      <c r="ALP80" s="34"/>
      <c r="ALQ80" s="34"/>
      <c r="ALR80" s="34"/>
      <c r="ALS80" s="34"/>
      <c r="ALT80" s="34"/>
      <c r="ALU80" s="34"/>
      <c r="ALV80" s="34"/>
      <c r="ALW80" s="34"/>
      <c r="ALX80" s="34"/>
      <c r="ALY80" s="34"/>
      <c r="ALZ80" s="34"/>
      <c r="AMA80" s="34"/>
      <c r="AMB80" s="34"/>
      <c r="AMC80" s="34"/>
      <c r="AMD80" s="34"/>
      <c r="AME80" s="34"/>
      <c r="AMF80" s="34"/>
      <c r="AMG80" s="34"/>
      <c r="AMH80" s="34"/>
      <c r="AMI80" s="34"/>
      <c r="AMJ80" s="34"/>
      <c r="AMK80" s="34"/>
      <c r="AML80" s="34"/>
      <c r="AMM80" s="34"/>
      <c r="AMN80" s="34"/>
      <c r="AMO80" s="34"/>
      <c r="AMP80" s="34"/>
      <c r="AMQ80" s="34"/>
      <c r="AMR80" s="34"/>
      <c r="AMS80" s="34"/>
      <c r="AMT80" s="34"/>
      <c r="AMU80" s="34"/>
      <c r="AMV80" s="34"/>
      <c r="AMW80" s="34"/>
      <c r="AMX80" s="34"/>
      <c r="AMY80" s="34"/>
      <c r="AMZ80" s="34"/>
      <c r="ANA80" s="34"/>
      <c r="ANB80" s="34"/>
      <c r="ANC80" s="34"/>
      <c r="AND80" s="34"/>
      <c r="ANE80" s="34"/>
      <c r="ANF80" s="34"/>
      <c r="ANG80" s="34"/>
      <c r="ANH80" s="34"/>
      <c r="ANI80" s="34"/>
      <c r="ANJ80" s="34"/>
      <c r="ANK80" s="34"/>
      <c r="ANL80" s="34"/>
      <c r="ANM80" s="34"/>
      <c r="ANN80" s="34"/>
      <c r="ANO80" s="34"/>
      <c r="ANP80" s="34"/>
      <c r="ANQ80" s="34"/>
      <c r="ANR80" s="34"/>
      <c r="ANS80" s="34"/>
      <c r="ANT80" s="34"/>
      <c r="ANU80" s="34"/>
      <c r="ANV80" s="34"/>
      <c r="ANW80" s="34"/>
      <c r="ANX80" s="34"/>
      <c r="ANY80" s="34"/>
      <c r="ANZ80" s="34"/>
      <c r="AOA80" s="34"/>
      <c r="AOB80" s="34"/>
      <c r="AOC80" s="34"/>
      <c r="AOD80" s="34"/>
      <c r="AOE80" s="34"/>
      <c r="AOF80" s="34"/>
      <c r="AOG80" s="34"/>
      <c r="AOH80" s="34"/>
      <c r="AOI80" s="34"/>
      <c r="AOJ80" s="34"/>
      <c r="AOK80" s="34"/>
      <c r="AOL80" s="34"/>
      <c r="AOM80" s="34"/>
      <c r="AON80" s="34"/>
      <c r="AOO80" s="34"/>
      <c r="AOP80" s="34"/>
      <c r="AOQ80" s="34"/>
      <c r="AOR80" s="34"/>
      <c r="AOS80" s="34"/>
      <c r="AOT80" s="34"/>
      <c r="AOU80" s="34"/>
      <c r="AOV80" s="34"/>
      <c r="AOW80" s="34"/>
      <c r="AOX80" s="34"/>
      <c r="AOY80" s="34"/>
      <c r="AOZ80" s="34"/>
      <c r="APA80" s="34"/>
      <c r="APB80" s="34"/>
      <c r="APC80" s="34"/>
      <c r="APD80" s="34"/>
      <c r="APE80" s="34"/>
      <c r="APF80" s="34"/>
      <c r="APG80" s="34"/>
      <c r="APH80" s="34"/>
      <c r="API80" s="34"/>
      <c r="APJ80" s="34"/>
      <c r="APK80" s="34"/>
      <c r="APL80" s="34"/>
      <c r="APM80" s="34"/>
      <c r="APN80" s="34"/>
      <c r="APO80" s="34"/>
      <c r="APP80" s="34"/>
      <c r="APQ80" s="34"/>
      <c r="APR80" s="34"/>
      <c r="APS80" s="34"/>
      <c r="APT80" s="34"/>
      <c r="APU80" s="34"/>
      <c r="APV80" s="34"/>
      <c r="APW80" s="34"/>
      <c r="APX80" s="34"/>
      <c r="APY80" s="34"/>
      <c r="APZ80" s="34"/>
    </row>
    <row r="81" spans="1:1120" s="36" customFormat="1" ht="20" customHeight="1" x14ac:dyDescent="0.2">
      <c r="A81" s="261" t="s">
        <v>765</v>
      </c>
      <c r="B81" s="260">
        <f t="shared" si="2"/>
        <v>2427.3425886308537</v>
      </c>
      <c r="C81" s="260">
        <f t="shared" si="3"/>
        <v>15479.991969146842</v>
      </c>
      <c r="D81" s="260">
        <f t="shared" si="7"/>
        <v>356.48163042754214</v>
      </c>
      <c r="E81" s="260"/>
      <c r="F81" s="260">
        <f t="shared" si="4"/>
        <v>7198.7309283590685</v>
      </c>
      <c r="G81" s="260">
        <f t="shared" si="8"/>
        <v>15.774109394924338</v>
      </c>
      <c r="H81" s="260">
        <f t="shared" si="9"/>
        <v>4295.675914706997</v>
      </c>
      <c r="I81" s="260">
        <f t="shared" si="10"/>
        <v>9482.8015255586179</v>
      </c>
      <c r="J81" s="260">
        <f t="shared" si="5"/>
        <v>1391.6840914633183</v>
      </c>
      <c r="K81" s="260">
        <f t="shared" si="11"/>
        <v>2258.0962122898009</v>
      </c>
      <c r="L81" s="260">
        <f t="shared" si="12"/>
        <v>275.63115082560773</v>
      </c>
      <c r="M81" s="260">
        <f t="shared" si="13"/>
        <v>946.38637886907759</v>
      </c>
      <c r="N81" s="260">
        <f t="shared" si="14"/>
        <v>14.656736233481688</v>
      </c>
      <c r="O81" s="260">
        <f t="shared" si="6"/>
        <v>44143.253235906137</v>
      </c>
      <c r="P81" s="260">
        <f xml:space="preserve"> 977302.33 /1024</f>
        <v>954.39680664062496</v>
      </c>
      <c r="Q81"/>
      <c r="R81"/>
      <c r="S81" s="82"/>
      <c r="T81" s="145"/>
      <c r="U81"/>
      <c r="V81"/>
      <c r="W81"/>
      <c r="X81"/>
      <c r="Y81"/>
      <c r="Z81"/>
      <c r="AA81"/>
      <c r="AB81"/>
      <c r="AC81"/>
      <c r="AD81"/>
      <c r="AE81"/>
      <c r="AF81"/>
      <c r="AG81"/>
      <c r="AH81"/>
      <c r="AI81" s="34"/>
      <c r="AJ81" s="34"/>
      <c r="AK81" s="34"/>
      <c r="AL81" s="34"/>
      <c r="AM81" s="34"/>
      <c r="AN81" s="34"/>
      <c r="AO81" s="34"/>
      <c r="AP81" s="34"/>
      <c r="AQ81" s="34"/>
      <c r="AR81" s="34"/>
      <c r="AS81" s="34"/>
      <c r="AT81" s="34"/>
      <c r="AU81" s="34"/>
      <c r="AV81" s="34"/>
      <c r="AW81" s="34"/>
      <c r="AX81" s="34"/>
      <c r="AY81" s="34"/>
      <c r="AZ81" s="34"/>
      <c r="BA81" s="34"/>
      <c r="BB81" s="34"/>
      <c r="BC81" s="34"/>
      <c r="BD81" s="34"/>
      <c r="BE81" s="34"/>
      <c r="BF81" s="34"/>
      <c r="BG81" s="34"/>
      <c r="BH81" s="34"/>
      <c r="BI81" s="34"/>
      <c r="BJ81" s="34"/>
      <c r="BK81" s="34"/>
      <c r="BL81" s="34"/>
      <c r="BM81" s="34"/>
      <c r="BN81" s="34"/>
      <c r="BO81" s="34"/>
      <c r="BP81" s="34"/>
      <c r="BQ81" s="34"/>
      <c r="BR81" s="34"/>
      <c r="BS81" s="34"/>
      <c r="BT81" s="34"/>
      <c r="BU81" s="34"/>
      <c r="BV81" s="34"/>
      <c r="BW81" s="34"/>
      <c r="BX81" s="34"/>
      <c r="BY81" s="34"/>
      <c r="BZ81" s="34"/>
      <c r="CA81" s="34"/>
      <c r="CB81" s="34"/>
      <c r="CC81" s="34"/>
      <c r="CD81" s="34"/>
      <c r="CE81" s="34"/>
      <c r="CF81" s="34"/>
      <c r="CG81" s="34"/>
      <c r="CH81" s="34"/>
      <c r="CI81" s="34"/>
      <c r="CJ81" s="34"/>
      <c r="CK81" s="34"/>
      <c r="CL81" s="34"/>
      <c r="CM81" s="34"/>
      <c r="CN81" s="34"/>
      <c r="CO81" s="34"/>
      <c r="CP81" s="34"/>
      <c r="CQ81" s="34"/>
      <c r="CR81" s="34"/>
      <c r="CS81" s="34"/>
      <c r="CT81" s="34"/>
      <c r="CU81" s="34"/>
      <c r="CV81" s="34"/>
      <c r="CW81" s="34"/>
      <c r="CX81" s="34"/>
      <c r="CY81" s="34"/>
      <c r="CZ81" s="34"/>
      <c r="DA81" s="34"/>
      <c r="DB81" s="34"/>
      <c r="DC81" s="34"/>
      <c r="DD81" s="34"/>
      <c r="DE81" s="34"/>
      <c r="DF81" s="34"/>
      <c r="DG81" s="34"/>
      <c r="DH81" s="34"/>
      <c r="DI81" s="34"/>
      <c r="DJ81" s="34"/>
      <c r="DK81" s="34"/>
      <c r="DL81" s="34"/>
      <c r="DM81" s="34"/>
      <c r="DN81" s="34"/>
      <c r="DO81" s="34"/>
      <c r="DP81" s="34"/>
      <c r="DQ81" s="34"/>
      <c r="DR81" s="34"/>
      <c r="DS81" s="34"/>
      <c r="DT81" s="34"/>
      <c r="DU81" s="34"/>
      <c r="DV81" s="34"/>
      <c r="DW81" s="34"/>
      <c r="DX81" s="34"/>
      <c r="DY81" s="34"/>
      <c r="DZ81" s="34"/>
      <c r="EA81" s="34"/>
      <c r="EB81" s="34"/>
      <c r="EC81" s="34"/>
      <c r="ED81" s="34"/>
      <c r="EE81" s="34"/>
      <c r="EF81" s="34"/>
      <c r="EG81" s="34"/>
      <c r="EH81" s="34"/>
      <c r="EI81" s="34"/>
      <c r="EJ81" s="34"/>
      <c r="EK81" s="34"/>
      <c r="EL81" s="34"/>
      <c r="EM81" s="34"/>
      <c r="EN81" s="34"/>
      <c r="EO81" s="34"/>
      <c r="EP81" s="34"/>
      <c r="EQ81" s="34"/>
      <c r="ER81" s="34"/>
      <c r="ES81" s="34"/>
      <c r="ET81" s="34"/>
      <c r="EU81" s="34"/>
      <c r="EV81" s="34"/>
      <c r="EW81" s="34"/>
      <c r="EX81" s="34"/>
      <c r="EY81" s="34"/>
      <c r="EZ81" s="34"/>
      <c r="FA81" s="34"/>
      <c r="FB81" s="34"/>
      <c r="FC81" s="34"/>
      <c r="FD81" s="34"/>
      <c r="FE81" s="34"/>
      <c r="FF81" s="34"/>
      <c r="FG81" s="34"/>
      <c r="FH81" s="34"/>
      <c r="FI81" s="34"/>
      <c r="FJ81" s="34"/>
      <c r="FK81" s="34"/>
      <c r="FL81" s="34"/>
      <c r="FM81" s="34"/>
      <c r="FN81" s="34"/>
      <c r="FO81" s="34"/>
      <c r="FP81" s="34"/>
      <c r="FQ81" s="34"/>
      <c r="FR81" s="34"/>
      <c r="FS81" s="34"/>
      <c r="FT81" s="34"/>
      <c r="FU81" s="34"/>
      <c r="FV81" s="34"/>
      <c r="FW81" s="34"/>
      <c r="FX81" s="34"/>
      <c r="FY81" s="34"/>
      <c r="FZ81" s="34"/>
      <c r="GA81" s="34"/>
      <c r="GB81" s="34"/>
      <c r="GC81" s="34"/>
      <c r="GD81" s="34"/>
      <c r="GE81" s="34"/>
      <c r="GF81" s="34"/>
      <c r="GG81" s="34"/>
      <c r="GH81" s="34"/>
      <c r="GI81" s="34"/>
      <c r="GJ81" s="34"/>
      <c r="GK81" s="34"/>
      <c r="GL81" s="34"/>
      <c r="GM81" s="34"/>
      <c r="GN81" s="34"/>
      <c r="GO81" s="34"/>
      <c r="GP81" s="34"/>
      <c r="GQ81" s="34"/>
      <c r="GR81" s="34"/>
      <c r="GS81" s="34"/>
      <c r="GT81" s="34"/>
      <c r="GU81" s="34"/>
      <c r="GV81" s="34"/>
      <c r="GW81" s="34"/>
      <c r="GX81" s="34"/>
      <c r="GY81" s="34"/>
      <c r="GZ81" s="34"/>
      <c r="HA81" s="34"/>
      <c r="HB81" s="34"/>
      <c r="HC81" s="34"/>
      <c r="HD81" s="34"/>
      <c r="HE81" s="34"/>
      <c r="HF81" s="34"/>
      <c r="HG81" s="34"/>
      <c r="HH81" s="34"/>
      <c r="HI81" s="34"/>
      <c r="HJ81" s="34"/>
      <c r="HK81" s="34"/>
      <c r="HL81" s="34"/>
      <c r="HM81" s="34"/>
      <c r="HN81" s="34"/>
      <c r="HO81" s="34"/>
      <c r="HP81" s="34"/>
      <c r="HQ81" s="34"/>
      <c r="HR81" s="34"/>
      <c r="HS81" s="34"/>
      <c r="HT81" s="34"/>
      <c r="HU81" s="34"/>
      <c r="HV81" s="34"/>
      <c r="HW81" s="34"/>
      <c r="HX81" s="34"/>
      <c r="HY81" s="34"/>
      <c r="HZ81" s="34"/>
      <c r="IA81" s="34"/>
      <c r="IB81" s="34"/>
      <c r="IC81" s="34"/>
      <c r="ID81" s="34"/>
      <c r="IE81" s="34"/>
      <c r="IF81" s="34"/>
      <c r="IG81" s="34"/>
      <c r="IH81" s="34"/>
      <c r="II81" s="34"/>
      <c r="IJ81" s="34"/>
      <c r="IK81" s="34"/>
      <c r="IL81" s="34"/>
      <c r="IM81" s="34"/>
      <c r="IN81" s="34"/>
      <c r="IO81" s="34"/>
      <c r="IP81" s="34"/>
      <c r="IQ81" s="34"/>
      <c r="IR81" s="34"/>
      <c r="IS81" s="34"/>
      <c r="IT81" s="34"/>
      <c r="IU81" s="34"/>
      <c r="IV81" s="34"/>
      <c r="IW81" s="34"/>
      <c r="IX81" s="34"/>
      <c r="IY81" s="34"/>
      <c r="IZ81" s="34"/>
      <c r="JA81" s="34"/>
      <c r="JB81" s="34"/>
      <c r="JC81" s="34"/>
      <c r="JD81" s="34"/>
      <c r="JE81" s="34"/>
      <c r="JF81" s="34"/>
      <c r="JG81" s="34"/>
      <c r="JH81" s="34"/>
      <c r="JI81" s="34"/>
      <c r="JJ81" s="34"/>
      <c r="JK81" s="34"/>
      <c r="JL81" s="34"/>
      <c r="JM81" s="34"/>
      <c r="JN81" s="34"/>
      <c r="JO81" s="34"/>
      <c r="JP81" s="34"/>
      <c r="JQ81" s="34"/>
      <c r="JR81" s="34"/>
      <c r="JS81" s="34"/>
      <c r="JT81" s="34"/>
      <c r="JU81" s="34"/>
      <c r="JV81" s="34"/>
      <c r="JW81" s="34"/>
      <c r="JX81" s="34"/>
      <c r="JY81" s="34"/>
      <c r="JZ81" s="34"/>
      <c r="KA81" s="34"/>
      <c r="KB81" s="34"/>
      <c r="KC81" s="34"/>
      <c r="KD81" s="34"/>
      <c r="KE81" s="34"/>
      <c r="KF81" s="34"/>
      <c r="KG81" s="34"/>
      <c r="KH81" s="34"/>
      <c r="KI81" s="34"/>
      <c r="KJ81" s="34"/>
      <c r="KK81" s="34"/>
      <c r="KL81" s="34"/>
      <c r="KM81" s="34"/>
      <c r="KN81" s="34"/>
      <c r="KO81" s="34"/>
      <c r="KP81" s="34"/>
      <c r="KQ81" s="34"/>
      <c r="KR81" s="34"/>
      <c r="KS81" s="34"/>
      <c r="KT81" s="34"/>
      <c r="KU81" s="34"/>
      <c r="KV81" s="34"/>
      <c r="KW81" s="34"/>
      <c r="KX81" s="34"/>
      <c r="KY81" s="34"/>
      <c r="KZ81" s="34"/>
      <c r="LA81" s="34"/>
      <c r="LB81" s="34"/>
      <c r="LC81" s="34"/>
      <c r="LD81" s="34"/>
      <c r="LE81" s="34"/>
      <c r="LF81" s="34"/>
      <c r="LG81" s="34"/>
      <c r="LH81" s="34"/>
      <c r="LI81" s="34"/>
      <c r="LJ81" s="34"/>
      <c r="LK81" s="34"/>
      <c r="LL81" s="34"/>
      <c r="LM81" s="34"/>
      <c r="LN81" s="34"/>
      <c r="LO81" s="34"/>
      <c r="LP81" s="34"/>
      <c r="LQ81" s="34"/>
      <c r="LR81" s="34"/>
      <c r="LS81" s="34"/>
      <c r="LT81" s="34"/>
      <c r="LU81" s="34"/>
      <c r="LV81" s="34"/>
      <c r="LW81" s="34"/>
      <c r="LX81" s="34"/>
      <c r="LY81" s="34"/>
      <c r="LZ81" s="34"/>
      <c r="MA81" s="34"/>
      <c r="MB81" s="34"/>
      <c r="MC81" s="34"/>
      <c r="MD81" s="34"/>
      <c r="ME81" s="34"/>
      <c r="MF81" s="34"/>
      <c r="MG81" s="34"/>
      <c r="MH81" s="34"/>
      <c r="MI81" s="34"/>
      <c r="MJ81" s="34"/>
      <c r="MK81" s="34"/>
      <c r="ML81" s="34"/>
      <c r="MM81" s="34"/>
      <c r="MN81" s="34"/>
      <c r="MO81" s="34"/>
      <c r="MP81" s="34"/>
      <c r="MQ81" s="34"/>
      <c r="MR81" s="34"/>
      <c r="MS81" s="34"/>
      <c r="MT81" s="34"/>
      <c r="MU81" s="34"/>
      <c r="MV81" s="34"/>
      <c r="MW81" s="34"/>
      <c r="MX81" s="34"/>
      <c r="MY81" s="34"/>
      <c r="MZ81" s="34"/>
      <c r="NA81" s="34"/>
      <c r="NB81" s="34"/>
      <c r="NC81" s="34"/>
      <c r="ND81" s="34"/>
      <c r="NE81" s="34"/>
      <c r="NF81" s="34"/>
      <c r="NG81" s="34"/>
      <c r="NH81" s="34"/>
      <c r="NI81" s="34"/>
      <c r="NJ81" s="34"/>
      <c r="NK81" s="34"/>
      <c r="NL81" s="34"/>
      <c r="NM81" s="34"/>
      <c r="NN81" s="34"/>
      <c r="NO81" s="34"/>
      <c r="NP81" s="34"/>
      <c r="NQ81" s="34"/>
      <c r="NR81" s="34"/>
      <c r="NS81" s="34"/>
      <c r="NT81" s="34"/>
      <c r="NU81" s="34"/>
      <c r="NV81" s="34"/>
      <c r="NW81" s="34"/>
      <c r="NX81" s="34"/>
      <c r="NY81" s="34"/>
      <c r="NZ81" s="34"/>
      <c r="OA81" s="34"/>
      <c r="OB81" s="34"/>
      <c r="OC81" s="34"/>
      <c r="OD81" s="34"/>
      <c r="OE81" s="34"/>
      <c r="OF81" s="34"/>
      <c r="OG81" s="34"/>
      <c r="OH81" s="34"/>
      <c r="OI81" s="34"/>
      <c r="OJ81" s="34"/>
      <c r="OK81" s="34"/>
      <c r="OL81" s="34"/>
      <c r="OM81" s="34"/>
      <c r="ON81" s="34"/>
      <c r="OO81" s="34"/>
      <c r="OP81" s="34"/>
      <c r="OQ81" s="34"/>
      <c r="OR81" s="34"/>
      <c r="OS81" s="34"/>
      <c r="OT81" s="34"/>
      <c r="OU81" s="34"/>
      <c r="OV81" s="34"/>
      <c r="OW81" s="34"/>
      <c r="OX81" s="34"/>
      <c r="OY81" s="34"/>
      <c r="OZ81" s="34"/>
      <c r="PA81" s="34"/>
      <c r="PB81" s="34"/>
      <c r="PC81" s="34"/>
      <c r="PD81" s="34"/>
      <c r="PE81" s="34"/>
      <c r="PF81" s="34"/>
      <c r="PG81" s="34"/>
      <c r="PH81" s="34"/>
      <c r="PI81" s="34"/>
      <c r="PJ81" s="34"/>
      <c r="PK81" s="34"/>
      <c r="PL81" s="34"/>
      <c r="PM81" s="34"/>
      <c r="PN81" s="34"/>
      <c r="PO81" s="34"/>
      <c r="PP81" s="34"/>
      <c r="PQ81" s="34"/>
      <c r="PR81" s="34"/>
      <c r="PS81" s="34"/>
      <c r="PT81" s="34"/>
      <c r="PU81" s="34"/>
      <c r="PV81" s="34"/>
      <c r="PW81" s="34"/>
      <c r="PX81" s="34"/>
      <c r="PY81" s="34"/>
      <c r="PZ81" s="34"/>
      <c r="QA81" s="34"/>
      <c r="QB81" s="34"/>
      <c r="QC81" s="34"/>
      <c r="QD81" s="34"/>
      <c r="QE81" s="34"/>
      <c r="QF81" s="34"/>
      <c r="QG81" s="34"/>
      <c r="QH81" s="34"/>
      <c r="QI81" s="34"/>
      <c r="QJ81" s="34"/>
      <c r="QK81" s="34"/>
      <c r="QL81" s="34"/>
      <c r="QM81" s="34"/>
      <c r="QN81" s="34"/>
      <c r="QO81" s="34"/>
      <c r="QP81" s="34"/>
      <c r="QQ81" s="34"/>
      <c r="QR81" s="34"/>
      <c r="QS81" s="34"/>
      <c r="QT81" s="34"/>
      <c r="QU81" s="34"/>
      <c r="QV81" s="34"/>
      <c r="QW81" s="34"/>
      <c r="QX81" s="34"/>
      <c r="QY81" s="34"/>
      <c r="QZ81" s="34"/>
      <c r="RA81" s="34"/>
      <c r="RB81" s="34"/>
      <c r="RC81" s="34"/>
      <c r="RD81" s="34"/>
      <c r="RE81" s="34"/>
      <c r="RF81" s="34"/>
      <c r="RG81" s="34"/>
      <c r="RH81" s="34"/>
      <c r="RI81" s="34"/>
      <c r="RJ81" s="34"/>
      <c r="RK81" s="34"/>
      <c r="RL81" s="34"/>
      <c r="RM81" s="34"/>
      <c r="RN81" s="34"/>
      <c r="RO81" s="34"/>
      <c r="RP81" s="34"/>
      <c r="RQ81" s="34"/>
      <c r="RR81" s="34"/>
      <c r="RS81" s="34"/>
      <c r="RT81" s="34"/>
      <c r="RU81" s="34"/>
      <c r="RV81" s="34"/>
      <c r="RW81" s="34"/>
      <c r="RX81" s="34"/>
      <c r="RY81" s="34"/>
      <c r="RZ81" s="34"/>
      <c r="SA81" s="34"/>
      <c r="SB81" s="34"/>
      <c r="SC81" s="34"/>
      <c r="SD81" s="34"/>
      <c r="SE81" s="34"/>
      <c r="SF81" s="34"/>
      <c r="SG81" s="34"/>
      <c r="SH81" s="34"/>
      <c r="SI81" s="34"/>
      <c r="SJ81" s="34"/>
      <c r="SK81" s="34"/>
      <c r="SL81" s="34"/>
      <c r="SM81" s="34"/>
      <c r="SN81" s="34"/>
      <c r="SO81" s="34"/>
      <c r="SP81" s="34"/>
      <c r="SQ81" s="34"/>
      <c r="SR81" s="34"/>
      <c r="SS81" s="34"/>
      <c r="ST81" s="34"/>
      <c r="SU81" s="34"/>
      <c r="SV81" s="34"/>
      <c r="SW81" s="34"/>
      <c r="SX81" s="34"/>
      <c r="SY81" s="34"/>
      <c r="SZ81" s="34"/>
      <c r="TA81" s="34"/>
      <c r="TB81" s="34"/>
      <c r="TC81" s="34"/>
      <c r="TD81" s="34"/>
      <c r="TE81" s="34"/>
      <c r="TF81" s="34"/>
      <c r="TG81" s="34"/>
      <c r="TH81" s="34"/>
      <c r="TI81" s="34"/>
      <c r="TJ81" s="34"/>
      <c r="TK81" s="34"/>
      <c r="TL81" s="34"/>
      <c r="TM81" s="34"/>
      <c r="TN81" s="34"/>
      <c r="TO81" s="34"/>
      <c r="TP81" s="34"/>
      <c r="TQ81" s="34"/>
      <c r="TR81" s="34"/>
      <c r="TS81" s="34"/>
      <c r="TT81" s="34"/>
      <c r="TU81" s="34"/>
      <c r="TV81" s="34"/>
      <c r="TW81" s="34"/>
      <c r="TX81" s="34"/>
      <c r="TY81" s="34"/>
      <c r="TZ81" s="34"/>
      <c r="UA81" s="34"/>
      <c r="UB81" s="34"/>
      <c r="UC81" s="34"/>
      <c r="UD81" s="34"/>
      <c r="UE81" s="34"/>
      <c r="UF81" s="34"/>
      <c r="UG81" s="34"/>
      <c r="UH81" s="34"/>
      <c r="UI81" s="34"/>
      <c r="UJ81" s="34"/>
      <c r="UK81" s="34"/>
      <c r="UL81" s="34"/>
      <c r="UM81" s="34"/>
      <c r="UN81" s="34"/>
      <c r="UO81" s="34"/>
      <c r="UP81" s="34"/>
      <c r="UQ81" s="34"/>
      <c r="UR81" s="34"/>
      <c r="US81" s="34"/>
      <c r="UT81" s="34"/>
      <c r="UU81" s="34"/>
      <c r="UV81" s="34"/>
      <c r="UW81" s="34"/>
      <c r="UX81" s="34"/>
      <c r="UY81" s="34"/>
      <c r="UZ81" s="34"/>
      <c r="VA81" s="34"/>
      <c r="VB81" s="34"/>
      <c r="VC81" s="34"/>
      <c r="VD81" s="34"/>
      <c r="VE81" s="34"/>
      <c r="VF81" s="34"/>
      <c r="VG81" s="34"/>
      <c r="VH81" s="34"/>
      <c r="VI81" s="34"/>
      <c r="VJ81" s="34"/>
      <c r="VK81" s="34"/>
      <c r="VL81" s="34"/>
      <c r="VM81" s="34"/>
      <c r="VN81" s="34"/>
      <c r="VO81" s="34"/>
      <c r="VP81" s="34"/>
      <c r="VQ81" s="34"/>
      <c r="VR81" s="34"/>
      <c r="VS81" s="34"/>
      <c r="VT81" s="34"/>
      <c r="VU81" s="34"/>
      <c r="VV81" s="34"/>
      <c r="VW81" s="34"/>
      <c r="VX81" s="34"/>
      <c r="VY81" s="34"/>
      <c r="VZ81" s="34"/>
      <c r="WA81" s="34"/>
      <c r="WB81" s="34"/>
      <c r="WC81" s="34"/>
      <c r="WD81" s="34"/>
      <c r="WE81" s="34"/>
      <c r="WF81" s="34"/>
      <c r="WG81" s="34"/>
      <c r="WH81" s="34"/>
      <c r="WI81" s="34"/>
      <c r="WJ81" s="34"/>
      <c r="WK81" s="34"/>
      <c r="WL81" s="34"/>
      <c r="WM81" s="34"/>
      <c r="WN81" s="34"/>
      <c r="WO81" s="34"/>
      <c r="WP81" s="34"/>
      <c r="WQ81" s="34"/>
      <c r="WR81" s="34"/>
      <c r="WS81" s="34"/>
      <c r="WT81" s="34"/>
      <c r="WU81" s="34"/>
      <c r="WV81" s="34"/>
      <c r="WW81" s="34"/>
      <c r="WX81" s="34"/>
      <c r="WY81" s="34"/>
      <c r="WZ81" s="34"/>
      <c r="XA81" s="34"/>
      <c r="XB81" s="34"/>
      <c r="XC81" s="34"/>
      <c r="XD81" s="34"/>
      <c r="XE81" s="34"/>
      <c r="XF81" s="34"/>
      <c r="XG81" s="34"/>
      <c r="XH81" s="34"/>
      <c r="XI81" s="34"/>
      <c r="XJ81" s="34"/>
      <c r="XK81" s="34"/>
      <c r="XL81" s="34"/>
      <c r="XM81" s="34"/>
      <c r="XN81" s="34"/>
      <c r="XO81" s="34"/>
      <c r="XP81" s="34"/>
      <c r="XQ81" s="34"/>
      <c r="XR81" s="34"/>
      <c r="XS81" s="34"/>
      <c r="XT81" s="34"/>
      <c r="XU81" s="34"/>
      <c r="XV81" s="34"/>
      <c r="XW81" s="34"/>
      <c r="XX81" s="34"/>
      <c r="XY81" s="34"/>
      <c r="XZ81" s="34"/>
      <c r="YA81" s="34"/>
      <c r="YB81" s="34"/>
      <c r="YC81" s="34"/>
      <c r="YD81" s="34"/>
      <c r="YE81" s="34"/>
      <c r="YF81" s="34"/>
      <c r="YG81" s="34"/>
      <c r="YH81" s="34"/>
      <c r="YI81" s="34"/>
      <c r="YJ81" s="34"/>
      <c r="YK81" s="34"/>
      <c r="YL81" s="34"/>
      <c r="YM81" s="34"/>
      <c r="YN81" s="34"/>
      <c r="YO81" s="34"/>
      <c r="YP81" s="34"/>
      <c r="YQ81" s="34"/>
      <c r="YR81" s="34"/>
      <c r="YS81" s="34"/>
      <c r="YT81" s="34"/>
      <c r="YU81" s="34"/>
      <c r="YV81" s="34"/>
      <c r="YW81" s="34"/>
      <c r="YX81" s="34"/>
      <c r="YY81" s="34"/>
      <c r="YZ81" s="34"/>
      <c r="ZA81" s="34"/>
      <c r="ZB81" s="34"/>
      <c r="ZC81" s="34"/>
      <c r="ZD81" s="34"/>
      <c r="ZE81" s="34"/>
      <c r="ZF81" s="34"/>
      <c r="ZG81" s="34"/>
      <c r="ZH81" s="34"/>
      <c r="ZI81" s="34"/>
      <c r="ZJ81" s="34"/>
      <c r="ZK81" s="34"/>
      <c r="ZL81" s="34"/>
      <c r="ZM81" s="34"/>
      <c r="ZN81" s="34"/>
      <c r="ZO81" s="34"/>
      <c r="ZP81" s="34"/>
      <c r="ZQ81" s="34"/>
      <c r="ZR81" s="34"/>
      <c r="ZS81" s="34"/>
      <c r="ZT81" s="34"/>
      <c r="ZU81" s="34"/>
      <c r="ZV81" s="34"/>
      <c r="ZW81" s="34"/>
      <c r="ZX81" s="34"/>
      <c r="ZY81" s="34"/>
      <c r="ZZ81" s="34"/>
      <c r="AAA81" s="34"/>
      <c r="AAB81" s="34"/>
      <c r="AAC81" s="34"/>
      <c r="AAD81" s="34"/>
      <c r="AAE81" s="34"/>
      <c r="AAF81" s="34"/>
      <c r="AAG81" s="34"/>
      <c r="AAH81" s="34"/>
      <c r="AAI81" s="34"/>
      <c r="AAJ81" s="34"/>
      <c r="AAK81" s="34"/>
      <c r="AAL81" s="34"/>
      <c r="AAM81" s="34"/>
      <c r="AAN81" s="34"/>
      <c r="AAO81" s="34"/>
      <c r="AAP81" s="34"/>
      <c r="AAQ81" s="34"/>
      <c r="AAR81" s="34"/>
      <c r="AAS81" s="34"/>
      <c r="AAT81" s="34"/>
      <c r="AAU81" s="34"/>
      <c r="AAV81" s="34"/>
      <c r="AAW81" s="34"/>
      <c r="AAX81" s="34"/>
      <c r="AAY81" s="34"/>
      <c r="AAZ81" s="34"/>
      <c r="ABA81" s="34"/>
      <c r="ABB81" s="34"/>
      <c r="ABC81" s="34"/>
      <c r="ABD81" s="34"/>
      <c r="ABE81" s="34"/>
      <c r="ABF81" s="34"/>
      <c r="ABG81" s="34"/>
      <c r="ABH81" s="34"/>
      <c r="ABI81" s="34"/>
      <c r="ABJ81" s="34"/>
      <c r="ABK81" s="34"/>
      <c r="ABL81" s="34"/>
      <c r="ABM81" s="34"/>
      <c r="ABN81" s="34"/>
      <c r="ABO81" s="34"/>
      <c r="ABP81" s="34"/>
      <c r="ABQ81" s="34"/>
      <c r="ABR81" s="34"/>
      <c r="ABS81" s="34"/>
      <c r="ABT81" s="34"/>
      <c r="ABU81" s="34"/>
      <c r="ABV81" s="34"/>
      <c r="ABW81" s="34"/>
      <c r="ABX81" s="34"/>
      <c r="ABY81" s="34"/>
      <c r="ABZ81" s="34"/>
      <c r="ACA81" s="34"/>
      <c r="ACB81" s="34"/>
      <c r="ACC81" s="34"/>
      <c r="ACD81" s="34"/>
      <c r="ACE81" s="34"/>
      <c r="ACF81" s="34"/>
      <c r="ACG81" s="34"/>
      <c r="ACH81" s="34"/>
      <c r="ACI81" s="34"/>
      <c r="ACJ81" s="34"/>
      <c r="ACK81" s="34"/>
      <c r="ACL81" s="34"/>
      <c r="ACM81" s="34"/>
      <c r="ACN81" s="34"/>
      <c r="ACO81" s="34"/>
      <c r="ACP81" s="34"/>
      <c r="ACQ81" s="34"/>
      <c r="ACR81" s="34"/>
      <c r="ACS81" s="34"/>
      <c r="ACT81" s="34"/>
      <c r="ACU81" s="34"/>
      <c r="ACV81" s="34"/>
      <c r="ACW81" s="34"/>
      <c r="ACX81" s="34"/>
      <c r="ACY81" s="34"/>
      <c r="ACZ81" s="34"/>
      <c r="ADA81" s="34"/>
      <c r="ADB81" s="34"/>
      <c r="ADC81" s="34"/>
      <c r="ADD81" s="34"/>
      <c r="ADE81" s="34"/>
      <c r="ADF81" s="34"/>
      <c r="ADG81" s="34"/>
      <c r="ADH81" s="34"/>
      <c r="ADI81" s="34"/>
      <c r="ADJ81" s="34"/>
      <c r="ADK81" s="34"/>
      <c r="ADL81" s="34"/>
      <c r="ADM81" s="34"/>
      <c r="ADN81" s="34"/>
      <c r="ADO81" s="34"/>
      <c r="ADP81" s="34"/>
      <c r="ADQ81" s="34"/>
      <c r="ADR81" s="34"/>
      <c r="ADS81" s="34"/>
      <c r="ADT81" s="34"/>
      <c r="ADU81" s="34"/>
      <c r="ADV81" s="34"/>
      <c r="ADW81" s="34"/>
      <c r="ADX81" s="34"/>
      <c r="ADY81" s="34"/>
      <c r="ADZ81" s="34"/>
      <c r="AEA81" s="34"/>
      <c r="AEB81" s="34"/>
      <c r="AEC81" s="34"/>
      <c r="AED81" s="34"/>
      <c r="AEE81" s="34"/>
      <c r="AEF81" s="34"/>
      <c r="AEG81" s="34"/>
      <c r="AEH81" s="34"/>
      <c r="AEI81" s="34"/>
      <c r="AEJ81" s="34"/>
      <c r="AEK81" s="34"/>
      <c r="AEL81" s="34"/>
      <c r="AEM81" s="34"/>
      <c r="AEN81" s="34"/>
      <c r="AEO81" s="34"/>
      <c r="AEP81" s="34"/>
      <c r="AEQ81" s="34"/>
      <c r="AER81" s="34"/>
      <c r="AES81" s="34"/>
      <c r="AET81" s="34"/>
      <c r="AEU81" s="34"/>
      <c r="AEV81" s="34"/>
      <c r="AEW81" s="34"/>
      <c r="AEX81" s="34"/>
      <c r="AEY81" s="34"/>
      <c r="AEZ81" s="34"/>
      <c r="AFA81" s="34"/>
      <c r="AFB81" s="34"/>
      <c r="AFC81" s="34"/>
      <c r="AFD81" s="34"/>
      <c r="AFE81" s="34"/>
      <c r="AFF81" s="34"/>
      <c r="AFG81" s="34"/>
      <c r="AFH81" s="34"/>
      <c r="AFI81" s="34"/>
      <c r="AFJ81" s="34"/>
      <c r="AFK81" s="34"/>
      <c r="AFL81" s="34"/>
      <c r="AFM81" s="34"/>
      <c r="AFN81" s="34"/>
      <c r="AFO81" s="34"/>
      <c r="AFP81" s="34"/>
      <c r="AFQ81" s="34"/>
      <c r="AFR81" s="34"/>
      <c r="AFS81" s="34"/>
      <c r="AFT81" s="34"/>
      <c r="AFU81" s="34"/>
      <c r="AFV81" s="34"/>
      <c r="AFW81" s="34"/>
      <c r="AFX81" s="34"/>
      <c r="AFY81" s="34"/>
      <c r="AFZ81" s="34"/>
      <c r="AGA81" s="34"/>
      <c r="AGB81" s="34"/>
      <c r="AGC81" s="34"/>
      <c r="AGD81" s="34"/>
      <c r="AGE81" s="34"/>
      <c r="AGF81" s="34"/>
      <c r="AGG81" s="34"/>
      <c r="AGH81" s="34"/>
      <c r="AGI81" s="34"/>
      <c r="AGJ81" s="34"/>
      <c r="AGK81" s="34"/>
      <c r="AGL81" s="34"/>
      <c r="AGM81" s="34"/>
      <c r="AGN81" s="34"/>
      <c r="AGO81" s="34"/>
      <c r="AGP81" s="34"/>
      <c r="AGQ81" s="34"/>
      <c r="AGR81" s="34"/>
      <c r="AGS81" s="34"/>
      <c r="AGT81" s="34"/>
      <c r="AGU81" s="34"/>
      <c r="AGV81" s="34"/>
      <c r="AGW81" s="34"/>
      <c r="AGX81" s="34"/>
      <c r="AGY81" s="34"/>
      <c r="AGZ81" s="34"/>
      <c r="AHA81" s="34"/>
      <c r="AHB81" s="34"/>
      <c r="AHC81" s="34"/>
      <c r="AHD81" s="34"/>
      <c r="AHE81" s="34"/>
      <c r="AHF81" s="34"/>
      <c r="AHG81" s="34"/>
      <c r="AHH81" s="34"/>
      <c r="AHI81" s="34"/>
      <c r="AHJ81" s="34"/>
      <c r="AHK81" s="34"/>
      <c r="AHL81" s="34"/>
      <c r="AHM81" s="34"/>
      <c r="AHN81" s="34"/>
      <c r="AHO81" s="34"/>
      <c r="AHP81" s="34"/>
      <c r="AHQ81" s="34"/>
      <c r="AHR81" s="34"/>
      <c r="AHS81" s="34"/>
      <c r="AHT81" s="34"/>
      <c r="AHU81" s="34"/>
      <c r="AHV81" s="34"/>
      <c r="AHW81" s="34"/>
      <c r="AHX81" s="34"/>
      <c r="AHY81" s="34"/>
      <c r="AHZ81" s="34"/>
      <c r="AIA81" s="34"/>
      <c r="AIB81" s="34"/>
      <c r="AIC81" s="34"/>
      <c r="AID81" s="34"/>
      <c r="AIE81" s="34"/>
      <c r="AIF81" s="34"/>
      <c r="AIG81" s="34"/>
      <c r="AIH81" s="34"/>
      <c r="AII81" s="34"/>
      <c r="AIJ81" s="34"/>
      <c r="AIK81" s="34"/>
      <c r="AIL81" s="34"/>
      <c r="AIM81" s="34"/>
      <c r="AIN81" s="34"/>
      <c r="AIO81" s="34"/>
      <c r="AIP81" s="34"/>
      <c r="AIQ81" s="34"/>
      <c r="AIR81" s="34"/>
      <c r="AIS81" s="34"/>
      <c r="AIT81" s="34"/>
      <c r="AIU81" s="34"/>
      <c r="AIV81" s="34"/>
      <c r="AIW81" s="34"/>
      <c r="AIX81" s="34"/>
      <c r="AIY81" s="34"/>
      <c r="AIZ81" s="34"/>
      <c r="AJA81" s="34"/>
      <c r="AJB81" s="34"/>
      <c r="AJC81" s="34"/>
      <c r="AJD81" s="34"/>
      <c r="AJE81" s="34"/>
      <c r="AJF81" s="34"/>
      <c r="AJG81" s="34"/>
      <c r="AJH81" s="34"/>
      <c r="AJI81" s="34"/>
      <c r="AJJ81" s="34"/>
      <c r="AJK81" s="34"/>
      <c r="AJL81" s="34"/>
      <c r="AJM81" s="34"/>
      <c r="AJN81" s="34"/>
      <c r="AJO81" s="34"/>
      <c r="AJP81" s="34"/>
      <c r="AJQ81" s="34"/>
      <c r="AJR81" s="34"/>
      <c r="AJS81" s="34"/>
      <c r="AJT81" s="34"/>
      <c r="AJU81" s="34"/>
      <c r="AJV81" s="34"/>
      <c r="AJW81" s="34"/>
      <c r="AJX81" s="34"/>
      <c r="AJY81" s="34"/>
      <c r="AJZ81" s="34"/>
      <c r="AKA81" s="34"/>
      <c r="AKB81" s="34"/>
      <c r="AKC81" s="34"/>
      <c r="AKD81" s="34"/>
      <c r="AKE81" s="34"/>
      <c r="AKF81" s="34"/>
      <c r="AKG81" s="34"/>
      <c r="AKH81" s="34"/>
      <c r="AKI81" s="34"/>
      <c r="AKJ81" s="34"/>
      <c r="AKK81" s="34"/>
      <c r="AKL81" s="34"/>
      <c r="AKM81" s="34"/>
      <c r="AKN81" s="34"/>
      <c r="AKO81" s="34"/>
      <c r="AKP81" s="34"/>
      <c r="AKQ81" s="34"/>
      <c r="AKR81" s="34"/>
      <c r="AKS81" s="34"/>
      <c r="AKT81" s="34"/>
      <c r="AKU81" s="34"/>
      <c r="AKV81" s="34"/>
      <c r="AKW81" s="34"/>
      <c r="AKX81" s="34"/>
      <c r="AKY81" s="34"/>
      <c r="AKZ81" s="34"/>
      <c r="ALA81" s="34"/>
      <c r="ALB81" s="34"/>
      <c r="ALC81" s="34"/>
      <c r="ALD81" s="34"/>
      <c r="ALE81" s="34"/>
      <c r="ALF81" s="34"/>
      <c r="ALG81" s="34"/>
      <c r="ALH81" s="34"/>
      <c r="ALI81" s="34"/>
      <c r="ALJ81" s="34"/>
      <c r="ALK81" s="34"/>
      <c r="ALL81" s="34"/>
      <c r="ALM81" s="34"/>
      <c r="ALN81" s="34"/>
      <c r="ALO81" s="34"/>
      <c r="ALP81" s="34"/>
      <c r="ALQ81" s="34"/>
      <c r="ALR81" s="34"/>
      <c r="ALS81" s="34"/>
      <c r="ALT81" s="34"/>
      <c r="ALU81" s="34"/>
      <c r="ALV81" s="34"/>
      <c r="ALW81" s="34"/>
      <c r="ALX81" s="34"/>
      <c r="ALY81" s="34"/>
      <c r="ALZ81" s="34"/>
      <c r="AMA81" s="34"/>
      <c r="AMB81" s="34"/>
      <c r="AMC81" s="34"/>
      <c r="AMD81" s="34"/>
      <c r="AME81" s="34"/>
      <c r="AMF81" s="34"/>
      <c r="AMG81" s="34"/>
      <c r="AMH81" s="34"/>
      <c r="AMI81" s="34"/>
      <c r="AMJ81" s="34"/>
      <c r="AMK81" s="34"/>
      <c r="AML81" s="34"/>
      <c r="AMM81" s="34"/>
      <c r="AMN81" s="34"/>
      <c r="AMO81" s="34"/>
      <c r="AMP81" s="34"/>
      <c r="AMQ81" s="34"/>
      <c r="AMR81" s="34"/>
      <c r="AMS81" s="34"/>
      <c r="AMT81" s="34"/>
      <c r="AMU81" s="34"/>
      <c r="AMV81" s="34"/>
      <c r="AMW81" s="34"/>
      <c r="AMX81" s="34"/>
      <c r="AMY81" s="34"/>
      <c r="AMZ81" s="34"/>
      <c r="ANA81" s="34"/>
      <c r="ANB81" s="34"/>
      <c r="ANC81" s="34"/>
      <c r="AND81" s="34"/>
      <c r="ANE81" s="34"/>
      <c r="ANF81" s="34"/>
      <c r="ANG81" s="34"/>
      <c r="ANH81" s="34"/>
      <c r="ANI81" s="34"/>
      <c r="ANJ81" s="34"/>
      <c r="ANK81" s="34"/>
      <c r="ANL81" s="34"/>
      <c r="ANM81" s="34"/>
      <c r="ANN81" s="34"/>
      <c r="ANO81" s="34"/>
      <c r="ANP81" s="34"/>
      <c r="ANQ81" s="34"/>
      <c r="ANR81" s="34"/>
      <c r="ANS81" s="34"/>
      <c r="ANT81" s="34"/>
      <c r="ANU81" s="34"/>
      <c r="ANV81" s="34"/>
      <c r="ANW81" s="34"/>
      <c r="ANX81" s="34"/>
      <c r="ANY81" s="34"/>
      <c r="ANZ81" s="34"/>
      <c r="AOA81" s="34"/>
      <c r="AOB81" s="34"/>
      <c r="AOC81" s="34"/>
      <c r="AOD81" s="34"/>
      <c r="AOE81" s="34"/>
      <c r="AOF81" s="34"/>
      <c r="AOG81" s="34"/>
      <c r="AOH81" s="34"/>
      <c r="AOI81" s="34"/>
      <c r="AOJ81" s="34"/>
      <c r="AOK81" s="34"/>
      <c r="AOL81" s="34"/>
      <c r="AOM81" s="34"/>
      <c r="AON81" s="34"/>
      <c r="AOO81" s="34"/>
      <c r="AOP81" s="34"/>
      <c r="AOQ81" s="34"/>
      <c r="AOR81" s="34"/>
      <c r="AOS81" s="34"/>
      <c r="AOT81" s="34"/>
      <c r="AOU81" s="34"/>
      <c r="AOV81" s="34"/>
      <c r="AOW81" s="34"/>
      <c r="AOX81" s="34"/>
      <c r="AOY81" s="34"/>
      <c r="AOZ81" s="34"/>
      <c r="APA81" s="34"/>
      <c r="APB81" s="34"/>
      <c r="APC81" s="34"/>
      <c r="APD81" s="34"/>
      <c r="APE81" s="34"/>
      <c r="APF81" s="34"/>
      <c r="APG81" s="34"/>
      <c r="APH81" s="34"/>
      <c r="API81" s="34"/>
      <c r="APJ81" s="34"/>
      <c r="APK81" s="34"/>
      <c r="APL81" s="34"/>
      <c r="APM81" s="34"/>
      <c r="APN81" s="34"/>
      <c r="APO81" s="34"/>
      <c r="APP81" s="34"/>
      <c r="APQ81" s="34"/>
      <c r="APR81" s="34"/>
      <c r="APS81" s="34"/>
      <c r="APT81" s="34"/>
      <c r="APU81" s="34"/>
      <c r="APV81" s="34"/>
      <c r="APW81" s="34"/>
      <c r="APX81" s="34"/>
      <c r="APY81" s="34"/>
      <c r="APZ81" s="34"/>
    </row>
    <row r="82" spans="1:1120" s="36" customFormat="1" ht="20" customHeight="1" x14ac:dyDescent="0.2">
      <c r="A82" s="261" t="s">
        <v>899</v>
      </c>
      <c r="B82" s="260">
        <f t="shared" si="2"/>
        <v>3164.3391878759603</v>
      </c>
      <c r="C82" s="260">
        <f t="shared" si="3"/>
        <v>26178.076805144643</v>
      </c>
      <c r="D82" s="260">
        <f>E112/1024</f>
        <v>276.03156435923256</v>
      </c>
      <c r="E82" s="260"/>
      <c r="F82" s="260">
        <f t="shared" si="4"/>
        <v>8196.3377035890444</v>
      </c>
      <c r="G82" s="260">
        <f>(L112+M112)/1024</f>
        <v>15.458082516180149</v>
      </c>
      <c r="H82" s="260">
        <f>(S112+T112+U112+V112+W112+X112)/1024</f>
        <v>5563.5739033607933</v>
      </c>
      <c r="I82" s="260">
        <f>Y112/1024</f>
        <v>10949.505956707984</v>
      </c>
      <c r="J82" s="260">
        <f t="shared" si="5"/>
        <v>1662.7633851516339</v>
      </c>
      <c r="K82" s="260">
        <f>AE112/1024</f>
        <v>2072.4764548165576</v>
      </c>
      <c r="L82" s="260">
        <f>(AG112+AH112)/1024</f>
        <v>583.80616283701715</v>
      </c>
      <c r="M82" s="260">
        <f>(AI112+AJ112)/1024</f>
        <v>1446.7530219632524</v>
      </c>
      <c r="N82" s="260">
        <f>AK112/1024</f>
        <v>18.567785647362996</v>
      </c>
      <c r="O82" s="260">
        <f t="shared" si="6"/>
        <v>60127.690013969681</v>
      </c>
      <c r="P82" s="260">
        <v>2287.2399999999998</v>
      </c>
      <c r="Q82"/>
      <c r="R82"/>
      <c r="S82" s="82"/>
      <c r="T82" s="145"/>
      <c r="U82"/>
      <c r="V82"/>
      <c r="W82"/>
      <c r="X82"/>
      <c r="Y82"/>
      <c r="Z82"/>
      <c r="AA82"/>
      <c r="AB82"/>
      <c r="AC82"/>
      <c r="AD82"/>
      <c r="AE82"/>
      <c r="AF82"/>
      <c r="AG82"/>
      <c r="AH82"/>
      <c r="AI82" s="34"/>
      <c r="AJ82" s="34"/>
      <c r="AK82" s="34"/>
      <c r="AL82" s="34"/>
      <c r="AM82" s="34"/>
      <c r="AN82" s="34"/>
      <c r="AO82" s="34"/>
      <c r="AP82" s="34"/>
      <c r="AQ82" s="34"/>
      <c r="AR82" s="34"/>
      <c r="AS82" s="34"/>
      <c r="AT82" s="34"/>
      <c r="AU82" s="34"/>
      <c r="AV82" s="34"/>
      <c r="AW82" s="34"/>
      <c r="AX82" s="34"/>
      <c r="AY82" s="34"/>
      <c r="AZ82" s="34"/>
      <c r="BA82" s="34"/>
      <c r="BB82" s="34"/>
      <c r="BC82" s="34"/>
      <c r="BD82" s="34"/>
      <c r="BE82" s="34"/>
      <c r="BF82" s="34"/>
      <c r="BG82" s="34"/>
      <c r="BH82" s="34"/>
      <c r="BI82" s="34"/>
      <c r="BJ82" s="34"/>
      <c r="BK82" s="34"/>
      <c r="BL82" s="34"/>
      <c r="BM82" s="34"/>
      <c r="BN82" s="34"/>
      <c r="BO82" s="34"/>
      <c r="BP82" s="34"/>
      <c r="BQ82" s="34"/>
      <c r="BR82" s="34"/>
      <c r="BS82" s="34"/>
      <c r="BT82" s="34"/>
      <c r="BU82" s="34"/>
      <c r="BV82" s="34"/>
      <c r="BW82" s="34"/>
      <c r="BX82" s="34"/>
      <c r="BY82" s="34"/>
      <c r="BZ82" s="34"/>
      <c r="CA82" s="34"/>
      <c r="CB82" s="34"/>
      <c r="CC82" s="34"/>
      <c r="CD82" s="34"/>
      <c r="CE82" s="34"/>
      <c r="CF82" s="34"/>
      <c r="CG82" s="34"/>
      <c r="CH82" s="34"/>
      <c r="CI82" s="34"/>
      <c r="CJ82" s="34"/>
      <c r="CK82" s="34"/>
      <c r="CL82" s="34"/>
      <c r="CM82" s="34"/>
      <c r="CN82" s="34"/>
      <c r="CO82" s="34"/>
      <c r="CP82" s="34"/>
      <c r="CQ82" s="34"/>
      <c r="CR82" s="34"/>
      <c r="CS82" s="34"/>
      <c r="CT82" s="34"/>
      <c r="CU82" s="34"/>
      <c r="CV82" s="34"/>
      <c r="CW82" s="34"/>
      <c r="CX82" s="34"/>
      <c r="CY82" s="34"/>
      <c r="CZ82" s="34"/>
      <c r="DA82" s="34"/>
      <c r="DB82" s="34"/>
      <c r="DC82" s="34"/>
      <c r="DD82" s="34"/>
      <c r="DE82" s="34"/>
      <c r="DF82" s="34"/>
      <c r="DG82" s="34"/>
      <c r="DH82" s="34"/>
      <c r="DI82" s="34"/>
      <c r="DJ82" s="34"/>
      <c r="DK82" s="34"/>
      <c r="DL82" s="34"/>
      <c r="DM82" s="34"/>
      <c r="DN82" s="34"/>
      <c r="DO82" s="34"/>
      <c r="DP82" s="34"/>
      <c r="DQ82" s="34"/>
      <c r="DR82" s="34"/>
      <c r="DS82" s="34"/>
      <c r="DT82" s="34"/>
      <c r="DU82" s="34"/>
      <c r="DV82" s="34"/>
      <c r="DW82" s="34"/>
      <c r="DX82" s="34"/>
      <c r="DY82" s="34"/>
      <c r="DZ82" s="34"/>
      <c r="EA82" s="34"/>
      <c r="EB82" s="34"/>
      <c r="EC82" s="34"/>
      <c r="ED82" s="34"/>
      <c r="EE82" s="34"/>
      <c r="EF82" s="34"/>
      <c r="EG82" s="34"/>
      <c r="EH82" s="34"/>
      <c r="EI82" s="34"/>
      <c r="EJ82" s="34"/>
      <c r="EK82" s="34"/>
      <c r="EL82" s="34"/>
      <c r="EM82" s="34"/>
      <c r="EN82" s="34"/>
      <c r="EO82" s="34"/>
      <c r="EP82" s="34"/>
      <c r="EQ82" s="34"/>
      <c r="ER82" s="34"/>
      <c r="ES82" s="34"/>
      <c r="ET82" s="34"/>
      <c r="EU82" s="34"/>
      <c r="EV82" s="34"/>
      <c r="EW82" s="34"/>
      <c r="EX82" s="34"/>
      <c r="EY82" s="34"/>
      <c r="EZ82" s="34"/>
      <c r="FA82" s="34"/>
      <c r="FB82" s="34"/>
      <c r="FC82" s="34"/>
      <c r="FD82" s="34"/>
      <c r="FE82" s="34"/>
      <c r="FF82" s="34"/>
      <c r="FG82" s="34"/>
      <c r="FH82" s="34"/>
      <c r="FI82" s="34"/>
      <c r="FJ82" s="34"/>
      <c r="FK82" s="34"/>
      <c r="FL82" s="34"/>
      <c r="FM82" s="34"/>
      <c r="FN82" s="34"/>
      <c r="FO82" s="34"/>
      <c r="FP82" s="34"/>
      <c r="FQ82" s="34"/>
      <c r="FR82" s="34"/>
      <c r="FS82" s="34"/>
      <c r="FT82" s="34"/>
      <c r="FU82" s="34"/>
      <c r="FV82" s="34"/>
      <c r="FW82" s="34"/>
      <c r="FX82" s="34"/>
      <c r="FY82" s="34"/>
      <c r="FZ82" s="34"/>
      <c r="GA82" s="34"/>
      <c r="GB82" s="34"/>
      <c r="GC82" s="34"/>
      <c r="GD82" s="34"/>
      <c r="GE82" s="34"/>
      <c r="GF82" s="34"/>
      <c r="GG82" s="34"/>
      <c r="GH82" s="34"/>
      <c r="GI82" s="34"/>
      <c r="GJ82" s="34"/>
      <c r="GK82" s="34"/>
      <c r="GL82" s="34"/>
      <c r="GM82" s="34"/>
      <c r="GN82" s="34"/>
      <c r="GO82" s="34"/>
      <c r="GP82" s="34"/>
      <c r="GQ82" s="34"/>
      <c r="GR82" s="34"/>
      <c r="GS82" s="34"/>
      <c r="GT82" s="34"/>
      <c r="GU82" s="34"/>
      <c r="GV82" s="34"/>
      <c r="GW82" s="34"/>
      <c r="GX82" s="34"/>
      <c r="GY82" s="34"/>
      <c r="GZ82" s="34"/>
      <c r="HA82" s="34"/>
      <c r="HB82" s="34"/>
      <c r="HC82" s="34"/>
      <c r="HD82" s="34"/>
      <c r="HE82" s="34"/>
      <c r="HF82" s="34"/>
      <c r="HG82" s="34"/>
      <c r="HH82" s="34"/>
      <c r="HI82" s="34"/>
      <c r="HJ82" s="34"/>
      <c r="HK82" s="34"/>
      <c r="HL82" s="34"/>
      <c r="HM82" s="34"/>
      <c r="HN82" s="34"/>
      <c r="HO82" s="34"/>
      <c r="HP82" s="34"/>
      <c r="HQ82" s="34"/>
      <c r="HR82" s="34"/>
      <c r="HS82" s="34"/>
      <c r="HT82" s="34"/>
      <c r="HU82" s="34"/>
      <c r="HV82" s="34"/>
      <c r="HW82" s="34"/>
      <c r="HX82" s="34"/>
      <c r="HY82" s="34"/>
      <c r="HZ82" s="34"/>
      <c r="IA82" s="34"/>
      <c r="IB82" s="34"/>
      <c r="IC82" s="34"/>
      <c r="ID82" s="34"/>
      <c r="IE82" s="34"/>
      <c r="IF82" s="34"/>
      <c r="IG82" s="34"/>
      <c r="IH82" s="34"/>
      <c r="II82" s="34"/>
      <c r="IJ82" s="34"/>
      <c r="IK82" s="34"/>
      <c r="IL82" s="34"/>
      <c r="IM82" s="34"/>
      <c r="IN82" s="34"/>
      <c r="IO82" s="34"/>
      <c r="IP82" s="34"/>
      <c r="IQ82" s="34"/>
      <c r="IR82" s="34"/>
      <c r="IS82" s="34"/>
      <c r="IT82" s="34"/>
      <c r="IU82" s="34"/>
      <c r="IV82" s="34"/>
      <c r="IW82" s="34"/>
      <c r="IX82" s="34"/>
      <c r="IY82" s="34"/>
      <c r="IZ82" s="34"/>
      <c r="JA82" s="34"/>
      <c r="JB82" s="34"/>
      <c r="JC82" s="34"/>
      <c r="JD82" s="34"/>
      <c r="JE82" s="34"/>
      <c r="JF82" s="34"/>
      <c r="JG82" s="34"/>
      <c r="JH82" s="34"/>
      <c r="JI82" s="34"/>
      <c r="JJ82" s="34"/>
      <c r="JK82" s="34"/>
      <c r="JL82" s="34"/>
      <c r="JM82" s="34"/>
      <c r="JN82" s="34"/>
      <c r="JO82" s="34"/>
      <c r="JP82" s="34"/>
      <c r="JQ82" s="34"/>
      <c r="JR82" s="34"/>
      <c r="JS82" s="34"/>
      <c r="JT82" s="34"/>
      <c r="JU82" s="34"/>
      <c r="JV82" s="34"/>
      <c r="JW82" s="34"/>
      <c r="JX82" s="34"/>
      <c r="JY82" s="34"/>
      <c r="JZ82" s="34"/>
      <c r="KA82" s="34"/>
      <c r="KB82" s="34"/>
      <c r="KC82" s="34"/>
      <c r="KD82" s="34"/>
      <c r="KE82" s="34"/>
      <c r="KF82" s="34"/>
      <c r="KG82" s="34"/>
      <c r="KH82" s="34"/>
      <c r="KI82" s="34"/>
      <c r="KJ82" s="34"/>
      <c r="KK82" s="34"/>
      <c r="KL82" s="34"/>
      <c r="KM82" s="34"/>
      <c r="KN82" s="34"/>
      <c r="KO82" s="34"/>
      <c r="KP82" s="34"/>
      <c r="KQ82" s="34"/>
      <c r="KR82" s="34"/>
      <c r="KS82" s="34"/>
      <c r="KT82" s="34"/>
      <c r="KU82" s="34"/>
      <c r="KV82" s="34"/>
      <c r="KW82" s="34"/>
      <c r="KX82" s="34"/>
      <c r="KY82" s="34"/>
      <c r="KZ82" s="34"/>
      <c r="LA82" s="34"/>
      <c r="LB82" s="34"/>
      <c r="LC82" s="34"/>
      <c r="LD82" s="34"/>
      <c r="LE82" s="34"/>
      <c r="LF82" s="34"/>
      <c r="LG82" s="34"/>
      <c r="LH82" s="34"/>
      <c r="LI82" s="34"/>
      <c r="LJ82" s="34"/>
      <c r="LK82" s="34"/>
      <c r="LL82" s="34"/>
      <c r="LM82" s="34"/>
      <c r="LN82" s="34"/>
      <c r="LO82" s="34"/>
      <c r="LP82" s="34"/>
      <c r="LQ82" s="34"/>
      <c r="LR82" s="34"/>
      <c r="LS82" s="34"/>
      <c r="LT82" s="34"/>
      <c r="LU82" s="34"/>
      <c r="LV82" s="34"/>
      <c r="LW82" s="34"/>
      <c r="LX82" s="34"/>
      <c r="LY82" s="34"/>
      <c r="LZ82" s="34"/>
      <c r="MA82" s="34"/>
      <c r="MB82" s="34"/>
      <c r="MC82" s="34"/>
      <c r="MD82" s="34"/>
      <c r="ME82" s="34"/>
      <c r="MF82" s="34"/>
      <c r="MG82" s="34"/>
      <c r="MH82" s="34"/>
      <c r="MI82" s="34"/>
      <c r="MJ82" s="34"/>
      <c r="MK82" s="34"/>
      <c r="ML82" s="34"/>
      <c r="MM82" s="34"/>
      <c r="MN82" s="34"/>
      <c r="MO82" s="34"/>
      <c r="MP82" s="34"/>
      <c r="MQ82" s="34"/>
      <c r="MR82" s="34"/>
      <c r="MS82" s="34"/>
      <c r="MT82" s="34"/>
      <c r="MU82" s="34"/>
      <c r="MV82" s="34"/>
      <c r="MW82" s="34"/>
      <c r="MX82" s="34"/>
      <c r="MY82" s="34"/>
      <c r="MZ82" s="34"/>
      <c r="NA82" s="34"/>
      <c r="NB82" s="34"/>
      <c r="NC82" s="34"/>
      <c r="ND82" s="34"/>
      <c r="NE82" s="34"/>
      <c r="NF82" s="34"/>
      <c r="NG82" s="34"/>
      <c r="NH82" s="34"/>
      <c r="NI82" s="34"/>
      <c r="NJ82" s="34"/>
      <c r="NK82" s="34"/>
      <c r="NL82" s="34"/>
      <c r="NM82" s="34"/>
      <c r="NN82" s="34"/>
      <c r="NO82" s="34"/>
      <c r="NP82" s="34"/>
      <c r="NQ82" s="34"/>
      <c r="NR82" s="34"/>
      <c r="NS82" s="34"/>
      <c r="NT82" s="34"/>
      <c r="NU82" s="34"/>
      <c r="NV82" s="34"/>
      <c r="NW82" s="34"/>
      <c r="NX82" s="34"/>
      <c r="NY82" s="34"/>
      <c r="NZ82" s="34"/>
      <c r="OA82" s="34"/>
      <c r="OB82" s="34"/>
      <c r="OC82" s="34"/>
      <c r="OD82" s="34"/>
      <c r="OE82" s="34"/>
      <c r="OF82" s="34"/>
      <c r="OG82" s="34"/>
      <c r="OH82" s="34"/>
      <c r="OI82" s="34"/>
      <c r="OJ82" s="34"/>
      <c r="OK82" s="34"/>
      <c r="OL82" s="34"/>
      <c r="OM82" s="34"/>
      <c r="ON82" s="34"/>
      <c r="OO82" s="34"/>
      <c r="OP82" s="34"/>
      <c r="OQ82" s="34"/>
      <c r="OR82" s="34"/>
      <c r="OS82" s="34"/>
      <c r="OT82" s="34"/>
      <c r="OU82" s="34"/>
      <c r="OV82" s="34"/>
      <c r="OW82" s="34"/>
      <c r="OX82" s="34"/>
      <c r="OY82" s="34"/>
      <c r="OZ82" s="34"/>
      <c r="PA82" s="34"/>
      <c r="PB82" s="34"/>
      <c r="PC82" s="34"/>
      <c r="PD82" s="34"/>
      <c r="PE82" s="34"/>
      <c r="PF82" s="34"/>
      <c r="PG82" s="34"/>
      <c r="PH82" s="34"/>
      <c r="PI82" s="34"/>
      <c r="PJ82" s="34"/>
      <c r="PK82" s="34"/>
      <c r="PL82" s="34"/>
      <c r="PM82" s="34"/>
      <c r="PN82" s="34"/>
      <c r="PO82" s="34"/>
      <c r="PP82" s="34"/>
      <c r="PQ82" s="34"/>
      <c r="PR82" s="34"/>
      <c r="PS82" s="34"/>
      <c r="PT82" s="34"/>
      <c r="PU82" s="34"/>
      <c r="PV82" s="34"/>
      <c r="PW82" s="34"/>
      <c r="PX82" s="34"/>
      <c r="PY82" s="34"/>
      <c r="PZ82" s="34"/>
      <c r="QA82" s="34"/>
      <c r="QB82" s="34"/>
      <c r="QC82" s="34"/>
      <c r="QD82" s="34"/>
      <c r="QE82" s="34"/>
      <c r="QF82" s="34"/>
      <c r="QG82" s="34"/>
      <c r="QH82" s="34"/>
      <c r="QI82" s="34"/>
      <c r="QJ82" s="34"/>
      <c r="QK82" s="34"/>
      <c r="QL82" s="34"/>
      <c r="QM82" s="34"/>
      <c r="QN82" s="34"/>
      <c r="QO82" s="34"/>
      <c r="QP82" s="34"/>
      <c r="QQ82" s="34"/>
      <c r="QR82" s="34"/>
      <c r="QS82" s="34"/>
      <c r="QT82" s="34"/>
      <c r="QU82" s="34"/>
      <c r="QV82" s="34"/>
      <c r="QW82" s="34"/>
      <c r="QX82" s="34"/>
      <c r="QY82" s="34"/>
      <c r="QZ82" s="34"/>
      <c r="RA82" s="34"/>
      <c r="RB82" s="34"/>
      <c r="RC82" s="34"/>
      <c r="RD82" s="34"/>
      <c r="RE82" s="34"/>
      <c r="RF82" s="34"/>
      <c r="RG82" s="34"/>
      <c r="RH82" s="34"/>
      <c r="RI82" s="34"/>
      <c r="RJ82" s="34"/>
      <c r="RK82" s="34"/>
      <c r="RL82" s="34"/>
      <c r="RM82" s="34"/>
      <c r="RN82" s="34"/>
      <c r="RO82" s="34"/>
      <c r="RP82" s="34"/>
      <c r="RQ82" s="34"/>
      <c r="RR82" s="34"/>
      <c r="RS82" s="34"/>
      <c r="RT82" s="34"/>
      <c r="RU82" s="34"/>
      <c r="RV82" s="34"/>
      <c r="RW82" s="34"/>
      <c r="RX82" s="34"/>
      <c r="RY82" s="34"/>
      <c r="RZ82" s="34"/>
      <c r="SA82" s="34"/>
      <c r="SB82" s="34"/>
      <c r="SC82" s="34"/>
      <c r="SD82" s="34"/>
      <c r="SE82" s="34"/>
      <c r="SF82" s="34"/>
      <c r="SG82" s="34"/>
      <c r="SH82" s="34"/>
      <c r="SI82" s="34"/>
      <c r="SJ82" s="34"/>
      <c r="SK82" s="34"/>
      <c r="SL82" s="34"/>
      <c r="SM82" s="34"/>
      <c r="SN82" s="34"/>
      <c r="SO82" s="34"/>
      <c r="SP82" s="34"/>
      <c r="SQ82" s="34"/>
      <c r="SR82" s="34"/>
      <c r="SS82" s="34"/>
      <c r="ST82" s="34"/>
      <c r="SU82" s="34"/>
      <c r="SV82" s="34"/>
      <c r="SW82" s="34"/>
      <c r="SX82" s="34"/>
      <c r="SY82" s="34"/>
      <c r="SZ82" s="34"/>
      <c r="TA82" s="34"/>
      <c r="TB82" s="34"/>
      <c r="TC82" s="34"/>
      <c r="TD82" s="34"/>
      <c r="TE82" s="34"/>
      <c r="TF82" s="34"/>
      <c r="TG82" s="34"/>
      <c r="TH82" s="34"/>
      <c r="TI82" s="34"/>
      <c r="TJ82" s="34"/>
      <c r="TK82" s="34"/>
      <c r="TL82" s="34"/>
      <c r="TM82" s="34"/>
      <c r="TN82" s="34"/>
      <c r="TO82" s="34"/>
      <c r="TP82" s="34"/>
      <c r="TQ82" s="34"/>
      <c r="TR82" s="34"/>
      <c r="TS82" s="34"/>
      <c r="TT82" s="34"/>
      <c r="TU82" s="34"/>
      <c r="TV82" s="34"/>
      <c r="TW82" s="34"/>
      <c r="TX82" s="34"/>
      <c r="TY82" s="34"/>
      <c r="TZ82" s="34"/>
      <c r="UA82" s="34"/>
      <c r="UB82" s="34"/>
      <c r="UC82" s="34"/>
      <c r="UD82" s="34"/>
      <c r="UE82" s="34"/>
      <c r="UF82" s="34"/>
      <c r="UG82" s="34"/>
      <c r="UH82" s="34"/>
      <c r="UI82" s="34"/>
      <c r="UJ82" s="34"/>
      <c r="UK82" s="34"/>
      <c r="UL82" s="34"/>
      <c r="UM82" s="34"/>
      <c r="UN82" s="34"/>
      <c r="UO82" s="34"/>
      <c r="UP82" s="34"/>
      <c r="UQ82" s="34"/>
      <c r="UR82" s="34"/>
      <c r="US82" s="34"/>
      <c r="UT82" s="34"/>
      <c r="UU82" s="34"/>
      <c r="UV82" s="34"/>
      <c r="UW82" s="34"/>
      <c r="UX82" s="34"/>
      <c r="UY82" s="34"/>
      <c r="UZ82" s="34"/>
      <c r="VA82" s="34"/>
      <c r="VB82" s="34"/>
      <c r="VC82" s="34"/>
      <c r="VD82" s="34"/>
      <c r="VE82" s="34"/>
      <c r="VF82" s="34"/>
      <c r="VG82" s="34"/>
      <c r="VH82" s="34"/>
      <c r="VI82" s="34"/>
      <c r="VJ82" s="34"/>
      <c r="VK82" s="34"/>
      <c r="VL82" s="34"/>
      <c r="VM82" s="34"/>
      <c r="VN82" s="34"/>
      <c r="VO82" s="34"/>
      <c r="VP82" s="34"/>
      <c r="VQ82" s="34"/>
      <c r="VR82" s="34"/>
      <c r="VS82" s="34"/>
      <c r="VT82" s="34"/>
      <c r="VU82" s="34"/>
      <c r="VV82" s="34"/>
      <c r="VW82" s="34"/>
      <c r="VX82" s="34"/>
      <c r="VY82" s="34"/>
      <c r="VZ82" s="34"/>
      <c r="WA82" s="34"/>
      <c r="WB82" s="34"/>
      <c r="WC82" s="34"/>
      <c r="WD82" s="34"/>
      <c r="WE82" s="34"/>
      <c r="WF82" s="34"/>
      <c r="WG82" s="34"/>
      <c r="WH82" s="34"/>
      <c r="WI82" s="34"/>
      <c r="WJ82" s="34"/>
      <c r="WK82" s="34"/>
      <c r="WL82" s="34"/>
      <c r="WM82" s="34"/>
      <c r="WN82" s="34"/>
      <c r="WO82" s="34"/>
      <c r="WP82" s="34"/>
      <c r="WQ82" s="34"/>
      <c r="WR82" s="34"/>
      <c r="WS82" s="34"/>
      <c r="WT82" s="34"/>
      <c r="WU82" s="34"/>
      <c r="WV82" s="34"/>
      <c r="WW82" s="34"/>
      <c r="WX82" s="34"/>
      <c r="WY82" s="34"/>
      <c r="WZ82" s="34"/>
      <c r="XA82" s="34"/>
      <c r="XB82" s="34"/>
      <c r="XC82" s="34"/>
      <c r="XD82" s="34"/>
      <c r="XE82" s="34"/>
      <c r="XF82" s="34"/>
      <c r="XG82" s="34"/>
      <c r="XH82" s="34"/>
      <c r="XI82" s="34"/>
      <c r="XJ82" s="34"/>
      <c r="XK82" s="34"/>
      <c r="XL82" s="34"/>
      <c r="XM82" s="34"/>
      <c r="XN82" s="34"/>
      <c r="XO82" s="34"/>
      <c r="XP82" s="34"/>
      <c r="XQ82" s="34"/>
      <c r="XR82" s="34"/>
      <c r="XS82" s="34"/>
      <c r="XT82" s="34"/>
      <c r="XU82" s="34"/>
      <c r="XV82" s="34"/>
      <c r="XW82" s="34"/>
      <c r="XX82" s="34"/>
      <c r="XY82" s="34"/>
      <c r="XZ82" s="34"/>
      <c r="YA82" s="34"/>
      <c r="YB82" s="34"/>
      <c r="YC82" s="34"/>
      <c r="YD82" s="34"/>
      <c r="YE82" s="34"/>
      <c r="YF82" s="34"/>
      <c r="YG82" s="34"/>
      <c r="YH82" s="34"/>
      <c r="YI82" s="34"/>
      <c r="YJ82" s="34"/>
      <c r="YK82" s="34"/>
      <c r="YL82" s="34"/>
      <c r="YM82" s="34"/>
      <c r="YN82" s="34"/>
      <c r="YO82" s="34"/>
      <c r="YP82" s="34"/>
      <c r="YQ82" s="34"/>
      <c r="YR82" s="34"/>
      <c r="YS82" s="34"/>
      <c r="YT82" s="34"/>
      <c r="YU82" s="34"/>
      <c r="YV82" s="34"/>
      <c r="YW82" s="34"/>
      <c r="YX82" s="34"/>
      <c r="YY82" s="34"/>
      <c r="YZ82" s="34"/>
      <c r="ZA82" s="34"/>
      <c r="ZB82" s="34"/>
      <c r="ZC82" s="34"/>
      <c r="ZD82" s="34"/>
      <c r="ZE82" s="34"/>
      <c r="ZF82" s="34"/>
      <c r="ZG82" s="34"/>
      <c r="ZH82" s="34"/>
      <c r="ZI82" s="34"/>
      <c r="ZJ82" s="34"/>
      <c r="ZK82" s="34"/>
      <c r="ZL82" s="34"/>
      <c r="ZM82" s="34"/>
      <c r="ZN82" s="34"/>
      <c r="ZO82" s="34"/>
      <c r="ZP82" s="34"/>
      <c r="ZQ82" s="34"/>
      <c r="ZR82" s="34"/>
      <c r="ZS82" s="34"/>
      <c r="ZT82" s="34"/>
      <c r="ZU82" s="34"/>
      <c r="ZV82" s="34"/>
      <c r="ZW82" s="34"/>
      <c r="ZX82" s="34"/>
      <c r="ZY82" s="34"/>
      <c r="ZZ82" s="34"/>
      <c r="AAA82" s="34"/>
      <c r="AAB82" s="34"/>
      <c r="AAC82" s="34"/>
      <c r="AAD82" s="34"/>
      <c r="AAE82" s="34"/>
      <c r="AAF82" s="34"/>
      <c r="AAG82" s="34"/>
      <c r="AAH82" s="34"/>
      <c r="AAI82" s="34"/>
      <c r="AAJ82" s="34"/>
      <c r="AAK82" s="34"/>
      <c r="AAL82" s="34"/>
      <c r="AAM82" s="34"/>
      <c r="AAN82" s="34"/>
      <c r="AAO82" s="34"/>
      <c r="AAP82" s="34"/>
      <c r="AAQ82" s="34"/>
      <c r="AAR82" s="34"/>
      <c r="AAS82" s="34"/>
      <c r="AAT82" s="34"/>
      <c r="AAU82" s="34"/>
      <c r="AAV82" s="34"/>
      <c r="AAW82" s="34"/>
      <c r="AAX82" s="34"/>
      <c r="AAY82" s="34"/>
      <c r="AAZ82" s="34"/>
      <c r="ABA82" s="34"/>
      <c r="ABB82" s="34"/>
      <c r="ABC82" s="34"/>
      <c r="ABD82" s="34"/>
      <c r="ABE82" s="34"/>
      <c r="ABF82" s="34"/>
      <c r="ABG82" s="34"/>
      <c r="ABH82" s="34"/>
      <c r="ABI82" s="34"/>
      <c r="ABJ82" s="34"/>
      <c r="ABK82" s="34"/>
      <c r="ABL82" s="34"/>
      <c r="ABM82" s="34"/>
      <c r="ABN82" s="34"/>
      <c r="ABO82" s="34"/>
      <c r="ABP82" s="34"/>
      <c r="ABQ82" s="34"/>
      <c r="ABR82" s="34"/>
      <c r="ABS82" s="34"/>
      <c r="ABT82" s="34"/>
      <c r="ABU82" s="34"/>
      <c r="ABV82" s="34"/>
      <c r="ABW82" s="34"/>
      <c r="ABX82" s="34"/>
      <c r="ABY82" s="34"/>
      <c r="ABZ82" s="34"/>
      <c r="ACA82" s="34"/>
      <c r="ACB82" s="34"/>
      <c r="ACC82" s="34"/>
      <c r="ACD82" s="34"/>
      <c r="ACE82" s="34"/>
      <c r="ACF82" s="34"/>
      <c r="ACG82" s="34"/>
      <c r="ACH82" s="34"/>
      <c r="ACI82" s="34"/>
      <c r="ACJ82" s="34"/>
      <c r="ACK82" s="34"/>
      <c r="ACL82" s="34"/>
      <c r="ACM82" s="34"/>
      <c r="ACN82" s="34"/>
      <c r="ACO82" s="34"/>
      <c r="ACP82" s="34"/>
      <c r="ACQ82" s="34"/>
      <c r="ACR82" s="34"/>
      <c r="ACS82" s="34"/>
      <c r="ACT82" s="34"/>
      <c r="ACU82" s="34"/>
      <c r="ACV82" s="34"/>
      <c r="ACW82" s="34"/>
      <c r="ACX82" s="34"/>
      <c r="ACY82" s="34"/>
      <c r="ACZ82" s="34"/>
      <c r="ADA82" s="34"/>
      <c r="ADB82" s="34"/>
      <c r="ADC82" s="34"/>
      <c r="ADD82" s="34"/>
      <c r="ADE82" s="34"/>
      <c r="ADF82" s="34"/>
      <c r="ADG82" s="34"/>
      <c r="ADH82" s="34"/>
      <c r="ADI82" s="34"/>
      <c r="ADJ82" s="34"/>
      <c r="ADK82" s="34"/>
      <c r="ADL82" s="34"/>
      <c r="ADM82" s="34"/>
      <c r="ADN82" s="34"/>
      <c r="ADO82" s="34"/>
      <c r="ADP82" s="34"/>
      <c r="ADQ82" s="34"/>
      <c r="ADR82" s="34"/>
      <c r="ADS82" s="34"/>
      <c r="ADT82" s="34"/>
      <c r="ADU82" s="34"/>
      <c r="ADV82" s="34"/>
      <c r="ADW82" s="34"/>
      <c r="ADX82" s="34"/>
      <c r="ADY82" s="34"/>
      <c r="ADZ82" s="34"/>
      <c r="AEA82" s="34"/>
      <c r="AEB82" s="34"/>
      <c r="AEC82" s="34"/>
      <c r="AED82" s="34"/>
      <c r="AEE82" s="34"/>
      <c r="AEF82" s="34"/>
      <c r="AEG82" s="34"/>
      <c r="AEH82" s="34"/>
      <c r="AEI82" s="34"/>
      <c r="AEJ82" s="34"/>
      <c r="AEK82" s="34"/>
      <c r="AEL82" s="34"/>
      <c r="AEM82" s="34"/>
      <c r="AEN82" s="34"/>
      <c r="AEO82" s="34"/>
      <c r="AEP82" s="34"/>
      <c r="AEQ82" s="34"/>
      <c r="AER82" s="34"/>
      <c r="AES82" s="34"/>
      <c r="AET82" s="34"/>
      <c r="AEU82" s="34"/>
      <c r="AEV82" s="34"/>
      <c r="AEW82" s="34"/>
      <c r="AEX82" s="34"/>
      <c r="AEY82" s="34"/>
      <c r="AEZ82" s="34"/>
      <c r="AFA82" s="34"/>
      <c r="AFB82" s="34"/>
      <c r="AFC82" s="34"/>
      <c r="AFD82" s="34"/>
      <c r="AFE82" s="34"/>
      <c r="AFF82" s="34"/>
      <c r="AFG82" s="34"/>
      <c r="AFH82" s="34"/>
      <c r="AFI82" s="34"/>
      <c r="AFJ82" s="34"/>
      <c r="AFK82" s="34"/>
      <c r="AFL82" s="34"/>
      <c r="AFM82" s="34"/>
      <c r="AFN82" s="34"/>
      <c r="AFO82" s="34"/>
      <c r="AFP82" s="34"/>
      <c r="AFQ82" s="34"/>
      <c r="AFR82" s="34"/>
      <c r="AFS82" s="34"/>
      <c r="AFT82" s="34"/>
      <c r="AFU82" s="34"/>
      <c r="AFV82" s="34"/>
      <c r="AFW82" s="34"/>
      <c r="AFX82" s="34"/>
      <c r="AFY82" s="34"/>
      <c r="AFZ82" s="34"/>
      <c r="AGA82" s="34"/>
      <c r="AGB82" s="34"/>
      <c r="AGC82" s="34"/>
      <c r="AGD82" s="34"/>
      <c r="AGE82" s="34"/>
      <c r="AGF82" s="34"/>
      <c r="AGG82" s="34"/>
      <c r="AGH82" s="34"/>
      <c r="AGI82" s="34"/>
      <c r="AGJ82" s="34"/>
      <c r="AGK82" s="34"/>
      <c r="AGL82" s="34"/>
      <c r="AGM82" s="34"/>
      <c r="AGN82" s="34"/>
      <c r="AGO82" s="34"/>
      <c r="AGP82" s="34"/>
      <c r="AGQ82" s="34"/>
      <c r="AGR82" s="34"/>
      <c r="AGS82" s="34"/>
      <c r="AGT82" s="34"/>
      <c r="AGU82" s="34"/>
      <c r="AGV82" s="34"/>
      <c r="AGW82" s="34"/>
      <c r="AGX82" s="34"/>
      <c r="AGY82" s="34"/>
      <c r="AGZ82" s="34"/>
      <c r="AHA82" s="34"/>
      <c r="AHB82" s="34"/>
      <c r="AHC82" s="34"/>
      <c r="AHD82" s="34"/>
      <c r="AHE82" s="34"/>
      <c r="AHF82" s="34"/>
      <c r="AHG82" s="34"/>
      <c r="AHH82" s="34"/>
      <c r="AHI82" s="34"/>
      <c r="AHJ82" s="34"/>
      <c r="AHK82" s="34"/>
      <c r="AHL82" s="34"/>
      <c r="AHM82" s="34"/>
      <c r="AHN82" s="34"/>
      <c r="AHO82" s="34"/>
      <c r="AHP82" s="34"/>
      <c r="AHQ82" s="34"/>
      <c r="AHR82" s="34"/>
      <c r="AHS82" s="34"/>
      <c r="AHT82" s="34"/>
      <c r="AHU82" s="34"/>
      <c r="AHV82" s="34"/>
      <c r="AHW82" s="34"/>
      <c r="AHX82" s="34"/>
      <c r="AHY82" s="34"/>
      <c r="AHZ82" s="34"/>
      <c r="AIA82" s="34"/>
      <c r="AIB82" s="34"/>
      <c r="AIC82" s="34"/>
      <c r="AID82" s="34"/>
      <c r="AIE82" s="34"/>
      <c r="AIF82" s="34"/>
      <c r="AIG82" s="34"/>
      <c r="AIH82" s="34"/>
      <c r="AII82" s="34"/>
      <c r="AIJ82" s="34"/>
      <c r="AIK82" s="34"/>
      <c r="AIL82" s="34"/>
      <c r="AIM82" s="34"/>
      <c r="AIN82" s="34"/>
      <c r="AIO82" s="34"/>
      <c r="AIP82" s="34"/>
      <c r="AIQ82" s="34"/>
      <c r="AIR82" s="34"/>
      <c r="AIS82" s="34"/>
      <c r="AIT82" s="34"/>
      <c r="AIU82" s="34"/>
      <c r="AIV82" s="34"/>
      <c r="AIW82" s="34"/>
      <c r="AIX82" s="34"/>
      <c r="AIY82" s="34"/>
      <c r="AIZ82" s="34"/>
      <c r="AJA82" s="34"/>
      <c r="AJB82" s="34"/>
      <c r="AJC82" s="34"/>
      <c r="AJD82" s="34"/>
      <c r="AJE82" s="34"/>
      <c r="AJF82" s="34"/>
      <c r="AJG82" s="34"/>
      <c r="AJH82" s="34"/>
      <c r="AJI82" s="34"/>
      <c r="AJJ82" s="34"/>
      <c r="AJK82" s="34"/>
      <c r="AJL82" s="34"/>
      <c r="AJM82" s="34"/>
      <c r="AJN82" s="34"/>
      <c r="AJO82" s="34"/>
      <c r="AJP82" s="34"/>
      <c r="AJQ82" s="34"/>
      <c r="AJR82" s="34"/>
      <c r="AJS82" s="34"/>
      <c r="AJT82" s="34"/>
      <c r="AJU82" s="34"/>
      <c r="AJV82" s="34"/>
      <c r="AJW82" s="34"/>
      <c r="AJX82" s="34"/>
      <c r="AJY82" s="34"/>
      <c r="AJZ82" s="34"/>
      <c r="AKA82" s="34"/>
      <c r="AKB82" s="34"/>
      <c r="AKC82" s="34"/>
      <c r="AKD82" s="34"/>
      <c r="AKE82" s="34"/>
      <c r="AKF82" s="34"/>
      <c r="AKG82" s="34"/>
      <c r="AKH82" s="34"/>
      <c r="AKI82" s="34"/>
      <c r="AKJ82" s="34"/>
      <c r="AKK82" s="34"/>
      <c r="AKL82" s="34"/>
      <c r="AKM82" s="34"/>
      <c r="AKN82" s="34"/>
      <c r="AKO82" s="34"/>
      <c r="AKP82" s="34"/>
      <c r="AKQ82" s="34"/>
      <c r="AKR82" s="34"/>
      <c r="AKS82" s="34"/>
      <c r="AKT82" s="34"/>
      <c r="AKU82" s="34"/>
      <c r="AKV82" s="34"/>
      <c r="AKW82" s="34"/>
      <c r="AKX82" s="34"/>
      <c r="AKY82" s="34"/>
      <c r="AKZ82" s="34"/>
      <c r="ALA82" s="34"/>
      <c r="ALB82" s="34"/>
      <c r="ALC82" s="34"/>
      <c r="ALD82" s="34"/>
      <c r="ALE82" s="34"/>
      <c r="ALF82" s="34"/>
      <c r="ALG82" s="34"/>
      <c r="ALH82" s="34"/>
      <c r="ALI82" s="34"/>
      <c r="ALJ82" s="34"/>
      <c r="ALK82" s="34"/>
      <c r="ALL82" s="34"/>
      <c r="ALM82" s="34"/>
      <c r="ALN82" s="34"/>
      <c r="ALO82" s="34"/>
      <c r="ALP82" s="34"/>
      <c r="ALQ82" s="34"/>
      <c r="ALR82" s="34"/>
      <c r="ALS82" s="34"/>
      <c r="ALT82" s="34"/>
      <c r="ALU82" s="34"/>
      <c r="ALV82" s="34"/>
      <c r="ALW82" s="34"/>
      <c r="ALX82" s="34"/>
      <c r="ALY82" s="34"/>
      <c r="ALZ82" s="34"/>
      <c r="AMA82" s="34"/>
      <c r="AMB82" s="34"/>
      <c r="AMC82" s="34"/>
      <c r="AMD82" s="34"/>
      <c r="AME82" s="34"/>
      <c r="AMF82" s="34"/>
      <c r="AMG82" s="34"/>
      <c r="AMH82" s="34"/>
      <c r="AMI82" s="34"/>
      <c r="AMJ82" s="34"/>
      <c r="AMK82" s="34"/>
      <c r="AML82" s="34"/>
      <c r="AMM82" s="34"/>
      <c r="AMN82" s="34"/>
      <c r="AMO82" s="34"/>
      <c r="AMP82" s="34"/>
      <c r="AMQ82" s="34"/>
      <c r="AMR82" s="34"/>
      <c r="AMS82" s="34"/>
      <c r="AMT82" s="34"/>
      <c r="AMU82" s="34"/>
      <c r="AMV82" s="34"/>
      <c r="AMW82" s="34"/>
      <c r="AMX82" s="34"/>
      <c r="AMY82" s="34"/>
      <c r="AMZ82" s="34"/>
      <c r="ANA82" s="34"/>
      <c r="ANB82" s="34"/>
      <c r="ANC82" s="34"/>
      <c r="AND82" s="34"/>
      <c r="ANE82" s="34"/>
      <c r="ANF82" s="34"/>
      <c r="ANG82" s="34"/>
      <c r="ANH82" s="34"/>
      <c r="ANI82" s="34"/>
      <c r="ANJ82" s="34"/>
      <c r="ANK82" s="34"/>
      <c r="ANL82" s="34"/>
      <c r="ANM82" s="34"/>
      <c r="ANN82" s="34"/>
      <c r="ANO82" s="34"/>
      <c r="ANP82" s="34"/>
      <c r="ANQ82" s="34"/>
      <c r="ANR82" s="34"/>
      <c r="ANS82" s="34"/>
      <c r="ANT82" s="34"/>
      <c r="ANU82" s="34"/>
      <c r="ANV82" s="34"/>
      <c r="ANW82" s="34"/>
      <c r="ANX82" s="34"/>
      <c r="ANY82" s="34"/>
      <c r="ANZ82" s="34"/>
      <c r="AOA82" s="34"/>
      <c r="AOB82" s="34"/>
      <c r="AOC82" s="34"/>
      <c r="AOD82" s="34"/>
      <c r="AOE82" s="34"/>
      <c r="AOF82" s="34"/>
      <c r="AOG82" s="34"/>
      <c r="AOH82" s="34"/>
      <c r="AOI82" s="34"/>
      <c r="AOJ82" s="34"/>
      <c r="AOK82" s="34"/>
      <c r="AOL82" s="34"/>
      <c r="AOM82" s="34"/>
      <c r="AON82" s="34"/>
      <c r="AOO82" s="34"/>
      <c r="AOP82" s="34"/>
      <c r="AOQ82" s="34"/>
      <c r="AOR82" s="34"/>
      <c r="AOS82" s="34"/>
      <c r="AOT82" s="34"/>
      <c r="AOU82" s="34"/>
      <c r="AOV82" s="34"/>
      <c r="AOW82" s="34"/>
      <c r="AOX82" s="34"/>
      <c r="AOY82" s="34"/>
      <c r="AOZ82" s="34"/>
      <c r="APA82" s="34"/>
      <c r="APB82" s="34"/>
      <c r="APC82" s="34"/>
      <c r="APD82" s="34"/>
      <c r="APE82" s="34"/>
      <c r="APF82" s="34"/>
      <c r="APG82" s="34"/>
      <c r="APH82" s="34"/>
      <c r="API82" s="34"/>
      <c r="APJ82" s="34"/>
      <c r="APK82" s="34"/>
      <c r="APL82" s="34"/>
      <c r="APM82" s="34"/>
      <c r="APN82" s="34"/>
      <c r="APO82" s="34"/>
      <c r="APP82" s="34"/>
      <c r="APQ82" s="34"/>
      <c r="APR82" s="34"/>
      <c r="APS82" s="34"/>
      <c r="APT82" s="34"/>
      <c r="APU82" s="34"/>
      <c r="APV82" s="34"/>
      <c r="APW82" s="34"/>
      <c r="APX82" s="34"/>
      <c r="APY82" s="34"/>
      <c r="APZ82" s="34"/>
    </row>
    <row r="83" spans="1:1120" s="36" customFormat="1" ht="20" customHeight="1" x14ac:dyDescent="0.2">
      <c r="A83" s="261" t="s">
        <v>967</v>
      </c>
      <c r="B83" s="260">
        <f t="shared" si="2"/>
        <v>3679.7392073924252</v>
      </c>
      <c r="C83" s="260">
        <f t="shared" si="3"/>
        <v>49408.364429043417</v>
      </c>
      <c r="D83" s="260">
        <f>E113/1024</f>
        <v>325.95150172814107</v>
      </c>
      <c r="E83" s="260"/>
      <c r="F83" s="260">
        <f t="shared" si="4"/>
        <v>8791.0822091912978</v>
      </c>
      <c r="G83" s="260">
        <f>(L113+M113)/1024</f>
        <v>29.785183869781484</v>
      </c>
      <c r="H83" s="260">
        <f>(S113+T113+U113+V113+W113+X113)/1024</f>
        <v>9332.6586216569885</v>
      </c>
      <c r="I83" s="260">
        <f>Y113/1024</f>
        <v>19121.102081971603</v>
      </c>
      <c r="J83" s="260">
        <f t="shared" si="5"/>
        <v>2043.2440052018492</v>
      </c>
      <c r="K83" s="260">
        <f>AE113/1024</f>
        <v>2652.1905676660649</v>
      </c>
      <c r="L83" s="260">
        <f>(AG113+AH113)/1024</f>
        <v>1079.3364815819732</v>
      </c>
      <c r="M83" s="260">
        <f>(AI113+AJ113)/1024</f>
        <v>4139.5547063332269</v>
      </c>
      <c r="N83" s="260">
        <f>AK113/1024</f>
        <v>26.975272704018472</v>
      </c>
      <c r="O83" s="260">
        <f t="shared" si="6"/>
        <v>100629.98426834082</v>
      </c>
      <c r="P83" s="260">
        <v>2099.61</v>
      </c>
      <c r="Q83" t="s">
        <v>70</v>
      </c>
      <c r="R83"/>
      <c r="S83" s="82"/>
      <c r="T83" s="145"/>
      <c r="U83"/>
      <c r="V83"/>
      <c r="W83"/>
      <c r="X83"/>
      <c r="Y83"/>
      <c r="Z83"/>
      <c r="AA83"/>
      <c r="AB83"/>
      <c r="AC83"/>
      <c r="AD83"/>
      <c r="AE83"/>
      <c r="AF83"/>
      <c r="AG83"/>
      <c r="AH83"/>
      <c r="AI83" s="34"/>
      <c r="AJ83" s="34"/>
      <c r="AK83" s="34"/>
      <c r="AL83" s="34"/>
      <c r="AM83" s="34"/>
      <c r="AN83" s="34"/>
      <c r="AO83" s="34"/>
      <c r="AP83" s="34"/>
      <c r="AQ83" s="34"/>
      <c r="AR83" s="34"/>
      <c r="AS83" s="34"/>
      <c r="AT83" s="34"/>
      <c r="AU83" s="34"/>
      <c r="AV83" s="34"/>
      <c r="AW83" s="34"/>
      <c r="AX83" s="34"/>
      <c r="AY83" s="34"/>
      <c r="AZ83" s="34"/>
      <c r="BA83" s="34"/>
      <c r="BB83" s="34"/>
      <c r="BC83" s="34"/>
      <c r="BD83" s="34"/>
      <c r="BE83" s="34"/>
      <c r="BF83" s="34"/>
      <c r="BG83" s="34"/>
      <c r="BH83" s="34"/>
      <c r="BI83" s="34"/>
      <c r="BJ83" s="34"/>
      <c r="BK83" s="34"/>
      <c r="BL83" s="34"/>
      <c r="BM83" s="34"/>
      <c r="BN83" s="34"/>
      <c r="BO83" s="34"/>
      <c r="BP83" s="34"/>
      <c r="BQ83" s="34"/>
      <c r="BR83" s="34"/>
      <c r="BS83" s="34"/>
      <c r="BT83" s="34"/>
      <c r="BU83" s="34"/>
      <c r="BV83" s="34"/>
      <c r="BW83" s="34"/>
      <c r="BX83" s="34"/>
      <c r="BY83" s="34"/>
      <c r="BZ83" s="34"/>
      <c r="CA83" s="34"/>
      <c r="CB83" s="34"/>
      <c r="CC83" s="34"/>
      <c r="CD83" s="34"/>
      <c r="CE83" s="34"/>
      <c r="CF83" s="34"/>
      <c r="CG83" s="34"/>
      <c r="CH83" s="34"/>
      <c r="CI83" s="34"/>
      <c r="CJ83" s="34"/>
      <c r="CK83" s="34"/>
      <c r="CL83" s="34"/>
      <c r="CM83" s="34"/>
      <c r="CN83" s="34"/>
      <c r="CO83" s="34"/>
      <c r="CP83" s="34"/>
      <c r="CQ83" s="34"/>
      <c r="CR83" s="34"/>
      <c r="CS83" s="34"/>
      <c r="CT83" s="34"/>
      <c r="CU83" s="34"/>
      <c r="CV83" s="34"/>
      <c r="CW83" s="34"/>
      <c r="CX83" s="34"/>
      <c r="CY83" s="34"/>
      <c r="CZ83" s="34"/>
      <c r="DA83" s="34"/>
      <c r="DB83" s="34"/>
      <c r="DC83" s="34"/>
      <c r="DD83" s="34"/>
      <c r="DE83" s="34"/>
      <c r="DF83" s="34"/>
      <c r="DG83" s="34"/>
      <c r="DH83" s="34"/>
      <c r="DI83" s="34"/>
      <c r="DJ83" s="34"/>
      <c r="DK83" s="34"/>
      <c r="DL83" s="34"/>
      <c r="DM83" s="34"/>
      <c r="DN83" s="34"/>
      <c r="DO83" s="34"/>
      <c r="DP83" s="34"/>
      <c r="DQ83" s="34"/>
      <c r="DR83" s="34"/>
      <c r="DS83" s="34"/>
      <c r="DT83" s="34"/>
      <c r="DU83" s="34"/>
      <c r="DV83" s="34"/>
      <c r="DW83" s="34"/>
      <c r="DX83" s="34"/>
      <c r="DY83" s="34"/>
      <c r="DZ83" s="34"/>
      <c r="EA83" s="34"/>
      <c r="EB83" s="34"/>
      <c r="EC83" s="34"/>
      <c r="ED83" s="34"/>
      <c r="EE83" s="34"/>
      <c r="EF83" s="34"/>
      <c r="EG83" s="34"/>
      <c r="EH83" s="34"/>
      <c r="EI83" s="34"/>
      <c r="EJ83" s="34"/>
      <c r="EK83" s="34"/>
      <c r="EL83" s="34"/>
      <c r="EM83" s="34"/>
      <c r="EN83" s="34"/>
      <c r="EO83" s="34"/>
      <c r="EP83" s="34"/>
      <c r="EQ83" s="34"/>
      <c r="ER83" s="34"/>
      <c r="ES83" s="34"/>
      <c r="ET83" s="34"/>
      <c r="EU83" s="34"/>
      <c r="EV83" s="34"/>
      <c r="EW83" s="34"/>
      <c r="EX83" s="34"/>
      <c r="EY83" s="34"/>
      <c r="EZ83" s="34"/>
      <c r="FA83" s="34"/>
      <c r="FB83" s="34"/>
      <c r="FC83" s="34"/>
      <c r="FD83" s="34"/>
      <c r="FE83" s="34"/>
      <c r="FF83" s="34"/>
      <c r="FG83" s="34"/>
      <c r="FH83" s="34"/>
      <c r="FI83" s="34"/>
      <c r="FJ83" s="34"/>
      <c r="FK83" s="34"/>
      <c r="FL83" s="34"/>
      <c r="FM83" s="34"/>
      <c r="FN83" s="34"/>
      <c r="FO83" s="34"/>
      <c r="FP83" s="34"/>
      <c r="FQ83" s="34"/>
      <c r="FR83" s="34"/>
      <c r="FS83" s="34"/>
      <c r="FT83" s="34"/>
      <c r="FU83" s="34"/>
      <c r="FV83" s="34"/>
      <c r="FW83" s="34"/>
      <c r="FX83" s="34"/>
      <c r="FY83" s="34"/>
      <c r="FZ83" s="34"/>
      <c r="GA83" s="34"/>
      <c r="GB83" s="34"/>
      <c r="GC83" s="34"/>
      <c r="GD83" s="34"/>
      <c r="GE83" s="34"/>
      <c r="GF83" s="34"/>
      <c r="GG83" s="34"/>
      <c r="GH83" s="34"/>
      <c r="GI83" s="34"/>
      <c r="GJ83" s="34"/>
      <c r="GK83" s="34"/>
      <c r="GL83" s="34"/>
      <c r="GM83" s="34"/>
      <c r="GN83" s="34"/>
      <c r="GO83" s="34"/>
      <c r="GP83" s="34"/>
      <c r="GQ83" s="34"/>
      <c r="GR83" s="34"/>
      <c r="GS83" s="34"/>
      <c r="GT83" s="34"/>
      <c r="GU83" s="34"/>
      <c r="GV83" s="34"/>
      <c r="GW83" s="34"/>
      <c r="GX83" s="34"/>
      <c r="GY83" s="34"/>
      <c r="GZ83" s="34"/>
      <c r="HA83" s="34"/>
      <c r="HB83" s="34"/>
      <c r="HC83" s="34"/>
      <c r="HD83" s="34"/>
      <c r="HE83" s="34"/>
      <c r="HF83" s="34"/>
      <c r="HG83" s="34"/>
      <c r="HH83" s="34"/>
      <c r="HI83" s="34"/>
      <c r="HJ83" s="34"/>
      <c r="HK83" s="34"/>
      <c r="HL83" s="34"/>
      <c r="HM83" s="34"/>
      <c r="HN83" s="34"/>
      <c r="HO83" s="34"/>
      <c r="HP83" s="34"/>
      <c r="HQ83" s="34"/>
      <c r="HR83" s="34"/>
      <c r="HS83" s="34"/>
      <c r="HT83" s="34"/>
      <c r="HU83" s="34"/>
      <c r="HV83" s="34"/>
      <c r="HW83" s="34"/>
      <c r="HX83" s="34"/>
      <c r="HY83" s="34"/>
      <c r="HZ83" s="34"/>
      <c r="IA83" s="34"/>
      <c r="IB83" s="34"/>
      <c r="IC83" s="34"/>
      <c r="ID83" s="34"/>
      <c r="IE83" s="34"/>
      <c r="IF83" s="34"/>
      <c r="IG83" s="34"/>
      <c r="IH83" s="34"/>
      <c r="II83" s="34"/>
      <c r="IJ83" s="34"/>
      <c r="IK83" s="34"/>
      <c r="IL83" s="34"/>
      <c r="IM83" s="34"/>
      <c r="IN83" s="34"/>
      <c r="IO83" s="34"/>
      <c r="IP83" s="34"/>
      <c r="IQ83" s="34"/>
      <c r="IR83" s="34"/>
      <c r="IS83" s="34"/>
      <c r="IT83" s="34"/>
      <c r="IU83" s="34"/>
      <c r="IV83" s="34"/>
      <c r="IW83" s="34"/>
      <c r="IX83" s="34"/>
      <c r="IY83" s="34"/>
      <c r="IZ83" s="34"/>
      <c r="JA83" s="34"/>
      <c r="JB83" s="34"/>
      <c r="JC83" s="34"/>
      <c r="JD83" s="34"/>
      <c r="JE83" s="34"/>
      <c r="JF83" s="34"/>
      <c r="JG83" s="34"/>
      <c r="JH83" s="34"/>
      <c r="JI83" s="34"/>
      <c r="JJ83" s="34"/>
      <c r="JK83" s="34"/>
      <c r="JL83" s="34"/>
      <c r="JM83" s="34"/>
      <c r="JN83" s="34"/>
      <c r="JO83" s="34"/>
      <c r="JP83" s="34"/>
      <c r="JQ83" s="34"/>
      <c r="JR83" s="34"/>
      <c r="JS83" s="34"/>
      <c r="JT83" s="34"/>
      <c r="JU83" s="34"/>
      <c r="JV83" s="34"/>
      <c r="JW83" s="34"/>
      <c r="JX83" s="34"/>
      <c r="JY83" s="34"/>
      <c r="JZ83" s="34"/>
      <c r="KA83" s="34"/>
      <c r="KB83" s="34"/>
      <c r="KC83" s="34"/>
      <c r="KD83" s="34"/>
      <c r="KE83" s="34"/>
      <c r="KF83" s="34"/>
      <c r="KG83" s="34"/>
      <c r="KH83" s="34"/>
      <c r="KI83" s="34"/>
      <c r="KJ83" s="34"/>
      <c r="KK83" s="34"/>
      <c r="KL83" s="34"/>
      <c r="KM83" s="34"/>
      <c r="KN83" s="34"/>
      <c r="KO83" s="34"/>
      <c r="KP83" s="34"/>
      <c r="KQ83" s="34"/>
      <c r="KR83" s="34"/>
      <c r="KS83" s="34"/>
      <c r="KT83" s="34"/>
      <c r="KU83" s="34"/>
      <c r="KV83" s="34"/>
      <c r="KW83" s="34"/>
      <c r="KX83" s="34"/>
      <c r="KY83" s="34"/>
      <c r="KZ83" s="34"/>
      <c r="LA83" s="34"/>
      <c r="LB83" s="34"/>
      <c r="LC83" s="34"/>
      <c r="LD83" s="34"/>
      <c r="LE83" s="34"/>
      <c r="LF83" s="34"/>
      <c r="LG83" s="34"/>
      <c r="LH83" s="34"/>
      <c r="LI83" s="34"/>
      <c r="LJ83" s="34"/>
      <c r="LK83" s="34"/>
      <c r="LL83" s="34"/>
      <c r="LM83" s="34"/>
      <c r="LN83" s="34"/>
      <c r="LO83" s="34"/>
      <c r="LP83" s="34"/>
      <c r="LQ83" s="34"/>
      <c r="LR83" s="34"/>
      <c r="LS83" s="34"/>
      <c r="LT83" s="34"/>
      <c r="LU83" s="34"/>
      <c r="LV83" s="34"/>
      <c r="LW83" s="34"/>
      <c r="LX83" s="34"/>
      <c r="LY83" s="34"/>
      <c r="LZ83" s="34"/>
      <c r="MA83" s="34"/>
      <c r="MB83" s="34"/>
      <c r="MC83" s="34"/>
      <c r="MD83" s="34"/>
      <c r="ME83" s="34"/>
      <c r="MF83" s="34"/>
      <c r="MG83" s="34"/>
      <c r="MH83" s="34"/>
      <c r="MI83" s="34"/>
      <c r="MJ83" s="34"/>
      <c r="MK83" s="34"/>
      <c r="ML83" s="34"/>
      <c r="MM83" s="34"/>
      <c r="MN83" s="34"/>
      <c r="MO83" s="34"/>
      <c r="MP83" s="34"/>
      <c r="MQ83" s="34"/>
      <c r="MR83" s="34"/>
      <c r="MS83" s="34"/>
      <c r="MT83" s="34"/>
      <c r="MU83" s="34"/>
      <c r="MV83" s="34"/>
      <c r="MW83" s="34"/>
      <c r="MX83" s="34"/>
      <c r="MY83" s="34"/>
      <c r="MZ83" s="34"/>
      <c r="NA83" s="34"/>
      <c r="NB83" s="34"/>
      <c r="NC83" s="34"/>
      <c r="ND83" s="34"/>
      <c r="NE83" s="34"/>
      <c r="NF83" s="34"/>
      <c r="NG83" s="34"/>
      <c r="NH83" s="34"/>
      <c r="NI83" s="34"/>
      <c r="NJ83" s="34"/>
      <c r="NK83" s="34"/>
      <c r="NL83" s="34"/>
      <c r="NM83" s="34"/>
      <c r="NN83" s="34"/>
      <c r="NO83" s="34"/>
      <c r="NP83" s="34"/>
      <c r="NQ83" s="34"/>
      <c r="NR83" s="34"/>
      <c r="NS83" s="34"/>
      <c r="NT83" s="34"/>
      <c r="NU83" s="34"/>
      <c r="NV83" s="34"/>
      <c r="NW83" s="34"/>
      <c r="NX83" s="34"/>
      <c r="NY83" s="34"/>
      <c r="NZ83" s="34"/>
      <c r="OA83" s="34"/>
      <c r="OB83" s="34"/>
      <c r="OC83" s="34"/>
      <c r="OD83" s="34"/>
      <c r="OE83" s="34"/>
      <c r="OF83" s="34"/>
      <c r="OG83" s="34"/>
      <c r="OH83" s="34"/>
      <c r="OI83" s="34"/>
      <c r="OJ83" s="34"/>
      <c r="OK83" s="34"/>
      <c r="OL83" s="34"/>
      <c r="OM83" s="34"/>
      <c r="ON83" s="34"/>
      <c r="OO83" s="34"/>
      <c r="OP83" s="34"/>
      <c r="OQ83" s="34"/>
      <c r="OR83" s="34"/>
      <c r="OS83" s="34"/>
      <c r="OT83" s="34"/>
      <c r="OU83" s="34"/>
      <c r="OV83" s="34"/>
      <c r="OW83" s="34"/>
      <c r="OX83" s="34"/>
      <c r="OY83" s="34"/>
      <c r="OZ83" s="34"/>
      <c r="PA83" s="34"/>
      <c r="PB83" s="34"/>
      <c r="PC83" s="34"/>
      <c r="PD83" s="34"/>
      <c r="PE83" s="34"/>
      <c r="PF83" s="34"/>
      <c r="PG83" s="34"/>
      <c r="PH83" s="34"/>
      <c r="PI83" s="34"/>
      <c r="PJ83" s="34"/>
      <c r="PK83" s="34"/>
      <c r="PL83" s="34"/>
      <c r="PM83" s="34"/>
      <c r="PN83" s="34"/>
      <c r="PO83" s="34"/>
      <c r="PP83" s="34"/>
      <c r="PQ83" s="34"/>
      <c r="PR83" s="34"/>
      <c r="PS83" s="34"/>
      <c r="PT83" s="34"/>
      <c r="PU83" s="34"/>
      <c r="PV83" s="34"/>
      <c r="PW83" s="34"/>
      <c r="PX83" s="34"/>
      <c r="PY83" s="34"/>
      <c r="PZ83" s="34"/>
      <c r="QA83" s="34"/>
      <c r="QB83" s="34"/>
      <c r="QC83" s="34"/>
      <c r="QD83" s="34"/>
      <c r="QE83" s="34"/>
      <c r="QF83" s="34"/>
      <c r="QG83" s="34"/>
      <c r="QH83" s="34"/>
      <c r="QI83" s="34"/>
      <c r="QJ83" s="34"/>
      <c r="QK83" s="34"/>
      <c r="QL83" s="34"/>
      <c r="QM83" s="34"/>
      <c r="QN83" s="34"/>
      <c r="QO83" s="34"/>
      <c r="QP83" s="34"/>
      <c r="QQ83" s="34"/>
      <c r="QR83" s="34"/>
      <c r="QS83" s="34"/>
      <c r="QT83" s="34"/>
      <c r="QU83" s="34"/>
      <c r="QV83" s="34"/>
      <c r="QW83" s="34"/>
      <c r="QX83" s="34"/>
      <c r="QY83" s="34"/>
      <c r="QZ83" s="34"/>
      <c r="RA83" s="34"/>
      <c r="RB83" s="34"/>
      <c r="RC83" s="34"/>
      <c r="RD83" s="34"/>
      <c r="RE83" s="34"/>
      <c r="RF83" s="34"/>
      <c r="RG83" s="34"/>
      <c r="RH83" s="34"/>
      <c r="RI83" s="34"/>
      <c r="RJ83" s="34"/>
      <c r="RK83" s="34"/>
      <c r="RL83" s="34"/>
      <c r="RM83" s="34"/>
      <c r="RN83" s="34"/>
      <c r="RO83" s="34"/>
      <c r="RP83" s="34"/>
      <c r="RQ83" s="34"/>
      <c r="RR83" s="34"/>
      <c r="RS83" s="34"/>
      <c r="RT83" s="34"/>
      <c r="RU83" s="34"/>
      <c r="RV83" s="34"/>
      <c r="RW83" s="34"/>
      <c r="RX83" s="34"/>
      <c r="RY83" s="34"/>
      <c r="RZ83" s="34"/>
      <c r="SA83" s="34"/>
      <c r="SB83" s="34"/>
      <c r="SC83" s="34"/>
      <c r="SD83" s="34"/>
      <c r="SE83" s="34"/>
      <c r="SF83" s="34"/>
      <c r="SG83" s="34"/>
      <c r="SH83" s="34"/>
      <c r="SI83" s="34"/>
      <c r="SJ83" s="34"/>
      <c r="SK83" s="34"/>
      <c r="SL83" s="34"/>
      <c r="SM83" s="34"/>
      <c r="SN83" s="34"/>
      <c r="SO83" s="34"/>
      <c r="SP83" s="34"/>
      <c r="SQ83" s="34"/>
      <c r="SR83" s="34"/>
      <c r="SS83" s="34"/>
      <c r="ST83" s="34"/>
      <c r="SU83" s="34"/>
      <c r="SV83" s="34"/>
      <c r="SW83" s="34"/>
      <c r="SX83" s="34"/>
      <c r="SY83" s="34"/>
      <c r="SZ83" s="34"/>
      <c r="TA83" s="34"/>
      <c r="TB83" s="34"/>
      <c r="TC83" s="34"/>
      <c r="TD83" s="34"/>
      <c r="TE83" s="34"/>
      <c r="TF83" s="34"/>
      <c r="TG83" s="34"/>
      <c r="TH83" s="34"/>
      <c r="TI83" s="34"/>
      <c r="TJ83" s="34"/>
      <c r="TK83" s="34"/>
      <c r="TL83" s="34"/>
      <c r="TM83" s="34"/>
      <c r="TN83" s="34"/>
      <c r="TO83" s="34"/>
      <c r="TP83" s="34"/>
      <c r="TQ83" s="34"/>
      <c r="TR83" s="34"/>
      <c r="TS83" s="34"/>
      <c r="TT83" s="34"/>
      <c r="TU83" s="34"/>
      <c r="TV83" s="34"/>
      <c r="TW83" s="34"/>
      <c r="TX83" s="34"/>
      <c r="TY83" s="34"/>
      <c r="TZ83" s="34"/>
      <c r="UA83" s="34"/>
      <c r="UB83" s="34"/>
      <c r="UC83" s="34"/>
      <c r="UD83" s="34"/>
      <c r="UE83" s="34"/>
      <c r="UF83" s="34"/>
      <c r="UG83" s="34"/>
      <c r="UH83" s="34"/>
      <c r="UI83" s="34"/>
      <c r="UJ83" s="34"/>
      <c r="UK83" s="34"/>
      <c r="UL83" s="34"/>
      <c r="UM83" s="34"/>
      <c r="UN83" s="34"/>
      <c r="UO83" s="34"/>
      <c r="UP83" s="34"/>
      <c r="UQ83" s="34"/>
      <c r="UR83" s="34"/>
      <c r="US83" s="34"/>
      <c r="UT83" s="34"/>
      <c r="UU83" s="34"/>
      <c r="UV83" s="34"/>
      <c r="UW83" s="34"/>
      <c r="UX83" s="34"/>
      <c r="UY83" s="34"/>
      <c r="UZ83" s="34"/>
      <c r="VA83" s="34"/>
      <c r="VB83" s="34"/>
      <c r="VC83" s="34"/>
      <c r="VD83" s="34"/>
      <c r="VE83" s="34"/>
      <c r="VF83" s="34"/>
      <c r="VG83" s="34"/>
      <c r="VH83" s="34"/>
      <c r="VI83" s="34"/>
      <c r="VJ83" s="34"/>
      <c r="VK83" s="34"/>
      <c r="VL83" s="34"/>
      <c r="VM83" s="34"/>
      <c r="VN83" s="34"/>
      <c r="VO83" s="34"/>
      <c r="VP83" s="34"/>
      <c r="VQ83" s="34"/>
      <c r="VR83" s="34"/>
      <c r="VS83" s="34"/>
      <c r="VT83" s="34"/>
      <c r="VU83" s="34"/>
      <c r="VV83" s="34"/>
      <c r="VW83" s="34"/>
      <c r="VX83" s="34"/>
      <c r="VY83" s="34"/>
      <c r="VZ83" s="34"/>
      <c r="WA83" s="34"/>
      <c r="WB83" s="34"/>
      <c r="WC83" s="34"/>
      <c r="WD83" s="34"/>
      <c r="WE83" s="34"/>
      <c r="WF83" s="34"/>
      <c r="WG83" s="34"/>
      <c r="WH83" s="34"/>
      <c r="WI83" s="34"/>
      <c r="WJ83" s="34"/>
      <c r="WK83" s="34"/>
      <c r="WL83" s="34"/>
      <c r="WM83" s="34"/>
      <c r="WN83" s="34"/>
      <c r="WO83" s="34"/>
      <c r="WP83" s="34"/>
      <c r="WQ83" s="34"/>
      <c r="WR83" s="34"/>
      <c r="WS83" s="34"/>
      <c r="WT83" s="34"/>
      <c r="WU83" s="34"/>
      <c r="WV83" s="34"/>
      <c r="WW83" s="34"/>
      <c r="WX83" s="34"/>
      <c r="WY83" s="34"/>
      <c r="WZ83" s="34"/>
      <c r="XA83" s="34"/>
      <c r="XB83" s="34"/>
      <c r="XC83" s="34"/>
      <c r="XD83" s="34"/>
      <c r="XE83" s="34"/>
      <c r="XF83" s="34"/>
      <c r="XG83" s="34"/>
      <c r="XH83" s="34"/>
      <c r="XI83" s="34"/>
      <c r="XJ83" s="34"/>
      <c r="XK83" s="34"/>
      <c r="XL83" s="34"/>
      <c r="XM83" s="34"/>
      <c r="XN83" s="34"/>
      <c r="XO83" s="34"/>
      <c r="XP83" s="34"/>
      <c r="XQ83" s="34"/>
      <c r="XR83" s="34"/>
      <c r="XS83" s="34"/>
      <c r="XT83" s="34"/>
      <c r="XU83" s="34"/>
      <c r="XV83" s="34"/>
      <c r="XW83" s="34"/>
      <c r="XX83" s="34"/>
      <c r="XY83" s="34"/>
      <c r="XZ83" s="34"/>
      <c r="YA83" s="34"/>
      <c r="YB83" s="34"/>
      <c r="YC83" s="34"/>
      <c r="YD83" s="34"/>
      <c r="YE83" s="34"/>
      <c r="YF83" s="34"/>
      <c r="YG83" s="34"/>
      <c r="YH83" s="34"/>
      <c r="YI83" s="34"/>
      <c r="YJ83" s="34"/>
      <c r="YK83" s="34"/>
      <c r="YL83" s="34"/>
      <c r="YM83" s="34"/>
      <c r="YN83" s="34"/>
      <c r="YO83" s="34"/>
      <c r="YP83" s="34"/>
      <c r="YQ83" s="34"/>
      <c r="YR83" s="34"/>
      <c r="YS83" s="34"/>
      <c r="YT83" s="34"/>
      <c r="YU83" s="34"/>
      <c r="YV83" s="34"/>
      <c r="YW83" s="34"/>
      <c r="YX83" s="34"/>
      <c r="YY83" s="34"/>
      <c r="YZ83" s="34"/>
      <c r="ZA83" s="34"/>
      <c r="ZB83" s="34"/>
      <c r="ZC83" s="34"/>
      <c r="ZD83" s="34"/>
      <c r="ZE83" s="34"/>
      <c r="ZF83" s="34"/>
      <c r="ZG83" s="34"/>
      <c r="ZH83" s="34"/>
      <c r="ZI83" s="34"/>
      <c r="ZJ83" s="34"/>
      <c r="ZK83" s="34"/>
      <c r="ZL83" s="34"/>
      <c r="ZM83" s="34"/>
      <c r="ZN83" s="34"/>
      <c r="ZO83" s="34"/>
      <c r="ZP83" s="34"/>
      <c r="ZQ83" s="34"/>
      <c r="ZR83" s="34"/>
      <c r="ZS83" s="34"/>
      <c r="ZT83" s="34"/>
      <c r="ZU83" s="34"/>
      <c r="ZV83" s="34"/>
      <c r="ZW83" s="34"/>
      <c r="ZX83" s="34"/>
      <c r="ZY83" s="34"/>
      <c r="ZZ83" s="34"/>
      <c r="AAA83" s="34"/>
      <c r="AAB83" s="34"/>
      <c r="AAC83" s="34"/>
      <c r="AAD83" s="34"/>
      <c r="AAE83" s="34"/>
      <c r="AAF83" s="34"/>
      <c r="AAG83" s="34"/>
      <c r="AAH83" s="34"/>
      <c r="AAI83" s="34"/>
      <c r="AAJ83" s="34"/>
      <c r="AAK83" s="34"/>
      <c r="AAL83" s="34"/>
      <c r="AAM83" s="34"/>
      <c r="AAN83" s="34"/>
      <c r="AAO83" s="34"/>
      <c r="AAP83" s="34"/>
      <c r="AAQ83" s="34"/>
      <c r="AAR83" s="34"/>
      <c r="AAS83" s="34"/>
      <c r="AAT83" s="34"/>
      <c r="AAU83" s="34"/>
      <c r="AAV83" s="34"/>
      <c r="AAW83" s="34"/>
      <c r="AAX83" s="34"/>
      <c r="AAY83" s="34"/>
      <c r="AAZ83" s="34"/>
      <c r="ABA83" s="34"/>
      <c r="ABB83" s="34"/>
      <c r="ABC83" s="34"/>
      <c r="ABD83" s="34"/>
      <c r="ABE83" s="34"/>
      <c r="ABF83" s="34"/>
      <c r="ABG83" s="34"/>
      <c r="ABH83" s="34"/>
      <c r="ABI83" s="34"/>
      <c r="ABJ83" s="34"/>
      <c r="ABK83" s="34"/>
      <c r="ABL83" s="34"/>
      <c r="ABM83" s="34"/>
      <c r="ABN83" s="34"/>
      <c r="ABO83" s="34"/>
      <c r="ABP83" s="34"/>
      <c r="ABQ83" s="34"/>
      <c r="ABR83" s="34"/>
      <c r="ABS83" s="34"/>
      <c r="ABT83" s="34"/>
      <c r="ABU83" s="34"/>
      <c r="ABV83" s="34"/>
      <c r="ABW83" s="34"/>
      <c r="ABX83" s="34"/>
      <c r="ABY83" s="34"/>
      <c r="ABZ83" s="34"/>
      <c r="ACA83" s="34"/>
      <c r="ACB83" s="34"/>
      <c r="ACC83" s="34"/>
      <c r="ACD83" s="34"/>
      <c r="ACE83" s="34"/>
      <c r="ACF83" s="34"/>
      <c r="ACG83" s="34"/>
      <c r="ACH83" s="34"/>
      <c r="ACI83" s="34"/>
      <c r="ACJ83" s="34"/>
      <c r="ACK83" s="34"/>
      <c r="ACL83" s="34"/>
      <c r="ACM83" s="34"/>
      <c r="ACN83" s="34"/>
      <c r="ACO83" s="34"/>
      <c r="ACP83" s="34"/>
      <c r="ACQ83" s="34"/>
      <c r="ACR83" s="34"/>
      <c r="ACS83" s="34"/>
      <c r="ACT83" s="34"/>
      <c r="ACU83" s="34"/>
      <c r="ACV83" s="34"/>
      <c r="ACW83" s="34"/>
      <c r="ACX83" s="34"/>
      <c r="ACY83" s="34"/>
      <c r="ACZ83" s="34"/>
      <c r="ADA83" s="34"/>
      <c r="ADB83" s="34"/>
      <c r="ADC83" s="34"/>
      <c r="ADD83" s="34"/>
      <c r="ADE83" s="34"/>
      <c r="ADF83" s="34"/>
      <c r="ADG83" s="34"/>
      <c r="ADH83" s="34"/>
      <c r="ADI83" s="34"/>
      <c r="ADJ83" s="34"/>
      <c r="ADK83" s="34"/>
      <c r="ADL83" s="34"/>
      <c r="ADM83" s="34"/>
      <c r="ADN83" s="34"/>
      <c r="ADO83" s="34"/>
      <c r="ADP83" s="34"/>
      <c r="ADQ83" s="34"/>
      <c r="ADR83" s="34"/>
      <c r="ADS83" s="34"/>
      <c r="ADT83" s="34"/>
      <c r="ADU83" s="34"/>
      <c r="ADV83" s="34"/>
      <c r="ADW83" s="34"/>
      <c r="ADX83" s="34"/>
      <c r="ADY83" s="34"/>
      <c r="ADZ83" s="34"/>
      <c r="AEA83" s="34"/>
      <c r="AEB83" s="34"/>
      <c r="AEC83" s="34"/>
      <c r="AED83" s="34"/>
      <c r="AEE83" s="34"/>
      <c r="AEF83" s="34"/>
      <c r="AEG83" s="34"/>
      <c r="AEH83" s="34"/>
      <c r="AEI83" s="34"/>
      <c r="AEJ83" s="34"/>
      <c r="AEK83" s="34"/>
      <c r="AEL83" s="34"/>
      <c r="AEM83" s="34"/>
      <c r="AEN83" s="34"/>
      <c r="AEO83" s="34"/>
      <c r="AEP83" s="34"/>
      <c r="AEQ83" s="34"/>
      <c r="AER83" s="34"/>
      <c r="AES83" s="34"/>
      <c r="AET83" s="34"/>
      <c r="AEU83" s="34"/>
      <c r="AEV83" s="34"/>
      <c r="AEW83" s="34"/>
      <c r="AEX83" s="34"/>
      <c r="AEY83" s="34"/>
      <c r="AEZ83" s="34"/>
      <c r="AFA83" s="34"/>
      <c r="AFB83" s="34"/>
      <c r="AFC83" s="34"/>
      <c r="AFD83" s="34"/>
      <c r="AFE83" s="34"/>
      <c r="AFF83" s="34"/>
      <c r="AFG83" s="34"/>
      <c r="AFH83" s="34"/>
      <c r="AFI83" s="34"/>
      <c r="AFJ83" s="34"/>
      <c r="AFK83" s="34"/>
      <c r="AFL83" s="34"/>
      <c r="AFM83" s="34"/>
      <c r="AFN83" s="34"/>
      <c r="AFO83" s="34"/>
      <c r="AFP83" s="34"/>
      <c r="AFQ83" s="34"/>
      <c r="AFR83" s="34"/>
      <c r="AFS83" s="34"/>
      <c r="AFT83" s="34"/>
      <c r="AFU83" s="34"/>
      <c r="AFV83" s="34"/>
      <c r="AFW83" s="34"/>
      <c r="AFX83" s="34"/>
      <c r="AFY83" s="34"/>
      <c r="AFZ83" s="34"/>
      <c r="AGA83" s="34"/>
      <c r="AGB83" s="34"/>
      <c r="AGC83" s="34"/>
      <c r="AGD83" s="34"/>
      <c r="AGE83" s="34"/>
      <c r="AGF83" s="34"/>
      <c r="AGG83" s="34"/>
      <c r="AGH83" s="34"/>
      <c r="AGI83" s="34"/>
      <c r="AGJ83" s="34"/>
      <c r="AGK83" s="34"/>
      <c r="AGL83" s="34"/>
      <c r="AGM83" s="34"/>
      <c r="AGN83" s="34"/>
      <c r="AGO83" s="34"/>
      <c r="AGP83" s="34"/>
      <c r="AGQ83" s="34"/>
      <c r="AGR83" s="34"/>
      <c r="AGS83" s="34"/>
      <c r="AGT83" s="34"/>
      <c r="AGU83" s="34"/>
      <c r="AGV83" s="34"/>
      <c r="AGW83" s="34"/>
      <c r="AGX83" s="34"/>
      <c r="AGY83" s="34"/>
      <c r="AGZ83" s="34"/>
      <c r="AHA83" s="34"/>
      <c r="AHB83" s="34"/>
      <c r="AHC83" s="34"/>
      <c r="AHD83" s="34"/>
      <c r="AHE83" s="34"/>
      <c r="AHF83" s="34"/>
      <c r="AHG83" s="34"/>
      <c r="AHH83" s="34"/>
      <c r="AHI83" s="34"/>
      <c r="AHJ83" s="34"/>
      <c r="AHK83" s="34"/>
      <c r="AHL83" s="34"/>
      <c r="AHM83" s="34"/>
      <c r="AHN83" s="34"/>
      <c r="AHO83" s="34"/>
      <c r="AHP83" s="34"/>
      <c r="AHQ83" s="34"/>
      <c r="AHR83" s="34"/>
      <c r="AHS83" s="34"/>
      <c r="AHT83" s="34"/>
      <c r="AHU83" s="34"/>
      <c r="AHV83" s="34"/>
      <c r="AHW83" s="34"/>
      <c r="AHX83" s="34"/>
      <c r="AHY83" s="34"/>
      <c r="AHZ83" s="34"/>
      <c r="AIA83" s="34"/>
      <c r="AIB83" s="34"/>
      <c r="AIC83" s="34"/>
      <c r="AID83" s="34"/>
      <c r="AIE83" s="34"/>
      <c r="AIF83" s="34"/>
      <c r="AIG83" s="34"/>
      <c r="AIH83" s="34"/>
      <c r="AII83" s="34"/>
      <c r="AIJ83" s="34"/>
      <c r="AIK83" s="34"/>
      <c r="AIL83" s="34"/>
      <c r="AIM83" s="34"/>
      <c r="AIN83" s="34"/>
      <c r="AIO83" s="34"/>
      <c r="AIP83" s="34"/>
      <c r="AIQ83" s="34"/>
      <c r="AIR83" s="34"/>
      <c r="AIS83" s="34"/>
      <c r="AIT83" s="34"/>
      <c r="AIU83" s="34"/>
      <c r="AIV83" s="34"/>
      <c r="AIW83" s="34"/>
      <c r="AIX83" s="34"/>
      <c r="AIY83" s="34"/>
      <c r="AIZ83" s="34"/>
      <c r="AJA83" s="34"/>
      <c r="AJB83" s="34"/>
      <c r="AJC83" s="34"/>
      <c r="AJD83" s="34"/>
      <c r="AJE83" s="34"/>
      <c r="AJF83" s="34"/>
      <c r="AJG83" s="34"/>
      <c r="AJH83" s="34"/>
      <c r="AJI83" s="34"/>
      <c r="AJJ83" s="34"/>
      <c r="AJK83" s="34"/>
      <c r="AJL83" s="34"/>
      <c r="AJM83" s="34"/>
      <c r="AJN83" s="34"/>
      <c r="AJO83" s="34"/>
      <c r="AJP83" s="34"/>
      <c r="AJQ83" s="34"/>
      <c r="AJR83" s="34"/>
      <c r="AJS83" s="34"/>
      <c r="AJT83" s="34"/>
      <c r="AJU83" s="34"/>
      <c r="AJV83" s="34"/>
      <c r="AJW83" s="34"/>
      <c r="AJX83" s="34"/>
      <c r="AJY83" s="34"/>
      <c r="AJZ83" s="34"/>
      <c r="AKA83" s="34"/>
      <c r="AKB83" s="34"/>
      <c r="AKC83" s="34"/>
      <c r="AKD83" s="34"/>
      <c r="AKE83" s="34"/>
      <c r="AKF83" s="34"/>
      <c r="AKG83" s="34"/>
      <c r="AKH83" s="34"/>
      <c r="AKI83" s="34"/>
      <c r="AKJ83" s="34"/>
      <c r="AKK83" s="34"/>
      <c r="AKL83" s="34"/>
      <c r="AKM83" s="34"/>
      <c r="AKN83" s="34"/>
      <c r="AKO83" s="34"/>
      <c r="AKP83" s="34"/>
      <c r="AKQ83" s="34"/>
      <c r="AKR83" s="34"/>
      <c r="AKS83" s="34"/>
      <c r="AKT83" s="34"/>
      <c r="AKU83" s="34"/>
      <c r="AKV83" s="34"/>
      <c r="AKW83" s="34"/>
      <c r="AKX83" s="34"/>
      <c r="AKY83" s="34"/>
      <c r="AKZ83" s="34"/>
      <c r="ALA83" s="34"/>
      <c r="ALB83" s="34"/>
      <c r="ALC83" s="34"/>
      <c r="ALD83" s="34"/>
      <c r="ALE83" s="34"/>
      <c r="ALF83" s="34"/>
      <c r="ALG83" s="34"/>
      <c r="ALH83" s="34"/>
      <c r="ALI83" s="34"/>
      <c r="ALJ83" s="34"/>
      <c r="ALK83" s="34"/>
      <c r="ALL83" s="34"/>
      <c r="ALM83" s="34"/>
      <c r="ALN83" s="34"/>
      <c r="ALO83" s="34"/>
      <c r="ALP83" s="34"/>
      <c r="ALQ83" s="34"/>
      <c r="ALR83" s="34"/>
      <c r="ALS83" s="34"/>
      <c r="ALT83" s="34"/>
      <c r="ALU83" s="34"/>
      <c r="ALV83" s="34"/>
      <c r="ALW83" s="34"/>
      <c r="ALX83" s="34"/>
      <c r="ALY83" s="34"/>
      <c r="ALZ83" s="34"/>
      <c r="AMA83" s="34"/>
      <c r="AMB83" s="34"/>
      <c r="AMC83" s="34"/>
      <c r="AMD83" s="34"/>
      <c r="AME83" s="34"/>
      <c r="AMF83" s="34"/>
      <c r="AMG83" s="34"/>
      <c r="AMH83" s="34"/>
      <c r="AMI83" s="34"/>
      <c r="AMJ83" s="34"/>
      <c r="AMK83" s="34"/>
      <c r="AML83" s="34"/>
      <c r="AMM83" s="34"/>
      <c r="AMN83" s="34"/>
      <c r="AMO83" s="34"/>
      <c r="AMP83" s="34"/>
      <c r="AMQ83" s="34"/>
      <c r="AMR83" s="34"/>
      <c r="AMS83" s="34"/>
      <c r="AMT83" s="34"/>
      <c r="AMU83" s="34"/>
      <c r="AMV83" s="34"/>
      <c r="AMW83" s="34"/>
      <c r="AMX83" s="34"/>
      <c r="AMY83" s="34"/>
      <c r="AMZ83" s="34"/>
      <c r="ANA83" s="34"/>
      <c r="ANB83" s="34"/>
      <c r="ANC83" s="34"/>
      <c r="AND83" s="34"/>
      <c r="ANE83" s="34"/>
      <c r="ANF83" s="34"/>
      <c r="ANG83" s="34"/>
      <c r="ANH83" s="34"/>
      <c r="ANI83" s="34"/>
      <c r="ANJ83" s="34"/>
      <c r="ANK83" s="34"/>
      <c r="ANL83" s="34"/>
      <c r="ANM83" s="34"/>
      <c r="ANN83" s="34"/>
      <c r="ANO83" s="34"/>
      <c r="ANP83" s="34"/>
      <c r="ANQ83" s="34"/>
      <c r="ANR83" s="34"/>
      <c r="ANS83" s="34"/>
      <c r="ANT83" s="34"/>
      <c r="ANU83" s="34"/>
      <c r="ANV83" s="34"/>
      <c r="ANW83" s="34"/>
      <c r="ANX83" s="34"/>
      <c r="ANY83" s="34"/>
      <c r="ANZ83" s="34"/>
      <c r="AOA83" s="34"/>
      <c r="AOB83" s="34"/>
      <c r="AOC83" s="34"/>
      <c r="AOD83" s="34"/>
      <c r="AOE83" s="34"/>
      <c r="AOF83" s="34"/>
      <c r="AOG83" s="34"/>
      <c r="AOH83" s="34"/>
      <c r="AOI83" s="34"/>
      <c r="AOJ83" s="34"/>
      <c r="AOK83" s="34"/>
      <c r="AOL83" s="34"/>
      <c r="AOM83" s="34"/>
      <c r="AON83" s="34"/>
      <c r="AOO83" s="34"/>
      <c r="AOP83" s="34"/>
      <c r="AOQ83" s="34"/>
      <c r="AOR83" s="34"/>
      <c r="AOS83" s="34"/>
      <c r="AOT83" s="34"/>
      <c r="AOU83" s="34"/>
      <c r="AOV83" s="34"/>
      <c r="AOW83" s="34"/>
      <c r="AOX83" s="34"/>
      <c r="AOY83" s="34"/>
      <c r="AOZ83" s="34"/>
      <c r="APA83" s="34"/>
      <c r="APB83" s="34"/>
      <c r="APC83" s="34"/>
      <c r="APD83" s="34"/>
      <c r="APE83" s="34"/>
      <c r="APF83" s="34"/>
      <c r="APG83" s="34"/>
      <c r="APH83" s="34"/>
      <c r="API83" s="34"/>
      <c r="APJ83" s="34"/>
      <c r="APK83" s="34"/>
      <c r="APL83" s="34"/>
      <c r="APM83" s="34"/>
      <c r="APN83" s="34"/>
      <c r="APO83" s="34"/>
      <c r="APP83" s="34"/>
      <c r="APQ83" s="34"/>
      <c r="APR83" s="34"/>
      <c r="APS83" s="34"/>
      <c r="APT83" s="34"/>
      <c r="APU83" s="34"/>
      <c r="APV83" s="34"/>
      <c r="APW83" s="34"/>
      <c r="APX83" s="34"/>
      <c r="APY83" s="34"/>
      <c r="APZ83" s="34"/>
    </row>
    <row r="84" spans="1:1120" s="36" customFormat="1" ht="27" customHeight="1" x14ac:dyDescent="0.2">
      <c r="A84" s="261" t="s">
        <v>975</v>
      </c>
      <c r="B84" s="260">
        <f t="shared" si="2"/>
        <v>3335.4138302683277</v>
      </c>
      <c r="C84" s="260">
        <f t="shared" si="3"/>
        <v>63111.81197048648</v>
      </c>
      <c r="D84" s="260">
        <f>E114/1024</f>
        <v>385.32457069577811</v>
      </c>
      <c r="E84" s="260">
        <f>F114/1024</f>
        <v>9.2705912647943322E-3</v>
      </c>
      <c r="F84" s="260">
        <f t="shared" si="4"/>
        <v>10914.5644135077</v>
      </c>
      <c r="G84" s="260">
        <f>(L114+M114)/1024</f>
        <v>19.106782130404081</v>
      </c>
      <c r="H84" s="260">
        <f>(S114+T114+U114+V114+W114+X114)/1024</f>
        <v>12309.017858402382</v>
      </c>
      <c r="I84" s="260">
        <f>(N114+Y114)/1024</f>
        <v>12804.38909766198</v>
      </c>
      <c r="J84" s="260">
        <f t="shared" si="5"/>
        <v>3661.8983519570197</v>
      </c>
      <c r="K84" s="260">
        <f>AE114/1024</f>
        <v>2898.9472917848766</v>
      </c>
      <c r="L84" s="260">
        <f>(AG114+AH114)/1024</f>
        <v>1305.6510455729263</v>
      </c>
      <c r="M84" s="260">
        <f>(AI114+AJ114)/1024</f>
        <v>1698.4783187739247</v>
      </c>
      <c r="N84" s="260">
        <f>AK114/1024</f>
        <v>32.708721189489459</v>
      </c>
      <c r="O84" s="260">
        <f t="shared" si="6"/>
        <v>112477.32152302256</v>
      </c>
      <c r="P84" s="260">
        <v>2627.6859892800999</v>
      </c>
      <c r="Q84"/>
      <c r="R84"/>
      <c r="S84" s="82"/>
      <c r="T84" s="145"/>
      <c r="U84"/>
      <c r="V84"/>
      <c r="W84"/>
      <c r="X84"/>
      <c r="Y84"/>
      <c r="Z84"/>
      <c r="AA84"/>
      <c r="AB84"/>
      <c r="AC84" s="9"/>
      <c r="AD84" s="9"/>
      <c r="AE84" s="9"/>
      <c r="AF84" s="9"/>
      <c r="AG84" s="9"/>
      <c r="AH84" s="9"/>
      <c r="AI84" s="34"/>
      <c r="AJ84" s="34"/>
      <c r="AK84" s="34"/>
      <c r="AL84" s="34"/>
      <c r="AM84" s="34"/>
      <c r="AN84" s="34"/>
      <c r="AO84" s="34"/>
      <c r="AP84" s="34"/>
      <c r="AQ84" s="34"/>
      <c r="AR84" s="34"/>
      <c r="AS84" s="34"/>
      <c r="AT84" s="34"/>
      <c r="AU84" s="34"/>
      <c r="AV84" s="34"/>
      <c r="AW84" s="34"/>
      <c r="AX84" s="34"/>
      <c r="AY84" s="34"/>
      <c r="AZ84" s="34"/>
      <c r="BA84" s="34"/>
      <c r="BB84" s="34"/>
      <c r="BC84" s="34"/>
      <c r="BD84" s="34"/>
      <c r="BE84" s="34"/>
      <c r="BF84" s="34"/>
      <c r="BG84" s="34"/>
      <c r="BH84" s="34"/>
      <c r="BI84" s="34"/>
      <c r="BJ84" s="34"/>
      <c r="BK84" s="34"/>
      <c r="BL84" s="34"/>
      <c r="BM84" s="34"/>
      <c r="BN84" s="34"/>
      <c r="BO84" s="34"/>
      <c r="BP84" s="34"/>
      <c r="BQ84" s="34"/>
      <c r="BR84" s="34"/>
      <c r="BS84" s="34"/>
      <c r="BT84" s="34"/>
      <c r="BU84" s="34"/>
      <c r="BV84" s="34"/>
      <c r="BW84" s="34"/>
      <c r="BX84" s="34"/>
      <c r="BY84" s="34"/>
      <c r="BZ84" s="34"/>
      <c r="CA84" s="34"/>
      <c r="CB84" s="34"/>
      <c r="CC84" s="34"/>
      <c r="CD84" s="34"/>
      <c r="CE84" s="34"/>
      <c r="CF84" s="34"/>
      <c r="CG84" s="34"/>
      <c r="CH84" s="34"/>
      <c r="CI84" s="34"/>
      <c r="CJ84" s="34"/>
      <c r="CK84" s="34"/>
      <c r="CL84" s="34"/>
      <c r="CM84" s="34"/>
      <c r="CN84" s="34"/>
      <c r="CO84" s="34"/>
      <c r="CP84" s="34"/>
      <c r="CQ84" s="34"/>
      <c r="CR84" s="34"/>
      <c r="CS84" s="34"/>
      <c r="CT84" s="34"/>
      <c r="CU84" s="34"/>
      <c r="CV84" s="34"/>
      <c r="CW84" s="34"/>
      <c r="CX84" s="34"/>
      <c r="CY84" s="34"/>
      <c r="CZ84" s="34"/>
      <c r="DA84" s="34"/>
      <c r="DB84" s="34"/>
      <c r="DC84" s="34"/>
      <c r="DD84" s="34"/>
      <c r="DE84" s="34"/>
      <c r="DF84" s="34"/>
      <c r="DG84" s="34"/>
      <c r="DH84" s="34"/>
      <c r="DI84" s="34"/>
      <c r="DJ84" s="34"/>
      <c r="DK84" s="34"/>
      <c r="DL84" s="34"/>
      <c r="DM84" s="34"/>
      <c r="DN84" s="34"/>
      <c r="DO84" s="34"/>
      <c r="DP84" s="34"/>
      <c r="DQ84" s="34"/>
      <c r="DR84" s="34"/>
      <c r="DS84" s="34"/>
      <c r="DT84" s="34"/>
      <c r="DU84" s="34"/>
      <c r="DV84" s="34"/>
      <c r="DW84" s="34"/>
      <c r="DX84" s="34"/>
      <c r="DY84" s="34"/>
      <c r="DZ84" s="34"/>
      <c r="EA84" s="34"/>
      <c r="EB84" s="34"/>
      <c r="EC84" s="34"/>
      <c r="ED84" s="34"/>
      <c r="EE84" s="34"/>
      <c r="EF84" s="34"/>
      <c r="EG84" s="34"/>
      <c r="EH84" s="34"/>
      <c r="EI84" s="34"/>
      <c r="EJ84" s="34"/>
      <c r="EK84" s="34"/>
      <c r="EL84" s="34"/>
      <c r="EM84" s="34"/>
      <c r="EN84" s="34"/>
      <c r="EO84" s="34"/>
      <c r="EP84" s="34"/>
      <c r="EQ84" s="34"/>
      <c r="ER84" s="34"/>
      <c r="ES84" s="34"/>
      <c r="ET84" s="34"/>
      <c r="EU84" s="34"/>
      <c r="EV84" s="34"/>
      <c r="EW84" s="34"/>
      <c r="EX84" s="34"/>
      <c r="EY84" s="34"/>
      <c r="EZ84" s="34"/>
      <c r="FA84" s="34"/>
      <c r="FB84" s="34"/>
      <c r="FC84" s="34"/>
      <c r="FD84" s="34"/>
      <c r="FE84" s="34"/>
      <c r="FF84" s="34"/>
      <c r="FG84" s="34"/>
      <c r="FH84" s="34"/>
      <c r="FI84" s="34"/>
      <c r="FJ84" s="34"/>
      <c r="FK84" s="34"/>
      <c r="FL84" s="34"/>
      <c r="FM84" s="34"/>
      <c r="FN84" s="34"/>
      <c r="FO84" s="34"/>
      <c r="FP84" s="34"/>
      <c r="FQ84" s="34"/>
      <c r="FR84" s="34"/>
      <c r="FS84" s="34"/>
      <c r="FT84" s="34"/>
      <c r="FU84" s="34"/>
      <c r="FV84" s="34"/>
      <c r="FW84" s="34"/>
      <c r="FX84" s="34"/>
      <c r="FY84" s="34"/>
      <c r="FZ84" s="34"/>
      <c r="GA84" s="34"/>
      <c r="GB84" s="34"/>
      <c r="GC84" s="34"/>
      <c r="GD84" s="34"/>
      <c r="GE84" s="34"/>
      <c r="GF84" s="34"/>
      <c r="GG84" s="34"/>
      <c r="GH84" s="34"/>
      <c r="GI84" s="34"/>
      <c r="GJ84" s="34"/>
      <c r="GK84" s="34"/>
      <c r="GL84" s="34"/>
      <c r="GM84" s="34"/>
      <c r="GN84" s="34"/>
      <c r="GO84" s="34"/>
      <c r="GP84" s="34"/>
      <c r="GQ84" s="34"/>
      <c r="GR84" s="34"/>
      <c r="GS84" s="34"/>
      <c r="GT84" s="34"/>
      <c r="GU84" s="34"/>
      <c r="GV84" s="34"/>
      <c r="GW84" s="34"/>
      <c r="GX84" s="34"/>
      <c r="GY84" s="34"/>
      <c r="GZ84" s="34"/>
      <c r="HA84" s="34"/>
      <c r="HB84" s="34"/>
      <c r="HC84" s="34"/>
      <c r="HD84" s="34"/>
      <c r="HE84" s="34"/>
      <c r="HF84" s="34"/>
      <c r="HG84" s="34"/>
      <c r="HH84" s="34"/>
      <c r="HI84" s="34"/>
      <c r="HJ84" s="34"/>
      <c r="HK84" s="34"/>
      <c r="HL84" s="34"/>
      <c r="HM84" s="34"/>
      <c r="HN84" s="34"/>
      <c r="HO84" s="34"/>
      <c r="HP84" s="34"/>
      <c r="HQ84" s="34"/>
      <c r="HR84" s="34"/>
      <c r="HS84" s="34"/>
      <c r="HT84" s="34"/>
      <c r="HU84" s="34"/>
      <c r="HV84" s="34"/>
      <c r="HW84" s="34"/>
      <c r="HX84" s="34"/>
      <c r="HY84" s="34"/>
      <c r="HZ84" s="34"/>
      <c r="IA84" s="34"/>
      <c r="IB84" s="34"/>
      <c r="IC84" s="34"/>
      <c r="ID84" s="34"/>
      <c r="IE84" s="34"/>
      <c r="IF84" s="34"/>
      <c r="IG84" s="34"/>
      <c r="IH84" s="34"/>
      <c r="II84" s="34"/>
      <c r="IJ84" s="34"/>
      <c r="IK84" s="34"/>
      <c r="IL84" s="34"/>
      <c r="IM84" s="34"/>
      <c r="IN84" s="34"/>
      <c r="IO84" s="34"/>
      <c r="IP84" s="34"/>
      <c r="IQ84" s="34"/>
      <c r="IR84" s="34"/>
      <c r="IS84" s="34"/>
      <c r="IT84" s="34"/>
      <c r="IU84" s="34"/>
      <c r="IV84" s="34"/>
      <c r="IW84" s="34"/>
      <c r="IX84" s="34"/>
      <c r="IY84" s="34"/>
      <c r="IZ84" s="34"/>
      <c r="JA84" s="34"/>
      <c r="JB84" s="34"/>
      <c r="JC84" s="34"/>
      <c r="JD84" s="34"/>
      <c r="JE84" s="34"/>
      <c r="JF84" s="34"/>
      <c r="JG84" s="34"/>
      <c r="JH84" s="34"/>
      <c r="JI84" s="34"/>
      <c r="JJ84" s="34"/>
      <c r="JK84" s="34"/>
      <c r="JL84" s="34"/>
      <c r="JM84" s="34"/>
      <c r="JN84" s="34"/>
      <c r="JO84" s="34"/>
      <c r="JP84" s="34"/>
      <c r="JQ84" s="34"/>
      <c r="JR84" s="34"/>
      <c r="JS84" s="34"/>
      <c r="JT84" s="34"/>
      <c r="JU84" s="34"/>
      <c r="JV84" s="34"/>
      <c r="JW84" s="34"/>
      <c r="JX84" s="34"/>
      <c r="JY84" s="34"/>
      <c r="JZ84" s="34"/>
      <c r="KA84" s="34"/>
      <c r="KB84" s="34"/>
      <c r="KC84" s="34"/>
      <c r="KD84" s="34"/>
      <c r="KE84" s="34"/>
      <c r="KF84" s="34"/>
      <c r="KG84" s="34"/>
      <c r="KH84" s="34"/>
      <c r="KI84" s="34"/>
      <c r="KJ84" s="34"/>
      <c r="KK84" s="34"/>
      <c r="KL84" s="34"/>
      <c r="KM84" s="34"/>
      <c r="KN84" s="34"/>
      <c r="KO84" s="34"/>
      <c r="KP84" s="34"/>
      <c r="KQ84" s="34"/>
      <c r="KR84" s="34"/>
      <c r="KS84" s="34"/>
      <c r="KT84" s="34"/>
      <c r="KU84" s="34"/>
      <c r="KV84" s="34"/>
      <c r="KW84" s="34"/>
      <c r="KX84" s="34"/>
      <c r="KY84" s="34"/>
      <c r="KZ84" s="34"/>
      <c r="LA84" s="34"/>
      <c r="LB84" s="34"/>
      <c r="LC84" s="34"/>
      <c r="LD84" s="34"/>
      <c r="LE84" s="34"/>
      <c r="LF84" s="34"/>
      <c r="LG84" s="34"/>
      <c r="LH84" s="34"/>
      <c r="LI84" s="34"/>
      <c r="LJ84" s="34"/>
      <c r="LK84" s="34"/>
      <c r="LL84" s="34"/>
      <c r="LM84" s="34"/>
      <c r="LN84" s="34"/>
      <c r="LO84" s="34"/>
      <c r="LP84" s="34"/>
      <c r="LQ84" s="34"/>
      <c r="LR84" s="34"/>
      <c r="LS84" s="34"/>
      <c r="LT84" s="34"/>
      <c r="LU84" s="34"/>
      <c r="LV84" s="34"/>
      <c r="LW84" s="34"/>
      <c r="LX84" s="34"/>
      <c r="LY84" s="34"/>
      <c r="LZ84" s="34"/>
      <c r="MA84" s="34"/>
      <c r="MB84" s="34"/>
      <c r="MC84" s="34"/>
      <c r="MD84" s="34"/>
      <c r="ME84" s="34"/>
      <c r="MF84" s="34"/>
      <c r="MG84" s="34"/>
      <c r="MH84" s="34"/>
      <c r="MI84" s="34"/>
      <c r="MJ84" s="34"/>
      <c r="MK84" s="34"/>
      <c r="ML84" s="34"/>
      <c r="MM84" s="34"/>
      <c r="MN84" s="34"/>
      <c r="MO84" s="34"/>
      <c r="MP84" s="34"/>
      <c r="MQ84" s="34"/>
      <c r="MR84" s="34"/>
      <c r="MS84" s="34"/>
      <c r="MT84" s="34"/>
      <c r="MU84" s="34"/>
      <c r="MV84" s="34"/>
      <c r="MW84" s="34"/>
      <c r="MX84" s="34"/>
      <c r="MY84" s="34"/>
      <c r="MZ84" s="34"/>
      <c r="NA84" s="34"/>
      <c r="NB84" s="34"/>
      <c r="NC84" s="34"/>
      <c r="ND84" s="34"/>
      <c r="NE84" s="34"/>
      <c r="NF84" s="34"/>
      <c r="NG84" s="34"/>
      <c r="NH84" s="34"/>
      <c r="NI84" s="34"/>
      <c r="NJ84" s="34"/>
      <c r="NK84" s="34"/>
      <c r="NL84" s="34"/>
      <c r="NM84" s="34"/>
      <c r="NN84" s="34"/>
      <c r="NO84" s="34"/>
      <c r="NP84" s="34"/>
      <c r="NQ84" s="34"/>
      <c r="NR84" s="34"/>
      <c r="NS84" s="34"/>
      <c r="NT84" s="34"/>
      <c r="NU84" s="34"/>
      <c r="NV84" s="34"/>
      <c r="NW84" s="34"/>
      <c r="NX84" s="34"/>
      <c r="NY84" s="34"/>
      <c r="NZ84" s="34"/>
      <c r="OA84" s="34"/>
      <c r="OB84" s="34"/>
      <c r="OC84" s="34"/>
      <c r="OD84" s="34"/>
      <c r="OE84" s="34"/>
      <c r="OF84" s="34"/>
      <c r="OG84" s="34"/>
      <c r="OH84" s="34"/>
      <c r="OI84" s="34"/>
      <c r="OJ84" s="34"/>
      <c r="OK84" s="34"/>
      <c r="OL84" s="34"/>
      <c r="OM84" s="34"/>
      <c r="ON84" s="34"/>
      <c r="OO84" s="34"/>
      <c r="OP84" s="34"/>
      <c r="OQ84" s="34"/>
      <c r="OR84" s="34"/>
      <c r="OS84" s="34"/>
      <c r="OT84" s="34"/>
      <c r="OU84" s="34"/>
      <c r="OV84" s="34"/>
      <c r="OW84" s="34"/>
      <c r="OX84" s="34"/>
      <c r="OY84" s="34"/>
      <c r="OZ84" s="34"/>
      <c r="PA84" s="34"/>
      <c r="PB84" s="34"/>
      <c r="PC84" s="34"/>
      <c r="PD84" s="34"/>
      <c r="PE84" s="34"/>
      <c r="PF84" s="34"/>
      <c r="PG84" s="34"/>
      <c r="PH84" s="34"/>
      <c r="PI84" s="34"/>
      <c r="PJ84" s="34"/>
      <c r="PK84" s="34"/>
      <c r="PL84" s="34"/>
      <c r="PM84" s="34"/>
      <c r="PN84" s="34"/>
      <c r="PO84" s="34"/>
      <c r="PP84" s="34"/>
      <c r="PQ84" s="34"/>
      <c r="PR84" s="34"/>
      <c r="PS84" s="34"/>
      <c r="PT84" s="34"/>
      <c r="PU84" s="34"/>
      <c r="PV84" s="34"/>
      <c r="PW84" s="34"/>
      <c r="PX84" s="34"/>
      <c r="PY84" s="34"/>
      <c r="PZ84" s="34"/>
      <c r="QA84" s="34"/>
      <c r="QB84" s="34"/>
      <c r="QC84" s="34"/>
      <c r="QD84" s="34"/>
      <c r="QE84" s="34"/>
      <c r="QF84" s="34"/>
      <c r="QG84" s="34"/>
      <c r="QH84" s="34"/>
      <c r="QI84" s="34"/>
      <c r="QJ84" s="34"/>
      <c r="QK84" s="34"/>
      <c r="QL84" s="34"/>
      <c r="QM84" s="34"/>
      <c r="QN84" s="34"/>
      <c r="QO84" s="34"/>
      <c r="QP84" s="34"/>
      <c r="QQ84" s="34"/>
      <c r="QR84" s="34"/>
      <c r="QS84" s="34"/>
      <c r="QT84" s="34"/>
      <c r="QU84" s="34"/>
      <c r="QV84" s="34"/>
      <c r="QW84" s="34"/>
      <c r="QX84" s="34"/>
      <c r="QY84" s="34"/>
      <c r="QZ84" s="34"/>
      <c r="RA84" s="34"/>
      <c r="RB84" s="34"/>
      <c r="RC84" s="34"/>
      <c r="RD84" s="34"/>
      <c r="RE84" s="34"/>
      <c r="RF84" s="34"/>
      <c r="RG84" s="34"/>
      <c r="RH84" s="34"/>
      <c r="RI84" s="34"/>
      <c r="RJ84" s="34"/>
      <c r="RK84" s="34"/>
      <c r="RL84" s="34"/>
      <c r="RM84" s="34"/>
      <c r="RN84" s="34"/>
      <c r="RO84" s="34"/>
      <c r="RP84" s="34"/>
      <c r="RQ84" s="34"/>
      <c r="RR84" s="34"/>
      <c r="RS84" s="34"/>
      <c r="RT84" s="34"/>
      <c r="RU84" s="34"/>
      <c r="RV84" s="34"/>
      <c r="RW84" s="34"/>
      <c r="RX84" s="34"/>
      <c r="RY84" s="34"/>
      <c r="RZ84" s="34"/>
      <c r="SA84" s="34"/>
      <c r="SB84" s="34"/>
      <c r="SC84" s="34"/>
      <c r="SD84" s="34"/>
      <c r="SE84" s="34"/>
      <c r="SF84" s="34"/>
      <c r="SG84" s="34"/>
      <c r="SH84" s="34"/>
      <c r="SI84" s="34"/>
      <c r="SJ84" s="34"/>
      <c r="SK84" s="34"/>
      <c r="SL84" s="34"/>
      <c r="SM84" s="34"/>
      <c r="SN84" s="34"/>
      <c r="SO84" s="34"/>
      <c r="SP84" s="34"/>
      <c r="SQ84" s="34"/>
      <c r="SR84" s="34"/>
      <c r="SS84" s="34"/>
      <c r="ST84" s="34"/>
      <c r="SU84" s="34"/>
      <c r="SV84" s="34"/>
      <c r="SW84" s="34"/>
      <c r="SX84" s="34"/>
      <c r="SY84" s="34"/>
      <c r="SZ84" s="34"/>
      <c r="TA84" s="34"/>
      <c r="TB84" s="34"/>
      <c r="TC84" s="34"/>
      <c r="TD84" s="34"/>
      <c r="TE84" s="34"/>
      <c r="TF84" s="34"/>
      <c r="TG84" s="34"/>
      <c r="TH84" s="34"/>
      <c r="TI84" s="34"/>
      <c r="TJ84" s="34"/>
      <c r="TK84" s="34"/>
      <c r="TL84" s="34"/>
      <c r="TM84" s="34"/>
      <c r="TN84" s="34"/>
      <c r="TO84" s="34"/>
      <c r="TP84" s="34"/>
      <c r="TQ84" s="34"/>
      <c r="TR84" s="34"/>
      <c r="TS84" s="34"/>
      <c r="TT84" s="34"/>
      <c r="TU84" s="34"/>
      <c r="TV84" s="34"/>
      <c r="TW84" s="34"/>
      <c r="TX84" s="34"/>
      <c r="TY84" s="34"/>
      <c r="TZ84" s="34"/>
      <c r="UA84" s="34"/>
      <c r="UB84" s="34"/>
      <c r="UC84" s="34"/>
      <c r="UD84" s="34"/>
      <c r="UE84" s="34"/>
      <c r="UF84" s="34"/>
      <c r="UG84" s="34"/>
      <c r="UH84" s="34"/>
      <c r="UI84" s="34"/>
      <c r="UJ84" s="34"/>
      <c r="UK84" s="34"/>
      <c r="UL84" s="34"/>
      <c r="UM84" s="34"/>
      <c r="UN84" s="34"/>
      <c r="UO84" s="34"/>
      <c r="UP84" s="34"/>
      <c r="UQ84" s="34"/>
      <c r="UR84" s="34"/>
      <c r="US84" s="34"/>
      <c r="UT84" s="34"/>
      <c r="UU84" s="34"/>
      <c r="UV84" s="34"/>
      <c r="UW84" s="34"/>
      <c r="UX84" s="34"/>
      <c r="UY84" s="34"/>
      <c r="UZ84" s="34"/>
      <c r="VA84" s="34"/>
      <c r="VB84" s="34"/>
      <c r="VC84" s="34"/>
      <c r="VD84" s="34"/>
      <c r="VE84" s="34"/>
      <c r="VF84" s="34"/>
      <c r="VG84" s="34"/>
      <c r="VH84" s="34"/>
      <c r="VI84" s="34"/>
      <c r="VJ84" s="34"/>
      <c r="VK84" s="34"/>
      <c r="VL84" s="34"/>
      <c r="VM84" s="34"/>
      <c r="VN84" s="34"/>
      <c r="VO84" s="34"/>
      <c r="VP84" s="34"/>
      <c r="VQ84" s="34"/>
      <c r="VR84" s="34"/>
      <c r="VS84" s="34"/>
      <c r="VT84" s="34"/>
      <c r="VU84" s="34"/>
      <c r="VV84" s="34"/>
      <c r="VW84" s="34"/>
      <c r="VX84" s="34"/>
      <c r="VY84" s="34"/>
      <c r="VZ84" s="34"/>
      <c r="WA84" s="34"/>
      <c r="WB84" s="34"/>
      <c r="WC84" s="34"/>
      <c r="WD84" s="34"/>
      <c r="WE84" s="34"/>
      <c r="WF84" s="34"/>
      <c r="WG84" s="34"/>
      <c r="WH84" s="34"/>
      <c r="WI84" s="34"/>
      <c r="WJ84" s="34"/>
      <c r="WK84" s="34"/>
      <c r="WL84" s="34"/>
      <c r="WM84" s="34"/>
      <c r="WN84" s="34"/>
      <c r="WO84" s="34"/>
      <c r="WP84" s="34"/>
      <c r="WQ84" s="34"/>
      <c r="WR84" s="34"/>
      <c r="WS84" s="34"/>
      <c r="WT84" s="34"/>
      <c r="WU84" s="34"/>
      <c r="WV84" s="34"/>
      <c r="WW84" s="34"/>
      <c r="WX84" s="34"/>
      <c r="WY84" s="34"/>
      <c r="WZ84" s="34"/>
      <c r="XA84" s="34"/>
      <c r="XB84" s="34"/>
      <c r="XC84" s="34"/>
      <c r="XD84" s="34"/>
      <c r="XE84" s="34"/>
      <c r="XF84" s="34"/>
      <c r="XG84" s="34"/>
      <c r="XH84" s="34"/>
      <c r="XI84" s="34"/>
      <c r="XJ84" s="34"/>
      <c r="XK84" s="34"/>
      <c r="XL84" s="34"/>
      <c r="XM84" s="34"/>
      <c r="XN84" s="34"/>
      <c r="XO84" s="34"/>
      <c r="XP84" s="34"/>
      <c r="XQ84" s="34"/>
      <c r="XR84" s="34"/>
      <c r="XS84" s="34"/>
      <c r="XT84" s="34"/>
      <c r="XU84" s="34"/>
      <c r="XV84" s="34"/>
      <c r="XW84" s="34"/>
      <c r="XX84" s="34"/>
      <c r="XY84" s="34"/>
      <c r="XZ84" s="34"/>
      <c r="YA84" s="34"/>
      <c r="YB84" s="34"/>
      <c r="YC84" s="34"/>
      <c r="YD84" s="34"/>
      <c r="YE84" s="34"/>
      <c r="YF84" s="34"/>
      <c r="YG84" s="34"/>
      <c r="YH84" s="34"/>
      <c r="YI84" s="34"/>
      <c r="YJ84" s="34"/>
      <c r="YK84" s="34"/>
      <c r="YL84" s="34"/>
      <c r="YM84" s="34"/>
      <c r="YN84" s="34"/>
      <c r="YO84" s="34"/>
      <c r="YP84" s="34"/>
      <c r="YQ84" s="34"/>
      <c r="YR84" s="34"/>
      <c r="YS84" s="34"/>
      <c r="YT84" s="34"/>
      <c r="YU84" s="34"/>
      <c r="YV84" s="34"/>
      <c r="YW84" s="34"/>
      <c r="YX84" s="34"/>
      <c r="YY84" s="34"/>
      <c r="YZ84" s="34"/>
      <c r="ZA84" s="34"/>
      <c r="ZB84" s="34"/>
      <c r="ZC84" s="34"/>
      <c r="ZD84" s="34"/>
      <c r="ZE84" s="34"/>
      <c r="ZF84" s="34"/>
      <c r="ZG84" s="34"/>
      <c r="ZH84" s="34"/>
      <c r="ZI84" s="34"/>
      <c r="ZJ84" s="34"/>
      <c r="ZK84" s="34"/>
      <c r="ZL84" s="34"/>
      <c r="ZM84" s="34"/>
      <c r="ZN84" s="34"/>
      <c r="ZO84" s="34"/>
      <c r="ZP84" s="34"/>
      <c r="ZQ84" s="34"/>
      <c r="ZR84" s="34"/>
      <c r="ZS84" s="34"/>
      <c r="ZT84" s="34"/>
      <c r="ZU84" s="34"/>
      <c r="ZV84" s="34"/>
      <c r="ZW84" s="34"/>
      <c r="ZX84" s="34"/>
      <c r="ZY84" s="34"/>
      <c r="ZZ84" s="34"/>
      <c r="AAA84" s="34"/>
      <c r="AAB84" s="34"/>
      <c r="AAC84" s="34"/>
      <c r="AAD84" s="34"/>
      <c r="AAE84" s="34"/>
      <c r="AAF84" s="34"/>
      <c r="AAG84" s="34"/>
      <c r="AAH84" s="34"/>
      <c r="AAI84" s="34"/>
      <c r="AAJ84" s="34"/>
      <c r="AAK84" s="34"/>
      <c r="AAL84" s="34"/>
      <c r="AAM84" s="34"/>
      <c r="AAN84" s="34"/>
      <c r="AAO84" s="34"/>
      <c r="AAP84" s="34"/>
      <c r="AAQ84" s="34"/>
      <c r="AAR84" s="34"/>
      <c r="AAS84" s="34"/>
      <c r="AAT84" s="34"/>
      <c r="AAU84" s="34"/>
      <c r="AAV84" s="34"/>
      <c r="AAW84" s="34"/>
      <c r="AAX84" s="34"/>
      <c r="AAY84" s="34"/>
      <c r="AAZ84" s="34"/>
      <c r="ABA84" s="34"/>
      <c r="ABB84" s="34"/>
      <c r="ABC84" s="34"/>
      <c r="ABD84" s="34"/>
      <c r="ABE84" s="34"/>
      <c r="ABF84" s="34"/>
      <c r="ABG84" s="34"/>
      <c r="ABH84" s="34"/>
      <c r="ABI84" s="34"/>
      <c r="ABJ84" s="34"/>
      <c r="ABK84" s="34"/>
      <c r="ABL84" s="34"/>
      <c r="ABM84" s="34"/>
      <c r="ABN84" s="34"/>
      <c r="ABO84" s="34"/>
      <c r="ABP84" s="34"/>
      <c r="ABQ84" s="34"/>
      <c r="ABR84" s="34"/>
      <c r="ABS84" s="34"/>
      <c r="ABT84" s="34"/>
      <c r="ABU84" s="34"/>
      <c r="ABV84" s="34"/>
      <c r="ABW84" s="34"/>
      <c r="ABX84" s="34"/>
      <c r="ABY84" s="34"/>
      <c r="ABZ84" s="34"/>
      <c r="ACA84" s="34"/>
      <c r="ACB84" s="34"/>
      <c r="ACC84" s="34"/>
      <c r="ACD84" s="34"/>
      <c r="ACE84" s="34"/>
      <c r="ACF84" s="34"/>
      <c r="ACG84" s="34"/>
      <c r="ACH84" s="34"/>
      <c r="ACI84" s="34"/>
      <c r="ACJ84" s="34"/>
      <c r="ACK84" s="34"/>
      <c r="ACL84" s="34"/>
      <c r="ACM84" s="34"/>
      <c r="ACN84" s="34"/>
      <c r="ACO84" s="34"/>
      <c r="ACP84" s="34"/>
      <c r="ACQ84" s="34"/>
      <c r="ACR84" s="34"/>
      <c r="ACS84" s="34"/>
      <c r="ACT84" s="34"/>
      <c r="ACU84" s="34"/>
      <c r="ACV84" s="34"/>
      <c r="ACW84" s="34"/>
      <c r="ACX84" s="34"/>
      <c r="ACY84" s="34"/>
      <c r="ACZ84" s="34"/>
      <c r="ADA84" s="34"/>
      <c r="ADB84" s="34"/>
      <c r="ADC84" s="34"/>
      <c r="ADD84" s="34"/>
      <c r="ADE84" s="34"/>
      <c r="ADF84" s="34"/>
      <c r="ADG84" s="34"/>
      <c r="ADH84" s="34"/>
      <c r="ADI84" s="34"/>
      <c r="ADJ84" s="34"/>
      <c r="ADK84" s="34"/>
      <c r="ADL84" s="34"/>
      <c r="ADM84" s="34"/>
      <c r="ADN84" s="34"/>
      <c r="ADO84" s="34"/>
      <c r="ADP84" s="34"/>
      <c r="ADQ84" s="34"/>
      <c r="ADR84" s="34"/>
      <c r="ADS84" s="34"/>
      <c r="ADT84" s="34"/>
      <c r="ADU84" s="34"/>
      <c r="ADV84" s="34"/>
      <c r="ADW84" s="34"/>
      <c r="ADX84" s="34"/>
      <c r="ADY84" s="34"/>
      <c r="ADZ84" s="34"/>
      <c r="AEA84" s="34"/>
      <c r="AEB84" s="34"/>
      <c r="AEC84" s="34"/>
      <c r="AED84" s="34"/>
      <c r="AEE84" s="34"/>
      <c r="AEF84" s="34"/>
      <c r="AEG84" s="34"/>
      <c r="AEH84" s="34"/>
      <c r="AEI84" s="34"/>
      <c r="AEJ84" s="34"/>
      <c r="AEK84" s="34"/>
      <c r="AEL84" s="34"/>
      <c r="AEM84" s="34"/>
      <c r="AEN84" s="34"/>
      <c r="AEO84" s="34"/>
      <c r="AEP84" s="34"/>
      <c r="AEQ84" s="34"/>
      <c r="AER84" s="34"/>
      <c r="AES84" s="34"/>
      <c r="AET84" s="34"/>
      <c r="AEU84" s="34"/>
      <c r="AEV84" s="34"/>
      <c r="AEW84" s="34"/>
      <c r="AEX84" s="34"/>
      <c r="AEY84" s="34"/>
      <c r="AEZ84" s="34"/>
      <c r="AFA84" s="34"/>
      <c r="AFB84" s="34"/>
      <c r="AFC84" s="34"/>
      <c r="AFD84" s="34"/>
      <c r="AFE84" s="34"/>
      <c r="AFF84" s="34"/>
      <c r="AFG84" s="34"/>
      <c r="AFH84" s="34"/>
      <c r="AFI84" s="34"/>
      <c r="AFJ84" s="34"/>
      <c r="AFK84" s="34"/>
      <c r="AFL84" s="34"/>
      <c r="AFM84" s="34"/>
      <c r="AFN84" s="34"/>
      <c r="AFO84" s="34"/>
      <c r="AFP84" s="34"/>
      <c r="AFQ84" s="34"/>
      <c r="AFR84" s="34"/>
      <c r="AFS84" s="34"/>
      <c r="AFT84" s="34"/>
      <c r="AFU84" s="34"/>
      <c r="AFV84" s="34"/>
      <c r="AFW84" s="34"/>
      <c r="AFX84" s="34"/>
      <c r="AFY84" s="34"/>
      <c r="AFZ84" s="34"/>
      <c r="AGA84" s="34"/>
      <c r="AGB84" s="34"/>
      <c r="AGC84" s="34"/>
      <c r="AGD84" s="34"/>
      <c r="AGE84" s="34"/>
      <c r="AGF84" s="34"/>
      <c r="AGG84" s="34"/>
      <c r="AGH84" s="34"/>
      <c r="AGI84" s="34"/>
      <c r="AGJ84" s="34"/>
      <c r="AGK84" s="34"/>
      <c r="AGL84" s="34"/>
      <c r="AGM84" s="34"/>
      <c r="AGN84" s="34"/>
      <c r="AGO84" s="34"/>
      <c r="AGP84" s="34"/>
      <c r="AGQ84" s="34"/>
      <c r="AGR84" s="34"/>
      <c r="AGS84" s="34"/>
      <c r="AGT84" s="34"/>
      <c r="AGU84" s="34"/>
      <c r="AGV84" s="34"/>
      <c r="AGW84" s="34"/>
      <c r="AGX84" s="34"/>
      <c r="AGY84" s="34"/>
      <c r="AGZ84" s="34"/>
      <c r="AHA84" s="34"/>
      <c r="AHB84" s="34"/>
      <c r="AHC84" s="34"/>
      <c r="AHD84" s="34"/>
      <c r="AHE84" s="34"/>
      <c r="AHF84" s="34"/>
      <c r="AHG84" s="34"/>
      <c r="AHH84" s="34"/>
      <c r="AHI84" s="34"/>
      <c r="AHJ84" s="34"/>
      <c r="AHK84" s="34"/>
      <c r="AHL84" s="34"/>
      <c r="AHM84" s="34"/>
      <c r="AHN84" s="34"/>
      <c r="AHO84" s="34"/>
      <c r="AHP84" s="34"/>
      <c r="AHQ84" s="34"/>
      <c r="AHR84" s="34"/>
      <c r="AHS84" s="34"/>
      <c r="AHT84" s="34"/>
      <c r="AHU84" s="34"/>
      <c r="AHV84" s="34"/>
      <c r="AHW84" s="34"/>
      <c r="AHX84" s="34"/>
      <c r="AHY84" s="34"/>
      <c r="AHZ84" s="34"/>
      <c r="AIA84" s="34"/>
      <c r="AIB84" s="34"/>
      <c r="AIC84" s="34"/>
      <c r="AID84" s="34"/>
      <c r="AIE84" s="34"/>
      <c r="AIF84" s="34"/>
      <c r="AIG84" s="34"/>
      <c r="AIH84" s="34"/>
      <c r="AII84" s="34"/>
      <c r="AIJ84" s="34"/>
      <c r="AIK84" s="34"/>
      <c r="AIL84" s="34"/>
      <c r="AIM84" s="34"/>
      <c r="AIN84" s="34"/>
      <c r="AIO84" s="34"/>
      <c r="AIP84" s="34"/>
      <c r="AIQ84" s="34"/>
      <c r="AIR84" s="34"/>
      <c r="AIS84" s="34"/>
      <c r="AIT84" s="34"/>
      <c r="AIU84" s="34"/>
      <c r="AIV84" s="34"/>
      <c r="AIW84" s="34"/>
      <c r="AIX84" s="34"/>
      <c r="AIY84" s="34"/>
      <c r="AIZ84" s="34"/>
      <c r="AJA84" s="34"/>
      <c r="AJB84" s="34"/>
      <c r="AJC84" s="34"/>
      <c r="AJD84" s="34"/>
      <c r="AJE84" s="34"/>
      <c r="AJF84" s="34"/>
      <c r="AJG84" s="34"/>
      <c r="AJH84" s="34"/>
      <c r="AJI84" s="34"/>
      <c r="AJJ84" s="34"/>
      <c r="AJK84" s="34"/>
      <c r="AJL84" s="34"/>
      <c r="AJM84" s="34"/>
      <c r="AJN84" s="34"/>
      <c r="AJO84" s="34"/>
      <c r="AJP84" s="34"/>
      <c r="AJQ84" s="34"/>
      <c r="AJR84" s="34"/>
      <c r="AJS84" s="34"/>
      <c r="AJT84" s="34"/>
      <c r="AJU84" s="34"/>
      <c r="AJV84" s="34"/>
      <c r="AJW84" s="34"/>
      <c r="AJX84" s="34"/>
      <c r="AJY84" s="34"/>
      <c r="AJZ84" s="34"/>
      <c r="AKA84" s="34"/>
      <c r="AKB84" s="34"/>
      <c r="AKC84" s="34"/>
      <c r="AKD84" s="34"/>
      <c r="AKE84" s="34"/>
      <c r="AKF84" s="34"/>
      <c r="AKG84" s="34"/>
      <c r="AKH84" s="34"/>
      <c r="AKI84" s="34"/>
      <c r="AKJ84" s="34"/>
      <c r="AKK84" s="34"/>
      <c r="AKL84" s="34"/>
      <c r="AKM84" s="34"/>
      <c r="AKN84" s="34"/>
      <c r="AKO84" s="34"/>
      <c r="AKP84" s="34"/>
      <c r="AKQ84" s="34"/>
      <c r="AKR84" s="34"/>
      <c r="AKS84" s="34"/>
      <c r="AKT84" s="34"/>
      <c r="AKU84" s="34"/>
      <c r="AKV84" s="34"/>
      <c r="AKW84" s="34"/>
      <c r="AKX84" s="34"/>
      <c r="AKY84" s="34"/>
      <c r="AKZ84" s="34"/>
      <c r="ALA84" s="34"/>
      <c r="ALB84" s="34"/>
      <c r="ALC84" s="34"/>
      <c r="ALD84" s="34"/>
      <c r="ALE84" s="34"/>
      <c r="ALF84" s="34"/>
      <c r="ALG84" s="34"/>
      <c r="ALH84" s="34"/>
      <c r="ALI84" s="34"/>
      <c r="ALJ84" s="34"/>
      <c r="ALK84" s="34"/>
      <c r="ALL84" s="34"/>
      <c r="ALM84" s="34"/>
      <c r="ALN84" s="34"/>
      <c r="ALO84" s="34"/>
      <c r="ALP84" s="34"/>
      <c r="ALQ84" s="34"/>
      <c r="ALR84" s="34"/>
      <c r="ALS84" s="34"/>
      <c r="ALT84" s="34"/>
      <c r="ALU84" s="34"/>
      <c r="ALV84" s="34"/>
      <c r="ALW84" s="34"/>
      <c r="ALX84" s="34"/>
      <c r="ALY84" s="34"/>
      <c r="ALZ84" s="34"/>
      <c r="AMA84" s="34"/>
      <c r="AMB84" s="34"/>
      <c r="AMC84" s="34"/>
      <c r="AMD84" s="34"/>
      <c r="AME84" s="34"/>
      <c r="AMF84" s="34"/>
      <c r="AMG84" s="34"/>
      <c r="AMH84" s="34"/>
      <c r="AMI84" s="34"/>
      <c r="AMJ84" s="34"/>
      <c r="AMK84" s="34"/>
      <c r="AML84" s="34"/>
      <c r="AMM84" s="34"/>
      <c r="AMN84" s="34"/>
      <c r="AMO84" s="34"/>
      <c r="AMP84" s="34"/>
      <c r="AMQ84" s="34"/>
      <c r="AMR84" s="34"/>
      <c r="AMS84" s="34"/>
      <c r="AMT84" s="34"/>
      <c r="AMU84" s="34"/>
      <c r="AMV84" s="34"/>
      <c r="AMW84" s="34"/>
      <c r="AMX84" s="34"/>
      <c r="AMY84" s="34"/>
      <c r="AMZ84" s="34"/>
      <c r="ANA84" s="34"/>
      <c r="ANB84" s="34"/>
      <c r="ANC84" s="34"/>
      <c r="AND84" s="34"/>
      <c r="ANE84" s="34"/>
      <c r="ANF84" s="34"/>
      <c r="ANG84" s="34"/>
      <c r="ANH84" s="34"/>
      <c r="ANI84" s="34"/>
      <c r="ANJ84" s="34"/>
      <c r="ANK84" s="34"/>
      <c r="ANL84" s="34"/>
      <c r="ANM84" s="34"/>
      <c r="ANN84" s="34"/>
      <c r="ANO84" s="34"/>
      <c r="ANP84" s="34"/>
      <c r="ANQ84" s="34"/>
      <c r="ANR84" s="34"/>
      <c r="ANS84" s="34"/>
      <c r="ANT84" s="34"/>
      <c r="ANU84" s="34"/>
      <c r="ANV84" s="34"/>
      <c r="ANW84" s="34"/>
      <c r="ANX84" s="34"/>
      <c r="ANY84" s="34"/>
      <c r="ANZ84" s="34"/>
      <c r="AOA84" s="34"/>
      <c r="AOB84" s="34"/>
      <c r="AOC84" s="34"/>
      <c r="AOD84" s="34"/>
      <c r="AOE84" s="34"/>
      <c r="AOF84" s="34"/>
      <c r="AOG84" s="34"/>
      <c r="AOH84" s="34"/>
      <c r="AOI84" s="34"/>
      <c r="AOJ84" s="34"/>
      <c r="AOK84" s="34"/>
      <c r="AOL84" s="34"/>
      <c r="AOM84" s="34"/>
      <c r="AON84" s="34"/>
      <c r="AOO84" s="34"/>
      <c r="AOP84" s="34"/>
      <c r="AOQ84" s="34"/>
      <c r="AOR84" s="34"/>
      <c r="AOS84" s="34"/>
      <c r="AOT84" s="34"/>
      <c r="AOU84" s="34"/>
      <c r="AOV84" s="34"/>
      <c r="AOW84" s="34"/>
      <c r="AOX84" s="34"/>
      <c r="AOY84" s="34"/>
      <c r="AOZ84" s="34"/>
      <c r="APA84" s="34"/>
      <c r="APB84" s="34"/>
      <c r="APC84" s="34"/>
      <c r="APD84" s="34"/>
      <c r="APE84" s="34"/>
      <c r="APF84" s="34"/>
      <c r="APG84" s="34"/>
      <c r="APH84" s="34"/>
      <c r="API84" s="34"/>
      <c r="APJ84" s="34"/>
      <c r="APK84" s="34"/>
      <c r="APL84" s="34"/>
      <c r="APM84" s="34"/>
      <c r="APN84" s="34"/>
      <c r="APO84" s="34"/>
      <c r="APP84" s="34"/>
      <c r="APQ84" s="34"/>
      <c r="APR84" s="34"/>
      <c r="APS84" s="34"/>
      <c r="APT84" s="34"/>
      <c r="APU84" s="34"/>
      <c r="APV84" s="34"/>
      <c r="APW84" s="34"/>
      <c r="APX84" s="34"/>
      <c r="APY84" s="34"/>
      <c r="APZ84" s="34"/>
    </row>
    <row r="85" spans="1:1120" s="36" customFormat="1" ht="27" customHeight="1" x14ac:dyDescent="0.2">
      <c r="A85" s="261" t="s">
        <v>1139</v>
      </c>
      <c r="B85" s="260">
        <f>(B115+O115+P115+Q115+R115)/1024</f>
        <v>5325.7900261250888</v>
      </c>
      <c r="C85" s="260">
        <f t="shared" si="3"/>
        <v>78999.770487238333</v>
      </c>
      <c r="D85" s="260">
        <f>E115/1024</f>
        <v>493.81568473858391</v>
      </c>
      <c r="E85" s="260">
        <f>F115/1024</f>
        <v>0.82252045925906669</v>
      </c>
      <c r="F85" s="260">
        <f t="shared" ref="F85" si="15">(G115+H115+I115+J115+K115)/1024</f>
        <v>13199.778674924022</v>
      </c>
      <c r="G85" s="260">
        <f>(L115+M115)/1024</f>
        <v>29.987305788642473</v>
      </c>
      <c r="H85" s="260">
        <f>(S115+T115+U115+V115+W115+X115)/1024</f>
        <v>26695.945931484614</v>
      </c>
      <c r="I85" s="260">
        <f>(N115+Y115)/1024</f>
        <v>14913.204309293022</v>
      </c>
      <c r="J85" s="260">
        <f t="shared" ref="J85" si="16">(Z115+AA115+AB115+AC115+AD115)/1024</f>
        <v>12554.571044049932</v>
      </c>
      <c r="K85" s="260">
        <f>(AE115+AF115)/1024</f>
        <v>1644.2729312570671</v>
      </c>
      <c r="L85" s="260">
        <f>(AG115+AH115)/1024</f>
        <v>4805.1108017227507</v>
      </c>
      <c r="M85" s="260">
        <f>(AI115+AJ115)/1024</f>
        <v>3222.9995428369325</v>
      </c>
      <c r="N85" s="260">
        <f>AK115/1024</f>
        <v>51.132992068145491</v>
      </c>
      <c r="O85" s="260">
        <f t="shared" ref="O85" si="17">SUM(B85:N85)</f>
        <v>161937.20225198637</v>
      </c>
      <c r="P85" s="260">
        <v>2605.1660445511575</v>
      </c>
      <c r="Q85"/>
      <c r="R85"/>
      <c r="S85"/>
      <c r="T85" s="145"/>
      <c r="U85"/>
      <c r="V85"/>
      <c r="W85"/>
      <c r="X85"/>
      <c r="Y85"/>
      <c r="Z85"/>
      <c r="AA85"/>
      <c r="AB85"/>
      <c r="AC85" s="9"/>
      <c r="AD85" s="9"/>
      <c r="AE85" s="9"/>
      <c r="AF85" s="9"/>
      <c r="AG85" s="9"/>
      <c r="AH85" s="9"/>
      <c r="AI85" s="34"/>
      <c r="AJ85" s="34"/>
      <c r="AK85" s="34"/>
      <c r="AL85" s="34"/>
      <c r="AM85" s="34"/>
      <c r="AN85" s="34"/>
      <c r="AO85" s="34"/>
      <c r="AP85" s="34"/>
      <c r="AQ85" s="34"/>
      <c r="AR85" s="34"/>
      <c r="AS85" s="34"/>
      <c r="AT85" s="34"/>
      <c r="AU85" s="34"/>
      <c r="AV85" s="34"/>
      <c r="AW85" s="34"/>
      <c r="AX85" s="34"/>
      <c r="AY85" s="34"/>
      <c r="AZ85" s="34"/>
      <c r="BA85" s="34"/>
      <c r="BB85" s="34"/>
      <c r="BC85" s="34"/>
      <c r="BD85" s="34"/>
      <c r="BE85" s="34"/>
      <c r="BF85" s="34"/>
      <c r="BG85" s="34"/>
      <c r="BH85" s="34"/>
      <c r="BI85" s="34"/>
      <c r="BJ85" s="34"/>
      <c r="BK85" s="34"/>
      <c r="BL85" s="34"/>
      <c r="BM85" s="34"/>
      <c r="BN85" s="34"/>
      <c r="BO85" s="34"/>
      <c r="BP85" s="34"/>
      <c r="BQ85" s="34"/>
      <c r="BR85" s="34"/>
      <c r="BS85" s="34"/>
      <c r="BT85" s="34"/>
      <c r="BU85" s="34"/>
      <c r="BV85" s="34"/>
      <c r="BW85" s="34"/>
      <c r="BX85" s="34"/>
      <c r="BY85" s="34"/>
      <c r="BZ85" s="34"/>
      <c r="CA85" s="34"/>
      <c r="CB85" s="34"/>
      <c r="CC85" s="34"/>
      <c r="CD85" s="34"/>
      <c r="CE85" s="34"/>
      <c r="CF85" s="34"/>
      <c r="CG85" s="34"/>
      <c r="CH85" s="34"/>
      <c r="CI85" s="34"/>
      <c r="CJ85" s="34"/>
      <c r="CK85" s="34"/>
      <c r="CL85" s="34"/>
      <c r="CM85" s="34"/>
      <c r="CN85" s="34"/>
      <c r="CO85" s="34"/>
      <c r="CP85" s="34"/>
      <c r="CQ85" s="34"/>
      <c r="CR85" s="34"/>
      <c r="CS85" s="34"/>
      <c r="CT85" s="34"/>
      <c r="CU85" s="34"/>
      <c r="CV85" s="34"/>
      <c r="CW85" s="34"/>
      <c r="CX85" s="34"/>
      <c r="CY85" s="34"/>
      <c r="CZ85" s="34"/>
      <c r="DA85" s="34"/>
      <c r="DB85" s="34"/>
      <c r="DC85" s="34"/>
      <c r="DD85" s="34"/>
      <c r="DE85" s="34"/>
      <c r="DF85" s="34"/>
      <c r="DG85" s="34"/>
      <c r="DH85" s="34"/>
      <c r="DI85" s="34"/>
      <c r="DJ85" s="34"/>
      <c r="DK85" s="34"/>
      <c r="DL85" s="34"/>
      <c r="DM85" s="34"/>
      <c r="DN85" s="34"/>
      <c r="DO85" s="34"/>
      <c r="DP85" s="34"/>
      <c r="DQ85" s="34"/>
      <c r="DR85" s="34"/>
      <c r="DS85" s="34"/>
      <c r="DT85" s="34"/>
      <c r="DU85" s="34"/>
      <c r="DV85" s="34"/>
      <c r="DW85" s="34"/>
      <c r="DX85" s="34"/>
      <c r="DY85" s="34"/>
      <c r="DZ85" s="34"/>
      <c r="EA85" s="34"/>
      <c r="EB85" s="34"/>
      <c r="EC85" s="34"/>
      <c r="ED85" s="34"/>
      <c r="EE85" s="34"/>
      <c r="EF85" s="34"/>
      <c r="EG85" s="34"/>
      <c r="EH85" s="34"/>
      <c r="EI85" s="34"/>
      <c r="EJ85" s="34"/>
      <c r="EK85" s="34"/>
      <c r="EL85" s="34"/>
      <c r="EM85" s="34"/>
      <c r="EN85" s="34"/>
      <c r="EO85" s="34"/>
      <c r="EP85" s="34"/>
      <c r="EQ85" s="34"/>
      <c r="ER85" s="34"/>
      <c r="ES85" s="34"/>
      <c r="ET85" s="34"/>
      <c r="EU85" s="34"/>
      <c r="EV85" s="34"/>
      <c r="EW85" s="34"/>
      <c r="EX85" s="34"/>
      <c r="EY85" s="34"/>
      <c r="EZ85" s="34"/>
      <c r="FA85" s="34"/>
      <c r="FB85" s="34"/>
      <c r="FC85" s="34"/>
      <c r="FD85" s="34"/>
      <c r="FE85" s="34"/>
      <c r="FF85" s="34"/>
      <c r="FG85" s="34"/>
      <c r="FH85" s="34"/>
      <c r="FI85" s="34"/>
      <c r="FJ85" s="34"/>
      <c r="FK85" s="34"/>
      <c r="FL85" s="34"/>
      <c r="FM85" s="34"/>
      <c r="FN85" s="34"/>
      <c r="FO85" s="34"/>
      <c r="FP85" s="34"/>
      <c r="FQ85" s="34"/>
      <c r="FR85" s="34"/>
      <c r="FS85" s="34"/>
      <c r="FT85" s="34"/>
      <c r="FU85" s="34"/>
      <c r="FV85" s="34"/>
      <c r="FW85" s="34"/>
      <c r="FX85" s="34"/>
      <c r="FY85" s="34"/>
      <c r="FZ85" s="34"/>
      <c r="GA85" s="34"/>
      <c r="GB85" s="34"/>
      <c r="GC85" s="34"/>
      <c r="GD85" s="34"/>
      <c r="GE85" s="34"/>
      <c r="GF85" s="34"/>
      <c r="GG85" s="34"/>
      <c r="GH85" s="34"/>
      <c r="GI85" s="34"/>
      <c r="GJ85" s="34"/>
      <c r="GK85" s="34"/>
      <c r="GL85" s="34"/>
      <c r="GM85" s="34"/>
      <c r="GN85" s="34"/>
      <c r="GO85" s="34"/>
      <c r="GP85" s="34"/>
      <c r="GQ85" s="34"/>
      <c r="GR85" s="34"/>
      <c r="GS85" s="34"/>
      <c r="GT85" s="34"/>
      <c r="GU85" s="34"/>
      <c r="GV85" s="34"/>
      <c r="GW85" s="34"/>
      <c r="GX85" s="34"/>
      <c r="GY85" s="34"/>
      <c r="GZ85" s="34"/>
      <c r="HA85" s="34"/>
      <c r="HB85" s="34"/>
      <c r="HC85" s="34"/>
      <c r="HD85" s="34"/>
      <c r="HE85" s="34"/>
      <c r="HF85" s="34"/>
      <c r="HG85" s="34"/>
      <c r="HH85" s="34"/>
      <c r="HI85" s="34"/>
      <c r="HJ85" s="34"/>
      <c r="HK85" s="34"/>
      <c r="HL85" s="34"/>
      <c r="HM85" s="34"/>
      <c r="HN85" s="34"/>
      <c r="HO85" s="34"/>
      <c r="HP85" s="34"/>
      <c r="HQ85" s="34"/>
      <c r="HR85" s="34"/>
      <c r="HS85" s="34"/>
      <c r="HT85" s="34"/>
      <c r="HU85" s="34"/>
      <c r="HV85" s="34"/>
      <c r="HW85" s="34"/>
      <c r="HX85" s="34"/>
      <c r="HY85" s="34"/>
      <c r="HZ85" s="34"/>
      <c r="IA85" s="34"/>
      <c r="IB85" s="34"/>
      <c r="IC85" s="34"/>
      <c r="ID85" s="34"/>
      <c r="IE85" s="34"/>
      <c r="IF85" s="34"/>
      <c r="IG85" s="34"/>
      <c r="IH85" s="34"/>
      <c r="II85" s="34"/>
      <c r="IJ85" s="34"/>
      <c r="IK85" s="34"/>
      <c r="IL85" s="34"/>
      <c r="IM85" s="34"/>
      <c r="IN85" s="34"/>
      <c r="IO85" s="34"/>
      <c r="IP85" s="34"/>
      <c r="IQ85" s="34"/>
      <c r="IR85" s="34"/>
      <c r="IS85" s="34"/>
      <c r="IT85" s="34"/>
      <c r="IU85" s="34"/>
      <c r="IV85" s="34"/>
      <c r="IW85" s="34"/>
      <c r="IX85" s="34"/>
      <c r="IY85" s="34"/>
      <c r="IZ85" s="34"/>
      <c r="JA85" s="34"/>
      <c r="JB85" s="34"/>
      <c r="JC85" s="34"/>
      <c r="JD85" s="34"/>
      <c r="JE85" s="34"/>
      <c r="JF85" s="34"/>
      <c r="JG85" s="34"/>
      <c r="JH85" s="34"/>
      <c r="JI85" s="34"/>
      <c r="JJ85" s="34"/>
      <c r="JK85" s="34"/>
      <c r="JL85" s="34"/>
      <c r="JM85" s="34"/>
      <c r="JN85" s="34"/>
      <c r="JO85" s="34"/>
      <c r="JP85" s="34"/>
      <c r="JQ85" s="34"/>
      <c r="JR85" s="34"/>
      <c r="JS85" s="34"/>
      <c r="JT85" s="34"/>
      <c r="JU85" s="34"/>
      <c r="JV85" s="34"/>
      <c r="JW85" s="34"/>
      <c r="JX85" s="34"/>
      <c r="JY85" s="34"/>
      <c r="JZ85" s="34"/>
      <c r="KA85" s="34"/>
      <c r="KB85" s="34"/>
      <c r="KC85" s="34"/>
      <c r="KD85" s="34"/>
      <c r="KE85" s="34"/>
      <c r="KF85" s="34"/>
      <c r="KG85" s="34"/>
      <c r="KH85" s="34"/>
      <c r="KI85" s="34"/>
      <c r="KJ85" s="34"/>
      <c r="KK85" s="34"/>
      <c r="KL85" s="34"/>
      <c r="KM85" s="34"/>
      <c r="KN85" s="34"/>
      <c r="KO85" s="34"/>
      <c r="KP85" s="34"/>
      <c r="KQ85" s="34"/>
      <c r="KR85" s="34"/>
      <c r="KS85" s="34"/>
      <c r="KT85" s="34"/>
      <c r="KU85" s="34"/>
      <c r="KV85" s="34"/>
      <c r="KW85" s="34"/>
      <c r="KX85" s="34"/>
      <c r="KY85" s="34"/>
      <c r="KZ85" s="34"/>
      <c r="LA85" s="34"/>
      <c r="LB85" s="34"/>
      <c r="LC85" s="34"/>
      <c r="LD85" s="34"/>
      <c r="LE85" s="34"/>
      <c r="LF85" s="34"/>
      <c r="LG85" s="34"/>
      <c r="LH85" s="34"/>
      <c r="LI85" s="34"/>
      <c r="LJ85" s="34"/>
      <c r="LK85" s="34"/>
      <c r="LL85" s="34"/>
      <c r="LM85" s="34"/>
      <c r="LN85" s="34"/>
      <c r="LO85" s="34"/>
      <c r="LP85" s="34"/>
      <c r="LQ85" s="34"/>
      <c r="LR85" s="34"/>
      <c r="LS85" s="34"/>
      <c r="LT85" s="34"/>
      <c r="LU85" s="34"/>
      <c r="LV85" s="34"/>
      <c r="LW85" s="34"/>
      <c r="LX85" s="34"/>
      <c r="LY85" s="34"/>
      <c r="LZ85" s="34"/>
      <c r="MA85" s="34"/>
      <c r="MB85" s="34"/>
      <c r="MC85" s="34"/>
      <c r="MD85" s="34"/>
      <c r="ME85" s="34"/>
      <c r="MF85" s="34"/>
      <c r="MG85" s="34"/>
      <c r="MH85" s="34"/>
      <c r="MI85" s="34"/>
      <c r="MJ85" s="34"/>
      <c r="MK85" s="34"/>
      <c r="ML85" s="34"/>
      <c r="MM85" s="34"/>
      <c r="MN85" s="34"/>
      <c r="MO85" s="34"/>
      <c r="MP85" s="34"/>
      <c r="MQ85" s="34"/>
      <c r="MR85" s="34"/>
      <c r="MS85" s="34"/>
      <c r="MT85" s="34"/>
      <c r="MU85" s="34"/>
      <c r="MV85" s="34"/>
      <c r="MW85" s="34"/>
      <c r="MX85" s="34"/>
      <c r="MY85" s="34"/>
      <c r="MZ85" s="34"/>
      <c r="NA85" s="34"/>
      <c r="NB85" s="34"/>
      <c r="NC85" s="34"/>
      <c r="ND85" s="34"/>
      <c r="NE85" s="34"/>
      <c r="NF85" s="34"/>
      <c r="NG85" s="34"/>
      <c r="NH85" s="34"/>
      <c r="NI85" s="34"/>
      <c r="NJ85" s="34"/>
      <c r="NK85" s="34"/>
      <c r="NL85" s="34"/>
      <c r="NM85" s="34"/>
      <c r="NN85" s="34"/>
      <c r="NO85" s="34"/>
      <c r="NP85" s="34"/>
      <c r="NQ85" s="34"/>
      <c r="NR85" s="34"/>
      <c r="NS85" s="34"/>
      <c r="NT85" s="34"/>
      <c r="NU85" s="34"/>
      <c r="NV85" s="34"/>
      <c r="NW85" s="34"/>
      <c r="NX85" s="34"/>
      <c r="NY85" s="34"/>
      <c r="NZ85" s="34"/>
      <c r="OA85" s="34"/>
      <c r="OB85" s="34"/>
      <c r="OC85" s="34"/>
      <c r="OD85" s="34"/>
      <c r="OE85" s="34"/>
      <c r="OF85" s="34"/>
      <c r="OG85" s="34"/>
      <c r="OH85" s="34"/>
      <c r="OI85" s="34"/>
      <c r="OJ85" s="34"/>
      <c r="OK85" s="34"/>
      <c r="OL85" s="34"/>
      <c r="OM85" s="34"/>
      <c r="ON85" s="34"/>
      <c r="OO85" s="34"/>
      <c r="OP85" s="34"/>
      <c r="OQ85" s="34"/>
      <c r="OR85" s="34"/>
      <c r="OS85" s="34"/>
      <c r="OT85" s="34"/>
      <c r="OU85" s="34"/>
      <c r="OV85" s="34"/>
      <c r="OW85" s="34"/>
      <c r="OX85" s="34"/>
      <c r="OY85" s="34"/>
      <c r="OZ85" s="34"/>
      <c r="PA85" s="34"/>
      <c r="PB85" s="34"/>
      <c r="PC85" s="34"/>
      <c r="PD85" s="34"/>
      <c r="PE85" s="34"/>
      <c r="PF85" s="34"/>
      <c r="PG85" s="34"/>
      <c r="PH85" s="34"/>
      <c r="PI85" s="34"/>
      <c r="PJ85" s="34"/>
      <c r="PK85" s="34"/>
      <c r="PL85" s="34"/>
      <c r="PM85" s="34"/>
      <c r="PN85" s="34"/>
      <c r="PO85" s="34"/>
      <c r="PP85" s="34"/>
      <c r="PQ85" s="34"/>
      <c r="PR85" s="34"/>
      <c r="PS85" s="34"/>
      <c r="PT85" s="34"/>
      <c r="PU85" s="34"/>
      <c r="PV85" s="34"/>
      <c r="PW85" s="34"/>
      <c r="PX85" s="34"/>
      <c r="PY85" s="34"/>
      <c r="PZ85" s="34"/>
      <c r="QA85" s="34"/>
      <c r="QB85" s="34"/>
      <c r="QC85" s="34"/>
      <c r="QD85" s="34"/>
      <c r="QE85" s="34"/>
      <c r="QF85" s="34"/>
      <c r="QG85" s="34"/>
      <c r="QH85" s="34"/>
      <c r="QI85" s="34"/>
      <c r="QJ85" s="34"/>
      <c r="QK85" s="34"/>
      <c r="QL85" s="34"/>
      <c r="QM85" s="34"/>
      <c r="QN85" s="34"/>
      <c r="QO85" s="34"/>
      <c r="QP85" s="34"/>
      <c r="QQ85" s="34"/>
      <c r="QR85" s="34"/>
      <c r="QS85" s="34"/>
      <c r="QT85" s="34"/>
      <c r="QU85" s="34"/>
      <c r="QV85" s="34"/>
      <c r="QW85" s="34"/>
      <c r="QX85" s="34"/>
      <c r="QY85" s="34"/>
      <c r="QZ85" s="34"/>
      <c r="RA85" s="34"/>
      <c r="RB85" s="34"/>
      <c r="RC85" s="34"/>
      <c r="RD85" s="34"/>
      <c r="RE85" s="34"/>
      <c r="RF85" s="34"/>
      <c r="RG85" s="34"/>
      <c r="RH85" s="34"/>
      <c r="RI85" s="34"/>
      <c r="RJ85" s="34"/>
      <c r="RK85" s="34"/>
      <c r="RL85" s="34"/>
      <c r="RM85" s="34"/>
      <c r="RN85" s="34"/>
      <c r="RO85" s="34"/>
      <c r="RP85" s="34"/>
      <c r="RQ85" s="34"/>
      <c r="RR85" s="34"/>
      <c r="RS85" s="34"/>
      <c r="RT85" s="34"/>
      <c r="RU85" s="34"/>
      <c r="RV85" s="34"/>
      <c r="RW85" s="34"/>
      <c r="RX85" s="34"/>
      <c r="RY85" s="34"/>
      <c r="RZ85" s="34"/>
      <c r="SA85" s="34"/>
      <c r="SB85" s="34"/>
      <c r="SC85" s="34"/>
      <c r="SD85" s="34"/>
      <c r="SE85" s="34"/>
      <c r="SF85" s="34"/>
      <c r="SG85" s="34"/>
      <c r="SH85" s="34"/>
      <c r="SI85" s="34"/>
      <c r="SJ85" s="34"/>
      <c r="SK85" s="34"/>
      <c r="SL85" s="34"/>
      <c r="SM85" s="34"/>
      <c r="SN85" s="34"/>
      <c r="SO85" s="34"/>
      <c r="SP85" s="34"/>
      <c r="SQ85" s="34"/>
      <c r="SR85" s="34"/>
      <c r="SS85" s="34"/>
      <c r="ST85" s="34"/>
      <c r="SU85" s="34"/>
      <c r="SV85" s="34"/>
      <c r="SW85" s="34"/>
      <c r="SX85" s="34"/>
      <c r="SY85" s="34"/>
      <c r="SZ85" s="34"/>
      <c r="TA85" s="34"/>
      <c r="TB85" s="34"/>
      <c r="TC85" s="34"/>
      <c r="TD85" s="34"/>
      <c r="TE85" s="34"/>
      <c r="TF85" s="34"/>
      <c r="TG85" s="34"/>
      <c r="TH85" s="34"/>
      <c r="TI85" s="34"/>
      <c r="TJ85" s="34"/>
      <c r="TK85" s="34"/>
      <c r="TL85" s="34"/>
      <c r="TM85" s="34"/>
      <c r="TN85" s="34"/>
      <c r="TO85" s="34"/>
      <c r="TP85" s="34"/>
      <c r="TQ85" s="34"/>
      <c r="TR85" s="34"/>
      <c r="TS85" s="34"/>
      <c r="TT85" s="34"/>
      <c r="TU85" s="34"/>
      <c r="TV85" s="34"/>
      <c r="TW85" s="34"/>
      <c r="TX85" s="34"/>
      <c r="TY85" s="34"/>
      <c r="TZ85" s="34"/>
      <c r="UA85" s="34"/>
      <c r="UB85" s="34"/>
      <c r="UC85" s="34"/>
      <c r="UD85" s="34"/>
      <c r="UE85" s="34"/>
      <c r="UF85" s="34"/>
      <c r="UG85" s="34"/>
      <c r="UH85" s="34"/>
      <c r="UI85" s="34"/>
      <c r="UJ85" s="34"/>
      <c r="UK85" s="34"/>
      <c r="UL85" s="34"/>
      <c r="UM85" s="34"/>
      <c r="UN85" s="34"/>
      <c r="UO85" s="34"/>
      <c r="UP85" s="34"/>
      <c r="UQ85" s="34"/>
      <c r="UR85" s="34"/>
      <c r="US85" s="34"/>
      <c r="UT85" s="34"/>
      <c r="UU85" s="34"/>
      <c r="UV85" s="34"/>
      <c r="UW85" s="34"/>
      <c r="UX85" s="34"/>
      <c r="UY85" s="34"/>
      <c r="UZ85" s="34"/>
      <c r="VA85" s="34"/>
      <c r="VB85" s="34"/>
      <c r="VC85" s="34"/>
      <c r="VD85" s="34"/>
      <c r="VE85" s="34"/>
      <c r="VF85" s="34"/>
      <c r="VG85" s="34"/>
      <c r="VH85" s="34"/>
      <c r="VI85" s="34"/>
      <c r="VJ85" s="34"/>
      <c r="VK85" s="34"/>
      <c r="VL85" s="34"/>
      <c r="VM85" s="34"/>
      <c r="VN85" s="34"/>
      <c r="VO85" s="34"/>
      <c r="VP85" s="34"/>
      <c r="VQ85" s="34"/>
      <c r="VR85" s="34"/>
      <c r="VS85" s="34"/>
      <c r="VT85" s="34"/>
      <c r="VU85" s="34"/>
      <c r="VV85" s="34"/>
      <c r="VW85" s="34"/>
      <c r="VX85" s="34"/>
      <c r="VY85" s="34"/>
      <c r="VZ85" s="34"/>
      <c r="WA85" s="34"/>
      <c r="WB85" s="34"/>
      <c r="WC85" s="34"/>
      <c r="WD85" s="34"/>
      <c r="WE85" s="34"/>
      <c r="WF85" s="34"/>
      <c r="WG85" s="34"/>
      <c r="WH85" s="34"/>
      <c r="WI85" s="34"/>
      <c r="WJ85" s="34"/>
      <c r="WK85" s="34"/>
      <c r="WL85" s="34"/>
      <c r="WM85" s="34"/>
      <c r="WN85" s="34"/>
      <c r="WO85" s="34"/>
      <c r="WP85" s="34"/>
      <c r="WQ85" s="34"/>
      <c r="WR85" s="34"/>
      <c r="WS85" s="34"/>
      <c r="WT85" s="34"/>
      <c r="WU85" s="34"/>
      <c r="WV85" s="34"/>
      <c r="WW85" s="34"/>
      <c r="WX85" s="34"/>
      <c r="WY85" s="34"/>
      <c r="WZ85" s="34"/>
      <c r="XA85" s="34"/>
      <c r="XB85" s="34"/>
      <c r="XC85" s="34"/>
      <c r="XD85" s="34"/>
      <c r="XE85" s="34"/>
      <c r="XF85" s="34"/>
      <c r="XG85" s="34"/>
      <c r="XH85" s="34"/>
      <c r="XI85" s="34"/>
      <c r="XJ85" s="34"/>
      <c r="XK85" s="34"/>
      <c r="XL85" s="34"/>
      <c r="XM85" s="34"/>
      <c r="XN85" s="34"/>
      <c r="XO85" s="34"/>
      <c r="XP85" s="34"/>
      <c r="XQ85" s="34"/>
      <c r="XR85" s="34"/>
      <c r="XS85" s="34"/>
      <c r="XT85" s="34"/>
      <c r="XU85" s="34"/>
      <c r="XV85" s="34"/>
      <c r="XW85" s="34"/>
      <c r="XX85" s="34"/>
      <c r="XY85" s="34"/>
      <c r="XZ85" s="34"/>
      <c r="YA85" s="34"/>
      <c r="YB85" s="34"/>
      <c r="YC85" s="34"/>
      <c r="YD85" s="34"/>
      <c r="YE85" s="34"/>
      <c r="YF85" s="34"/>
      <c r="YG85" s="34"/>
      <c r="YH85" s="34"/>
      <c r="YI85" s="34"/>
      <c r="YJ85" s="34"/>
      <c r="YK85" s="34"/>
      <c r="YL85" s="34"/>
      <c r="YM85" s="34"/>
      <c r="YN85" s="34"/>
      <c r="YO85" s="34"/>
      <c r="YP85" s="34"/>
      <c r="YQ85" s="34"/>
      <c r="YR85" s="34"/>
      <c r="YS85" s="34"/>
      <c r="YT85" s="34"/>
      <c r="YU85" s="34"/>
      <c r="YV85" s="34"/>
      <c r="YW85" s="34"/>
      <c r="YX85" s="34"/>
      <c r="YY85" s="34"/>
      <c r="YZ85" s="34"/>
      <c r="ZA85" s="34"/>
      <c r="ZB85" s="34"/>
      <c r="ZC85" s="34"/>
      <c r="ZD85" s="34"/>
      <c r="ZE85" s="34"/>
      <c r="ZF85" s="34"/>
      <c r="ZG85" s="34"/>
      <c r="ZH85" s="34"/>
      <c r="ZI85" s="34"/>
      <c r="ZJ85" s="34"/>
      <c r="ZK85" s="34"/>
      <c r="ZL85" s="34"/>
      <c r="ZM85" s="34"/>
      <c r="ZN85" s="34"/>
      <c r="ZO85" s="34"/>
      <c r="ZP85" s="34"/>
      <c r="ZQ85" s="34"/>
      <c r="ZR85" s="34"/>
      <c r="ZS85" s="34"/>
      <c r="ZT85" s="34"/>
      <c r="ZU85" s="34"/>
      <c r="ZV85" s="34"/>
      <c r="ZW85" s="34"/>
      <c r="ZX85" s="34"/>
      <c r="ZY85" s="34"/>
      <c r="ZZ85" s="34"/>
      <c r="AAA85" s="34"/>
      <c r="AAB85" s="34"/>
      <c r="AAC85" s="34"/>
      <c r="AAD85" s="34"/>
      <c r="AAE85" s="34"/>
      <c r="AAF85" s="34"/>
      <c r="AAG85" s="34"/>
      <c r="AAH85" s="34"/>
      <c r="AAI85" s="34"/>
      <c r="AAJ85" s="34"/>
      <c r="AAK85" s="34"/>
      <c r="AAL85" s="34"/>
      <c r="AAM85" s="34"/>
      <c r="AAN85" s="34"/>
      <c r="AAO85" s="34"/>
      <c r="AAP85" s="34"/>
      <c r="AAQ85" s="34"/>
      <c r="AAR85" s="34"/>
      <c r="AAS85" s="34"/>
      <c r="AAT85" s="34"/>
      <c r="AAU85" s="34"/>
      <c r="AAV85" s="34"/>
      <c r="AAW85" s="34"/>
      <c r="AAX85" s="34"/>
      <c r="AAY85" s="34"/>
      <c r="AAZ85" s="34"/>
      <c r="ABA85" s="34"/>
      <c r="ABB85" s="34"/>
      <c r="ABC85" s="34"/>
      <c r="ABD85" s="34"/>
      <c r="ABE85" s="34"/>
      <c r="ABF85" s="34"/>
      <c r="ABG85" s="34"/>
      <c r="ABH85" s="34"/>
      <c r="ABI85" s="34"/>
      <c r="ABJ85" s="34"/>
      <c r="ABK85" s="34"/>
      <c r="ABL85" s="34"/>
      <c r="ABM85" s="34"/>
      <c r="ABN85" s="34"/>
      <c r="ABO85" s="34"/>
      <c r="ABP85" s="34"/>
      <c r="ABQ85" s="34"/>
      <c r="ABR85" s="34"/>
      <c r="ABS85" s="34"/>
      <c r="ABT85" s="34"/>
      <c r="ABU85" s="34"/>
      <c r="ABV85" s="34"/>
      <c r="ABW85" s="34"/>
      <c r="ABX85" s="34"/>
      <c r="ABY85" s="34"/>
      <c r="ABZ85" s="34"/>
      <c r="ACA85" s="34"/>
      <c r="ACB85" s="34"/>
      <c r="ACC85" s="34"/>
      <c r="ACD85" s="34"/>
      <c r="ACE85" s="34"/>
      <c r="ACF85" s="34"/>
      <c r="ACG85" s="34"/>
      <c r="ACH85" s="34"/>
      <c r="ACI85" s="34"/>
      <c r="ACJ85" s="34"/>
      <c r="ACK85" s="34"/>
      <c r="ACL85" s="34"/>
      <c r="ACM85" s="34"/>
      <c r="ACN85" s="34"/>
      <c r="ACO85" s="34"/>
      <c r="ACP85" s="34"/>
      <c r="ACQ85" s="34"/>
      <c r="ACR85" s="34"/>
      <c r="ACS85" s="34"/>
      <c r="ACT85" s="34"/>
      <c r="ACU85" s="34"/>
      <c r="ACV85" s="34"/>
      <c r="ACW85" s="34"/>
      <c r="ACX85" s="34"/>
      <c r="ACY85" s="34"/>
      <c r="ACZ85" s="34"/>
      <c r="ADA85" s="34"/>
      <c r="ADB85" s="34"/>
      <c r="ADC85" s="34"/>
      <c r="ADD85" s="34"/>
      <c r="ADE85" s="34"/>
      <c r="ADF85" s="34"/>
      <c r="ADG85" s="34"/>
      <c r="ADH85" s="34"/>
      <c r="ADI85" s="34"/>
      <c r="ADJ85" s="34"/>
      <c r="ADK85" s="34"/>
      <c r="ADL85" s="34"/>
      <c r="ADM85" s="34"/>
      <c r="ADN85" s="34"/>
      <c r="ADO85" s="34"/>
      <c r="ADP85" s="34"/>
      <c r="ADQ85" s="34"/>
      <c r="ADR85" s="34"/>
      <c r="ADS85" s="34"/>
      <c r="ADT85" s="34"/>
      <c r="ADU85" s="34"/>
      <c r="ADV85" s="34"/>
      <c r="ADW85" s="34"/>
      <c r="ADX85" s="34"/>
      <c r="ADY85" s="34"/>
      <c r="ADZ85" s="34"/>
      <c r="AEA85" s="34"/>
      <c r="AEB85" s="34"/>
      <c r="AEC85" s="34"/>
      <c r="AED85" s="34"/>
      <c r="AEE85" s="34"/>
      <c r="AEF85" s="34"/>
      <c r="AEG85" s="34"/>
      <c r="AEH85" s="34"/>
      <c r="AEI85" s="34"/>
      <c r="AEJ85" s="34"/>
      <c r="AEK85" s="34"/>
      <c r="AEL85" s="34"/>
      <c r="AEM85" s="34"/>
      <c r="AEN85" s="34"/>
      <c r="AEO85" s="34"/>
      <c r="AEP85" s="34"/>
      <c r="AEQ85" s="34"/>
      <c r="AER85" s="34"/>
      <c r="AES85" s="34"/>
      <c r="AET85" s="34"/>
      <c r="AEU85" s="34"/>
      <c r="AEV85" s="34"/>
      <c r="AEW85" s="34"/>
      <c r="AEX85" s="34"/>
      <c r="AEY85" s="34"/>
      <c r="AEZ85" s="34"/>
      <c r="AFA85" s="34"/>
      <c r="AFB85" s="34"/>
      <c r="AFC85" s="34"/>
      <c r="AFD85" s="34"/>
      <c r="AFE85" s="34"/>
      <c r="AFF85" s="34"/>
      <c r="AFG85" s="34"/>
      <c r="AFH85" s="34"/>
      <c r="AFI85" s="34"/>
      <c r="AFJ85" s="34"/>
      <c r="AFK85" s="34"/>
      <c r="AFL85" s="34"/>
      <c r="AFM85" s="34"/>
      <c r="AFN85" s="34"/>
      <c r="AFO85" s="34"/>
      <c r="AFP85" s="34"/>
      <c r="AFQ85" s="34"/>
      <c r="AFR85" s="34"/>
      <c r="AFS85" s="34"/>
      <c r="AFT85" s="34"/>
      <c r="AFU85" s="34"/>
      <c r="AFV85" s="34"/>
      <c r="AFW85" s="34"/>
      <c r="AFX85" s="34"/>
      <c r="AFY85" s="34"/>
      <c r="AFZ85" s="34"/>
      <c r="AGA85" s="34"/>
      <c r="AGB85" s="34"/>
      <c r="AGC85" s="34"/>
      <c r="AGD85" s="34"/>
      <c r="AGE85" s="34"/>
      <c r="AGF85" s="34"/>
      <c r="AGG85" s="34"/>
      <c r="AGH85" s="34"/>
      <c r="AGI85" s="34"/>
      <c r="AGJ85" s="34"/>
      <c r="AGK85" s="34"/>
      <c r="AGL85" s="34"/>
      <c r="AGM85" s="34"/>
      <c r="AGN85" s="34"/>
      <c r="AGO85" s="34"/>
      <c r="AGP85" s="34"/>
      <c r="AGQ85" s="34"/>
      <c r="AGR85" s="34"/>
      <c r="AGS85" s="34"/>
      <c r="AGT85" s="34"/>
      <c r="AGU85" s="34"/>
      <c r="AGV85" s="34"/>
      <c r="AGW85" s="34"/>
      <c r="AGX85" s="34"/>
      <c r="AGY85" s="34"/>
      <c r="AGZ85" s="34"/>
      <c r="AHA85" s="34"/>
      <c r="AHB85" s="34"/>
      <c r="AHC85" s="34"/>
      <c r="AHD85" s="34"/>
      <c r="AHE85" s="34"/>
      <c r="AHF85" s="34"/>
      <c r="AHG85" s="34"/>
      <c r="AHH85" s="34"/>
      <c r="AHI85" s="34"/>
      <c r="AHJ85" s="34"/>
      <c r="AHK85" s="34"/>
      <c r="AHL85" s="34"/>
      <c r="AHM85" s="34"/>
      <c r="AHN85" s="34"/>
      <c r="AHO85" s="34"/>
      <c r="AHP85" s="34"/>
      <c r="AHQ85" s="34"/>
      <c r="AHR85" s="34"/>
      <c r="AHS85" s="34"/>
      <c r="AHT85" s="34"/>
      <c r="AHU85" s="34"/>
      <c r="AHV85" s="34"/>
      <c r="AHW85" s="34"/>
      <c r="AHX85" s="34"/>
      <c r="AHY85" s="34"/>
      <c r="AHZ85" s="34"/>
      <c r="AIA85" s="34"/>
      <c r="AIB85" s="34"/>
      <c r="AIC85" s="34"/>
      <c r="AID85" s="34"/>
      <c r="AIE85" s="34"/>
      <c r="AIF85" s="34"/>
      <c r="AIG85" s="34"/>
      <c r="AIH85" s="34"/>
      <c r="AII85" s="34"/>
      <c r="AIJ85" s="34"/>
      <c r="AIK85" s="34"/>
      <c r="AIL85" s="34"/>
      <c r="AIM85" s="34"/>
      <c r="AIN85" s="34"/>
      <c r="AIO85" s="34"/>
      <c r="AIP85" s="34"/>
      <c r="AIQ85" s="34"/>
      <c r="AIR85" s="34"/>
      <c r="AIS85" s="34"/>
      <c r="AIT85" s="34"/>
      <c r="AIU85" s="34"/>
      <c r="AIV85" s="34"/>
      <c r="AIW85" s="34"/>
      <c r="AIX85" s="34"/>
      <c r="AIY85" s="34"/>
      <c r="AIZ85" s="34"/>
      <c r="AJA85" s="34"/>
      <c r="AJB85" s="34"/>
      <c r="AJC85" s="34"/>
      <c r="AJD85" s="34"/>
      <c r="AJE85" s="34"/>
      <c r="AJF85" s="34"/>
      <c r="AJG85" s="34"/>
      <c r="AJH85" s="34"/>
      <c r="AJI85" s="34"/>
      <c r="AJJ85" s="34"/>
      <c r="AJK85" s="34"/>
      <c r="AJL85" s="34"/>
      <c r="AJM85" s="34"/>
      <c r="AJN85" s="34"/>
      <c r="AJO85" s="34"/>
      <c r="AJP85" s="34"/>
      <c r="AJQ85" s="34"/>
      <c r="AJR85" s="34"/>
      <c r="AJS85" s="34"/>
      <c r="AJT85" s="34"/>
      <c r="AJU85" s="34"/>
      <c r="AJV85" s="34"/>
      <c r="AJW85" s="34"/>
      <c r="AJX85" s="34"/>
      <c r="AJY85" s="34"/>
      <c r="AJZ85" s="34"/>
      <c r="AKA85" s="34"/>
      <c r="AKB85" s="34"/>
      <c r="AKC85" s="34"/>
      <c r="AKD85" s="34"/>
      <c r="AKE85" s="34"/>
      <c r="AKF85" s="34"/>
      <c r="AKG85" s="34"/>
      <c r="AKH85" s="34"/>
      <c r="AKI85" s="34"/>
      <c r="AKJ85" s="34"/>
      <c r="AKK85" s="34"/>
      <c r="AKL85" s="34"/>
      <c r="AKM85" s="34"/>
      <c r="AKN85" s="34"/>
      <c r="AKO85" s="34"/>
      <c r="AKP85" s="34"/>
      <c r="AKQ85" s="34"/>
      <c r="AKR85" s="34"/>
      <c r="AKS85" s="34"/>
      <c r="AKT85" s="34"/>
      <c r="AKU85" s="34"/>
      <c r="AKV85" s="34"/>
      <c r="AKW85" s="34"/>
      <c r="AKX85" s="34"/>
      <c r="AKY85" s="34"/>
      <c r="AKZ85" s="34"/>
      <c r="ALA85" s="34"/>
      <c r="ALB85" s="34"/>
      <c r="ALC85" s="34"/>
      <c r="ALD85" s="34"/>
      <c r="ALE85" s="34"/>
      <c r="ALF85" s="34"/>
      <c r="ALG85" s="34"/>
      <c r="ALH85" s="34"/>
      <c r="ALI85" s="34"/>
      <c r="ALJ85" s="34"/>
      <c r="ALK85" s="34"/>
      <c r="ALL85" s="34"/>
      <c r="ALM85" s="34"/>
      <c r="ALN85" s="34"/>
      <c r="ALO85" s="34"/>
      <c r="ALP85" s="34"/>
      <c r="ALQ85" s="34"/>
      <c r="ALR85" s="34"/>
      <c r="ALS85" s="34"/>
      <c r="ALT85" s="34"/>
      <c r="ALU85" s="34"/>
      <c r="ALV85" s="34"/>
      <c r="ALW85" s="34"/>
      <c r="ALX85" s="34"/>
      <c r="ALY85" s="34"/>
      <c r="ALZ85" s="34"/>
      <c r="AMA85" s="34"/>
      <c r="AMB85" s="34"/>
      <c r="AMC85" s="34"/>
      <c r="AMD85" s="34"/>
      <c r="AME85" s="34"/>
      <c r="AMF85" s="34"/>
      <c r="AMG85" s="34"/>
      <c r="AMH85" s="34"/>
      <c r="AMI85" s="34"/>
      <c r="AMJ85" s="34"/>
      <c r="AMK85" s="34"/>
      <c r="AML85" s="34"/>
      <c r="AMM85" s="34"/>
      <c r="AMN85" s="34"/>
      <c r="AMO85" s="34"/>
      <c r="AMP85" s="34"/>
      <c r="AMQ85" s="34"/>
      <c r="AMR85" s="34"/>
      <c r="AMS85" s="34"/>
      <c r="AMT85" s="34"/>
      <c r="AMU85" s="34"/>
      <c r="AMV85" s="34"/>
      <c r="AMW85" s="34"/>
      <c r="AMX85" s="34"/>
      <c r="AMY85" s="34"/>
      <c r="AMZ85" s="34"/>
      <c r="ANA85" s="34"/>
      <c r="ANB85" s="34"/>
      <c r="ANC85" s="34"/>
      <c r="AND85" s="34"/>
      <c r="ANE85" s="34"/>
      <c r="ANF85" s="34"/>
      <c r="ANG85" s="34"/>
      <c r="ANH85" s="34"/>
      <c r="ANI85" s="34"/>
      <c r="ANJ85" s="34"/>
      <c r="ANK85" s="34"/>
      <c r="ANL85" s="34"/>
      <c r="ANM85" s="34"/>
      <c r="ANN85" s="34"/>
      <c r="ANO85" s="34"/>
      <c r="ANP85" s="34"/>
      <c r="ANQ85" s="34"/>
      <c r="ANR85" s="34"/>
      <c r="ANS85" s="34"/>
      <c r="ANT85" s="34"/>
      <c r="ANU85" s="34"/>
      <c r="ANV85" s="34"/>
      <c r="ANW85" s="34"/>
      <c r="ANX85" s="34"/>
      <c r="ANY85" s="34"/>
      <c r="ANZ85" s="34"/>
      <c r="AOA85" s="34"/>
      <c r="AOB85" s="34"/>
      <c r="AOC85" s="34"/>
      <c r="AOD85" s="34"/>
      <c r="AOE85" s="34"/>
      <c r="AOF85" s="34"/>
      <c r="AOG85" s="34"/>
      <c r="AOH85" s="34"/>
      <c r="AOI85" s="34"/>
      <c r="AOJ85" s="34"/>
      <c r="AOK85" s="34"/>
      <c r="AOL85" s="34"/>
      <c r="AOM85" s="34"/>
      <c r="AON85" s="34"/>
      <c r="AOO85" s="34"/>
      <c r="AOP85" s="34"/>
      <c r="AOQ85" s="34"/>
      <c r="AOR85" s="34"/>
      <c r="AOS85" s="34"/>
      <c r="AOT85" s="34"/>
      <c r="AOU85" s="34"/>
      <c r="AOV85" s="34"/>
      <c r="AOW85" s="34"/>
      <c r="AOX85" s="34"/>
      <c r="AOY85" s="34"/>
      <c r="AOZ85" s="34"/>
      <c r="APA85" s="34"/>
      <c r="APB85" s="34"/>
      <c r="APC85" s="34"/>
      <c r="APD85" s="34"/>
      <c r="APE85" s="34"/>
      <c r="APF85" s="34"/>
      <c r="APG85" s="34"/>
      <c r="APH85" s="34"/>
      <c r="API85" s="34"/>
      <c r="APJ85" s="34"/>
      <c r="APK85" s="34"/>
      <c r="APL85" s="34"/>
      <c r="APM85" s="34"/>
      <c r="APN85" s="34"/>
      <c r="APO85" s="34"/>
      <c r="APP85" s="34"/>
      <c r="APQ85" s="34"/>
      <c r="APR85" s="34"/>
      <c r="APS85" s="34"/>
      <c r="APT85" s="34"/>
      <c r="APU85" s="34"/>
      <c r="APV85" s="34"/>
      <c r="APW85" s="34"/>
      <c r="APX85" s="34"/>
      <c r="APY85" s="34"/>
      <c r="APZ85" s="34"/>
    </row>
    <row r="86" spans="1:1120" s="36" customFormat="1" ht="34" x14ac:dyDescent="0.15">
      <c r="A86" s="231" t="s">
        <v>1003</v>
      </c>
      <c r="B86" s="227">
        <f>SUM(B61:B85)</f>
        <v>32281.66101133456</v>
      </c>
      <c r="C86" s="227">
        <f t="shared" ref="C86:P86" si="18">SUM(C61:C85)</f>
        <v>248018.90054024276</v>
      </c>
      <c r="D86" s="227">
        <f t="shared" si="18"/>
        <v>2898.4441803674886</v>
      </c>
      <c r="E86" s="227">
        <f t="shared" si="18"/>
        <v>0.83179105052386104</v>
      </c>
      <c r="F86" s="227">
        <f t="shared" si="18"/>
        <v>79933.500842372596</v>
      </c>
      <c r="G86" s="227">
        <f t="shared" si="18"/>
        <v>298.51026595576724</v>
      </c>
      <c r="H86" s="227">
        <f t="shared" si="18"/>
        <v>88620.403714546948</v>
      </c>
      <c r="I86" s="227">
        <f t="shared" si="18"/>
        <v>101269.07519790037</v>
      </c>
      <c r="J86" s="227">
        <f t="shared" si="18"/>
        <v>24666.232122109126</v>
      </c>
      <c r="K86" s="227">
        <f t="shared" si="18"/>
        <v>20219.159570353691</v>
      </c>
      <c r="L86" s="227">
        <f t="shared" si="18"/>
        <v>9086.0799022683532</v>
      </c>
      <c r="M86" s="227">
        <f t="shared" si="18"/>
        <v>15095.936410929098</v>
      </c>
      <c r="N86" s="227">
        <f t="shared" si="18"/>
        <v>188.92593147917839</v>
      </c>
      <c r="O86" s="227">
        <f t="shared" si="18"/>
        <v>622577.66148091038</v>
      </c>
      <c r="P86" s="227">
        <f t="shared" si="18"/>
        <v>18026.386154003088</v>
      </c>
      <c r="Q86"/>
      <c r="R86"/>
      <c r="S86" s="82"/>
      <c r="T86" s="145"/>
      <c r="U86"/>
      <c r="V86"/>
      <c r="W86"/>
      <c r="X86"/>
      <c r="Y86"/>
      <c r="Z86"/>
      <c r="AA86" s="9"/>
      <c r="AB86" s="9"/>
      <c r="AC86"/>
      <c r="AD86"/>
      <c r="AE86"/>
      <c r="AF86"/>
      <c r="AG86"/>
      <c r="AH86"/>
      <c r="AI86" s="34"/>
      <c r="AJ86" s="34"/>
      <c r="AK86" s="34"/>
      <c r="AL86" s="34"/>
      <c r="AM86" s="34"/>
      <c r="AN86" s="34"/>
      <c r="AO86" s="34"/>
      <c r="AP86" s="34"/>
      <c r="AQ86" s="34"/>
      <c r="AR86" s="34"/>
      <c r="AS86" s="34"/>
      <c r="AT86" s="34"/>
      <c r="AU86" s="34"/>
      <c r="AV86" s="34"/>
      <c r="AW86" s="34"/>
      <c r="AX86" s="34"/>
      <c r="AY86" s="34"/>
      <c r="AZ86" s="34"/>
      <c r="BA86" s="34"/>
      <c r="BB86" s="34"/>
      <c r="BC86" s="34"/>
      <c r="BD86" s="34"/>
      <c r="BE86" s="34"/>
      <c r="BF86" s="34"/>
      <c r="BG86" s="34"/>
      <c r="BH86" s="34"/>
      <c r="BI86" s="34"/>
      <c r="BJ86" s="34"/>
      <c r="BK86" s="34"/>
      <c r="BL86" s="34"/>
      <c r="BM86" s="34"/>
      <c r="BN86" s="34"/>
      <c r="BO86" s="34"/>
      <c r="BP86" s="34"/>
      <c r="BQ86" s="34"/>
      <c r="BR86" s="34"/>
      <c r="BS86" s="34"/>
      <c r="BT86" s="34"/>
      <c r="BU86" s="34"/>
      <c r="BV86" s="34"/>
      <c r="BW86" s="34"/>
      <c r="BX86" s="34"/>
      <c r="BY86" s="34"/>
      <c r="BZ86" s="34"/>
      <c r="CA86" s="34"/>
      <c r="CB86" s="34"/>
      <c r="CC86" s="34"/>
      <c r="CD86" s="34"/>
      <c r="CE86" s="34"/>
      <c r="CF86" s="34"/>
      <c r="CG86" s="34"/>
      <c r="CH86" s="34"/>
      <c r="CI86" s="34"/>
      <c r="CJ86" s="34"/>
      <c r="CK86" s="34"/>
      <c r="CL86" s="34"/>
      <c r="CM86" s="34"/>
      <c r="CN86" s="34"/>
      <c r="CO86" s="34"/>
      <c r="CP86" s="34"/>
      <c r="CQ86" s="34"/>
      <c r="CR86" s="34"/>
      <c r="CS86" s="34"/>
      <c r="CT86" s="34"/>
      <c r="CU86" s="34"/>
      <c r="CV86" s="34"/>
      <c r="CW86" s="34"/>
      <c r="CX86" s="34"/>
      <c r="CY86" s="34"/>
      <c r="CZ86" s="34"/>
      <c r="DA86" s="34"/>
      <c r="DB86" s="34"/>
      <c r="DC86" s="34"/>
      <c r="DD86" s="34"/>
      <c r="DE86" s="34"/>
      <c r="DF86" s="34"/>
      <c r="DG86" s="34"/>
      <c r="DH86" s="34"/>
      <c r="DI86" s="34"/>
      <c r="DJ86" s="34"/>
      <c r="DK86" s="34"/>
      <c r="DL86" s="34"/>
      <c r="DM86" s="34"/>
      <c r="DN86" s="34"/>
      <c r="DO86" s="34"/>
      <c r="DP86" s="34"/>
      <c r="DQ86" s="34"/>
      <c r="DR86" s="34"/>
      <c r="DS86" s="34"/>
      <c r="DT86" s="34"/>
      <c r="DU86" s="34"/>
      <c r="DV86" s="34"/>
      <c r="DW86" s="34"/>
      <c r="DX86" s="34"/>
      <c r="DY86" s="34"/>
      <c r="DZ86" s="34"/>
      <c r="EA86" s="34"/>
      <c r="EB86" s="34"/>
      <c r="EC86" s="34"/>
      <c r="ED86" s="34"/>
      <c r="EE86" s="34"/>
      <c r="EF86" s="34"/>
      <c r="EG86" s="34"/>
      <c r="EH86" s="34"/>
      <c r="EI86" s="34"/>
      <c r="EJ86" s="34"/>
      <c r="EK86" s="34"/>
      <c r="EL86" s="34"/>
      <c r="EM86" s="34"/>
      <c r="EN86" s="34"/>
      <c r="EO86" s="34"/>
      <c r="EP86" s="34"/>
      <c r="EQ86" s="34"/>
      <c r="ER86" s="34"/>
      <c r="ES86" s="34"/>
      <c r="ET86" s="34"/>
      <c r="EU86" s="34"/>
      <c r="EV86" s="34"/>
      <c r="EW86" s="34"/>
      <c r="EX86" s="34"/>
      <c r="EY86" s="34"/>
      <c r="EZ86" s="34"/>
      <c r="FA86" s="34"/>
      <c r="FB86" s="34"/>
      <c r="FC86" s="34"/>
      <c r="FD86" s="34"/>
      <c r="FE86" s="34"/>
      <c r="FF86" s="34"/>
      <c r="FG86" s="34"/>
      <c r="FH86" s="34"/>
      <c r="FI86" s="34"/>
      <c r="FJ86" s="34"/>
      <c r="FK86" s="34"/>
      <c r="FL86" s="34"/>
      <c r="FM86" s="34"/>
      <c r="FN86" s="34"/>
      <c r="FO86" s="34"/>
      <c r="FP86" s="34"/>
      <c r="FQ86" s="34"/>
      <c r="FR86" s="34"/>
      <c r="FS86" s="34"/>
      <c r="FT86" s="34"/>
      <c r="FU86" s="34"/>
      <c r="FV86" s="34"/>
      <c r="FW86" s="34"/>
      <c r="FX86" s="34"/>
      <c r="FY86" s="34"/>
      <c r="FZ86" s="34"/>
      <c r="GA86" s="34"/>
      <c r="GB86" s="34"/>
      <c r="GC86" s="34"/>
      <c r="GD86" s="34"/>
      <c r="GE86" s="34"/>
      <c r="GF86" s="34"/>
      <c r="GG86" s="34"/>
      <c r="GH86" s="34"/>
      <c r="GI86" s="34"/>
      <c r="GJ86" s="34"/>
      <c r="GK86" s="34"/>
      <c r="GL86" s="34"/>
      <c r="GM86" s="34"/>
      <c r="GN86" s="34"/>
      <c r="GO86" s="34"/>
      <c r="GP86" s="34"/>
      <c r="GQ86" s="34"/>
      <c r="GR86" s="34"/>
      <c r="GS86" s="34"/>
      <c r="GT86" s="34"/>
      <c r="GU86" s="34"/>
      <c r="GV86" s="34"/>
      <c r="GW86" s="34"/>
      <c r="GX86" s="34"/>
      <c r="GY86" s="34"/>
      <c r="GZ86" s="34"/>
      <c r="HA86" s="34"/>
      <c r="HB86" s="34"/>
      <c r="HC86" s="34"/>
      <c r="HD86" s="34"/>
      <c r="HE86" s="34"/>
      <c r="HF86" s="34"/>
      <c r="HG86" s="34"/>
      <c r="HH86" s="34"/>
      <c r="HI86" s="34"/>
      <c r="HJ86" s="34"/>
      <c r="HK86" s="34"/>
      <c r="HL86" s="34"/>
      <c r="HM86" s="34"/>
      <c r="HN86" s="34"/>
      <c r="HO86" s="34"/>
      <c r="HP86" s="34"/>
      <c r="HQ86" s="34"/>
      <c r="HR86" s="34"/>
      <c r="HS86" s="34"/>
      <c r="HT86" s="34"/>
      <c r="HU86" s="34"/>
      <c r="HV86" s="34"/>
      <c r="HW86" s="34"/>
      <c r="HX86" s="34"/>
      <c r="HY86" s="34"/>
      <c r="HZ86" s="34"/>
      <c r="IA86" s="34"/>
      <c r="IB86" s="34"/>
      <c r="IC86" s="34"/>
      <c r="ID86" s="34"/>
      <c r="IE86" s="34"/>
      <c r="IF86" s="34"/>
      <c r="IG86" s="34"/>
      <c r="IH86" s="34"/>
      <c r="II86" s="34"/>
      <c r="IJ86" s="34"/>
      <c r="IK86" s="34"/>
      <c r="IL86" s="34"/>
      <c r="IM86" s="34"/>
      <c r="IN86" s="34"/>
      <c r="IO86" s="34"/>
      <c r="IP86" s="34"/>
      <c r="IQ86" s="34"/>
      <c r="IR86" s="34"/>
      <c r="IS86" s="34"/>
      <c r="IT86" s="34"/>
      <c r="IU86" s="34"/>
      <c r="IV86" s="34"/>
      <c r="IW86" s="34"/>
      <c r="IX86" s="34"/>
      <c r="IY86" s="34"/>
      <c r="IZ86" s="34"/>
      <c r="JA86" s="34"/>
      <c r="JB86" s="34"/>
      <c r="JC86" s="34"/>
      <c r="JD86" s="34"/>
      <c r="JE86" s="34"/>
      <c r="JF86" s="34"/>
      <c r="JG86" s="34"/>
      <c r="JH86" s="34"/>
      <c r="JI86" s="34"/>
      <c r="JJ86" s="34"/>
      <c r="JK86" s="34"/>
      <c r="JL86" s="34"/>
      <c r="JM86" s="34"/>
      <c r="JN86" s="34"/>
      <c r="JO86" s="34"/>
      <c r="JP86" s="34"/>
      <c r="JQ86" s="34"/>
      <c r="JR86" s="34"/>
      <c r="JS86" s="34"/>
      <c r="JT86" s="34"/>
      <c r="JU86" s="34"/>
      <c r="JV86" s="34"/>
      <c r="JW86" s="34"/>
      <c r="JX86" s="34"/>
      <c r="JY86" s="34"/>
      <c r="JZ86" s="34"/>
      <c r="KA86" s="34"/>
      <c r="KB86" s="34"/>
      <c r="KC86" s="34"/>
      <c r="KD86" s="34"/>
      <c r="KE86" s="34"/>
      <c r="KF86" s="34"/>
      <c r="KG86" s="34"/>
      <c r="KH86" s="34"/>
      <c r="KI86" s="34"/>
      <c r="KJ86" s="34"/>
      <c r="KK86" s="34"/>
      <c r="KL86" s="34"/>
      <c r="KM86" s="34"/>
      <c r="KN86" s="34"/>
      <c r="KO86" s="34"/>
      <c r="KP86" s="34"/>
      <c r="KQ86" s="34"/>
      <c r="KR86" s="34"/>
      <c r="KS86" s="34"/>
      <c r="KT86" s="34"/>
      <c r="KU86" s="34"/>
      <c r="KV86" s="34"/>
      <c r="KW86" s="34"/>
      <c r="KX86" s="34"/>
      <c r="KY86" s="34"/>
      <c r="KZ86" s="34"/>
      <c r="LA86" s="34"/>
      <c r="LB86" s="34"/>
      <c r="LC86" s="34"/>
      <c r="LD86" s="34"/>
      <c r="LE86" s="34"/>
      <c r="LF86" s="34"/>
      <c r="LG86" s="34"/>
      <c r="LH86" s="34"/>
      <c r="LI86" s="34"/>
      <c r="LJ86" s="34"/>
      <c r="LK86" s="34"/>
      <c r="LL86" s="34"/>
      <c r="LM86" s="34"/>
      <c r="LN86" s="34"/>
      <c r="LO86" s="34"/>
      <c r="LP86" s="34"/>
      <c r="LQ86" s="34"/>
      <c r="LR86" s="34"/>
      <c r="LS86" s="34"/>
      <c r="LT86" s="34"/>
      <c r="LU86" s="34"/>
      <c r="LV86" s="34"/>
      <c r="LW86" s="34"/>
      <c r="LX86" s="34"/>
      <c r="LY86" s="34"/>
      <c r="LZ86" s="34"/>
      <c r="MA86" s="34"/>
      <c r="MB86" s="34"/>
      <c r="MC86" s="34"/>
      <c r="MD86" s="34"/>
      <c r="ME86" s="34"/>
      <c r="MF86" s="34"/>
      <c r="MG86" s="34"/>
      <c r="MH86" s="34"/>
      <c r="MI86" s="34"/>
      <c r="MJ86" s="34"/>
      <c r="MK86" s="34"/>
      <c r="ML86" s="34"/>
      <c r="MM86" s="34"/>
      <c r="MN86" s="34"/>
      <c r="MO86" s="34"/>
      <c r="MP86" s="34"/>
      <c r="MQ86" s="34"/>
      <c r="MR86" s="34"/>
      <c r="MS86" s="34"/>
      <c r="MT86" s="34"/>
      <c r="MU86" s="34"/>
      <c r="MV86" s="34"/>
      <c r="MW86" s="34"/>
      <c r="MX86" s="34"/>
      <c r="MY86" s="34"/>
      <c r="MZ86" s="34"/>
      <c r="NA86" s="34"/>
      <c r="NB86" s="34"/>
      <c r="NC86" s="34"/>
      <c r="ND86" s="34"/>
      <c r="NE86" s="34"/>
      <c r="NF86" s="34"/>
      <c r="NG86" s="34"/>
      <c r="NH86" s="34"/>
      <c r="NI86" s="34"/>
      <c r="NJ86" s="34"/>
      <c r="NK86" s="34"/>
      <c r="NL86" s="34"/>
      <c r="NM86" s="34"/>
      <c r="NN86" s="34"/>
      <c r="NO86" s="34"/>
      <c r="NP86" s="34"/>
      <c r="NQ86" s="34"/>
      <c r="NR86" s="34"/>
      <c r="NS86" s="34"/>
      <c r="NT86" s="34"/>
      <c r="NU86" s="34"/>
      <c r="NV86" s="34"/>
      <c r="NW86" s="34"/>
      <c r="NX86" s="34"/>
      <c r="NY86" s="34"/>
      <c r="NZ86" s="34"/>
      <c r="OA86" s="34"/>
      <c r="OB86" s="34"/>
      <c r="OC86" s="34"/>
      <c r="OD86" s="34"/>
      <c r="OE86" s="34"/>
      <c r="OF86" s="34"/>
      <c r="OG86" s="34"/>
      <c r="OH86" s="34"/>
      <c r="OI86" s="34"/>
      <c r="OJ86" s="34"/>
      <c r="OK86" s="34"/>
      <c r="OL86" s="34"/>
      <c r="OM86" s="34"/>
      <c r="ON86" s="34"/>
      <c r="OO86" s="34"/>
      <c r="OP86" s="34"/>
      <c r="OQ86" s="34"/>
      <c r="OR86" s="34"/>
      <c r="OS86" s="34"/>
      <c r="OT86" s="34"/>
      <c r="OU86" s="34"/>
      <c r="OV86" s="34"/>
      <c r="OW86" s="34"/>
      <c r="OX86" s="34"/>
      <c r="OY86" s="34"/>
      <c r="OZ86" s="34"/>
      <c r="PA86" s="34"/>
      <c r="PB86" s="34"/>
      <c r="PC86" s="34"/>
      <c r="PD86" s="34"/>
      <c r="PE86" s="34"/>
      <c r="PF86" s="34"/>
      <c r="PG86" s="34"/>
      <c r="PH86" s="34"/>
      <c r="PI86" s="34"/>
      <c r="PJ86" s="34"/>
      <c r="PK86" s="34"/>
      <c r="PL86" s="34"/>
      <c r="PM86" s="34"/>
      <c r="PN86" s="34"/>
      <c r="PO86" s="34"/>
      <c r="PP86" s="34"/>
      <c r="PQ86" s="34"/>
      <c r="PR86" s="34"/>
      <c r="PS86" s="34"/>
      <c r="PT86" s="34"/>
      <c r="PU86" s="34"/>
      <c r="PV86" s="34"/>
      <c r="PW86" s="34"/>
      <c r="PX86" s="34"/>
      <c r="PY86" s="34"/>
      <c r="PZ86" s="34"/>
      <c r="QA86" s="34"/>
      <c r="QB86" s="34"/>
      <c r="QC86" s="34"/>
      <c r="QD86" s="34"/>
      <c r="QE86" s="34"/>
      <c r="QF86" s="34"/>
      <c r="QG86" s="34"/>
      <c r="QH86" s="34"/>
      <c r="QI86" s="34"/>
      <c r="QJ86" s="34"/>
      <c r="QK86" s="34"/>
      <c r="QL86" s="34"/>
      <c r="QM86" s="34"/>
      <c r="QN86" s="34"/>
      <c r="QO86" s="34"/>
      <c r="QP86" s="34"/>
      <c r="QQ86" s="34"/>
      <c r="QR86" s="34"/>
      <c r="QS86" s="34"/>
      <c r="QT86" s="34"/>
      <c r="QU86" s="34"/>
      <c r="QV86" s="34"/>
      <c r="QW86" s="34"/>
      <c r="QX86" s="34"/>
      <c r="QY86" s="34"/>
      <c r="QZ86" s="34"/>
      <c r="RA86" s="34"/>
      <c r="RB86" s="34"/>
      <c r="RC86" s="34"/>
      <c r="RD86" s="34"/>
      <c r="RE86" s="34"/>
      <c r="RF86" s="34"/>
      <c r="RG86" s="34"/>
      <c r="RH86" s="34"/>
      <c r="RI86" s="34"/>
      <c r="RJ86" s="34"/>
      <c r="RK86" s="34"/>
      <c r="RL86" s="34"/>
      <c r="RM86" s="34"/>
      <c r="RN86" s="34"/>
      <c r="RO86" s="34"/>
      <c r="RP86" s="34"/>
      <c r="RQ86" s="34"/>
      <c r="RR86" s="34"/>
      <c r="RS86" s="34"/>
      <c r="RT86" s="34"/>
      <c r="RU86" s="34"/>
      <c r="RV86" s="34"/>
      <c r="RW86" s="34"/>
      <c r="RX86" s="34"/>
      <c r="RY86" s="34"/>
      <c r="RZ86" s="34"/>
      <c r="SA86" s="34"/>
      <c r="SB86" s="34"/>
      <c r="SC86" s="34"/>
      <c r="SD86" s="34"/>
      <c r="SE86" s="34"/>
      <c r="SF86" s="34"/>
      <c r="SG86" s="34"/>
      <c r="SH86" s="34"/>
      <c r="SI86" s="34"/>
      <c r="SJ86" s="34"/>
      <c r="SK86" s="34"/>
      <c r="SL86" s="34"/>
      <c r="SM86" s="34"/>
      <c r="SN86" s="34"/>
      <c r="SO86" s="34"/>
      <c r="SP86" s="34"/>
      <c r="SQ86" s="34"/>
      <c r="SR86" s="34"/>
      <c r="SS86" s="34"/>
      <c r="ST86" s="34"/>
      <c r="SU86" s="34"/>
      <c r="SV86" s="34"/>
      <c r="SW86" s="34"/>
      <c r="SX86" s="34"/>
      <c r="SY86" s="34"/>
      <c r="SZ86" s="34"/>
      <c r="TA86" s="34"/>
      <c r="TB86" s="34"/>
      <c r="TC86" s="34"/>
      <c r="TD86" s="34"/>
      <c r="TE86" s="34"/>
      <c r="TF86" s="34"/>
      <c r="TG86" s="34"/>
      <c r="TH86" s="34"/>
      <c r="TI86" s="34"/>
      <c r="TJ86" s="34"/>
      <c r="TK86" s="34"/>
      <c r="TL86" s="34"/>
      <c r="TM86" s="34"/>
      <c r="TN86" s="34"/>
      <c r="TO86" s="34"/>
      <c r="TP86" s="34"/>
      <c r="TQ86" s="34"/>
      <c r="TR86" s="34"/>
      <c r="TS86" s="34"/>
      <c r="TT86" s="34"/>
      <c r="TU86" s="34"/>
      <c r="TV86" s="34"/>
      <c r="TW86" s="34"/>
      <c r="TX86" s="34"/>
      <c r="TY86" s="34"/>
      <c r="TZ86" s="34"/>
      <c r="UA86" s="34"/>
      <c r="UB86" s="34"/>
      <c r="UC86" s="34"/>
      <c r="UD86" s="34"/>
      <c r="UE86" s="34"/>
      <c r="UF86" s="34"/>
      <c r="UG86" s="34"/>
      <c r="UH86" s="34"/>
      <c r="UI86" s="34"/>
      <c r="UJ86" s="34"/>
      <c r="UK86" s="34"/>
      <c r="UL86" s="34"/>
      <c r="UM86" s="34"/>
      <c r="UN86" s="34"/>
      <c r="UO86" s="34"/>
      <c r="UP86" s="34"/>
      <c r="UQ86" s="34"/>
      <c r="UR86" s="34"/>
      <c r="US86" s="34"/>
      <c r="UT86" s="34"/>
      <c r="UU86" s="34"/>
      <c r="UV86" s="34"/>
      <c r="UW86" s="34"/>
      <c r="UX86" s="34"/>
      <c r="UY86" s="34"/>
      <c r="UZ86" s="34"/>
      <c r="VA86" s="34"/>
      <c r="VB86" s="34"/>
      <c r="VC86" s="34"/>
      <c r="VD86" s="34"/>
      <c r="VE86" s="34"/>
      <c r="VF86" s="34"/>
      <c r="VG86" s="34"/>
      <c r="VH86" s="34"/>
      <c r="VI86" s="34"/>
      <c r="VJ86" s="34"/>
      <c r="VK86" s="34"/>
      <c r="VL86" s="34"/>
      <c r="VM86" s="34"/>
      <c r="VN86" s="34"/>
      <c r="VO86" s="34"/>
      <c r="VP86" s="34"/>
      <c r="VQ86" s="34"/>
      <c r="VR86" s="34"/>
      <c r="VS86" s="34"/>
      <c r="VT86" s="34"/>
      <c r="VU86" s="34"/>
      <c r="VV86" s="34"/>
      <c r="VW86" s="34"/>
      <c r="VX86" s="34"/>
      <c r="VY86" s="34"/>
      <c r="VZ86" s="34"/>
      <c r="WA86" s="34"/>
      <c r="WB86" s="34"/>
      <c r="WC86" s="34"/>
      <c r="WD86" s="34"/>
      <c r="WE86" s="34"/>
      <c r="WF86" s="34"/>
      <c r="WG86" s="34"/>
      <c r="WH86" s="34"/>
      <c r="WI86" s="34"/>
      <c r="WJ86" s="34"/>
      <c r="WK86" s="34"/>
      <c r="WL86" s="34"/>
      <c r="WM86" s="34"/>
      <c r="WN86" s="34"/>
      <c r="WO86" s="34"/>
      <c r="WP86" s="34"/>
      <c r="WQ86" s="34"/>
      <c r="WR86" s="34"/>
      <c r="WS86" s="34"/>
      <c r="WT86" s="34"/>
      <c r="WU86" s="34"/>
      <c r="WV86" s="34"/>
      <c r="WW86" s="34"/>
      <c r="WX86" s="34"/>
      <c r="WY86" s="34"/>
      <c r="WZ86" s="34"/>
      <c r="XA86" s="34"/>
      <c r="XB86" s="34"/>
      <c r="XC86" s="34"/>
      <c r="XD86" s="34"/>
      <c r="XE86" s="34"/>
      <c r="XF86" s="34"/>
      <c r="XG86" s="34"/>
      <c r="XH86" s="34"/>
      <c r="XI86" s="34"/>
      <c r="XJ86" s="34"/>
      <c r="XK86" s="34"/>
      <c r="XL86" s="34"/>
      <c r="XM86" s="34"/>
      <c r="XN86" s="34"/>
      <c r="XO86" s="34"/>
      <c r="XP86" s="34"/>
      <c r="XQ86" s="34"/>
      <c r="XR86" s="34"/>
      <c r="XS86" s="34"/>
      <c r="XT86" s="34"/>
      <c r="XU86" s="34"/>
      <c r="XV86" s="34"/>
      <c r="XW86" s="34"/>
      <c r="XX86" s="34"/>
      <c r="XY86" s="34"/>
      <c r="XZ86" s="34"/>
      <c r="YA86" s="34"/>
      <c r="YB86" s="34"/>
      <c r="YC86" s="34"/>
      <c r="YD86" s="34"/>
      <c r="YE86" s="34"/>
      <c r="YF86" s="34"/>
      <c r="YG86" s="34"/>
      <c r="YH86" s="34"/>
      <c r="YI86" s="34"/>
      <c r="YJ86" s="34"/>
      <c r="YK86" s="34"/>
      <c r="YL86" s="34"/>
      <c r="YM86" s="34"/>
      <c r="YN86" s="34"/>
      <c r="YO86" s="34"/>
      <c r="YP86" s="34"/>
      <c r="YQ86" s="34"/>
      <c r="YR86" s="34"/>
      <c r="YS86" s="34"/>
      <c r="YT86" s="34"/>
      <c r="YU86" s="34"/>
      <c r="YV86" s="34"/>
      <c r="YW86" s="34"/>
      <c r="YX86" s="34"/>
      <c r="YY86" s="34"/>
      <c r="YZ86" s="34"/>
      <c r="ZA86" s="34"/>
      <c r="ZB86" s="34"/>
      <c r="ZC86" s="34"/>
      <c r="ZD86" s="34"/>
      <c r="ZE86" s="34"/>
      <c r="ZF86" s="34"/>
      <c r="ZG86" s="34"/>
      <c r="ZH86" s="34"/>
      <c r="ZI86" s="34"/>
      <c r="ZJ86" s="34"/>
      <c r="ZK86" s="34"/>
      <c r="ZL86" s="34"/>
      <c r="ZM86" s="34"/>
      <c r="ZN86" s="34"/>
      <c r="ZO86" s="34"/>
      <c r="ZP86" s="34"/>
      <c r="ZQ86" s="34"/>
      <c r="ZR86" s="34"/>
      <c r="ZS86" s="34"/>
      <c r="ZT86" s="34"/>
      <c r="ZU86" s="34"/>
      <c r="ZV86" s="34"/>
      <c r="ZW86" s="34"/>
      <c r="ZX86" s="34"/>
      <c r="ZY86" s="34"/>
      <c r="ZZ86" s="34"/>
      <c r="AAA86" s="34"/>
      <c r="AAB86" s="34"/>
      <c r="AAC86" s="34"/>
      <c r="AAD86" s="34"/>
      <c r="AAE86" s="34"/>
      <c r="AAF86" s="34"/>
      <c r="AAG86" s="34"/>
      <c r="AAH86" s="34"/>
      <c r="AAI86" s="34"/>
      <c r="AAJ86" s="34"/>
      <c r="AAK86" s="34"/>
      <c r="AAL86" s="34"/>
      <c r="AAM86" s="34"/>
      <c r="AAN86" s="34"/>
      <c r="AAO86" s="34"/>
      <c r="AAP86" s="34"/>
      <c r="AAQ86" s="34"/>
      <c r="AAR86" s="34"/>
      <c r="AAS86" s="34"/>
      <c r="AAT86" s="34"/>
      <c r="AAU86" s="34"/>
      <c r="AAV86" s="34"/>
      <c r="AAW86" s="34"/>
      <c r="AAX86" s="34"/>
      <c r="AAY86" s="34"/>
      <c r="AAZ86" s="34"/>
      <c r="ABA86" s="34"/>
      <c r="ABB86" s="34"/>
      <c r="ABC86" s="34"/>
      <c r="ABD86" s="34"/>
      <c r="ABE86" s="34"/>
      <c r="ABF86" s="34"/>
      <c r="ABG86" s="34"/>
      <c r="ABH86" s="34"/>
      <c r="ABI86" s="34"/>
      <c r="ABJ86" s="34"/>
      <c r="ABK86" s="34"/>
      <c r="ABL86" s="34"/>
      <c r="ABM86" s="34"/>
      <c r="ABN86" s="34"/>
      <c r="ABO86" s="34"/>
      <c r="ABP86" s="34"/>
      <c r="ABQ86" s="34"/>
      <c r="ABR86" s="34"/>
      <c r="ABS86" s="34"/>
      <c r="ABT86" s="34"/>
      <c r="ABU86" s="34"/>
      <c r="ABV86" s="34"/>
      <c r="ABW86" s="34"/>
      <c r="ABX86" s="34"/>
      <c r="ABY86" s="34"/>
      <c r="ABZ86" s="34"/>
      <c r="ACA86" s="34"/>
      <c r="ACB86" s="34"/>
      <c r="ACC86" s="34"/>
      <c r="ACD86" s="34"/>
      <c r="ACE86" s="34"/>
      <c r="ACF86" s="34"/>
      <c r="ACG86" s="34"/>
      <c r="ACH86" s="34"/>
      <c r="ACI86" s="34"/>
      <c r="ACJ86" s="34"/>
      <c r="ACK86" s="34"/>
      <c r="ACL86" s="34"/>
      <c r="ACM86" s="34"/>
      <c r="ACN86" s="34"/>
      <c r="ACO86" s="34"/>
      <c r="ACP86" s="34"/>
      <c r="ACQ86" s="34"/>
      <c r="ACR86" s="34"/>
      <c r="ACS86" s="34"/>
      <c r="ACT86" s="34"/>
      <c r="ACU86" s="34"/>
      <c r="ACV86" s="34"/>
      <c r="ACW86" s="34"/>
      <c r="ACX86" s="34"/>
      <c r="ACY86" s="34"/>
      <c r="ACZ86" s="34"/>
      <c r="ADA86" s="34"/>
      <c r="ADB86" s="34"/>
      <c r="ADC86" s="34"/>
      <c r="ADD86" s="34"/>
      <c r="ADE86" s="34"/>
      <c r="ADF86" s="34"/>
      <c r="ADG86" s="34"/>
      <c r="ADH86" s="34"/>
      <c r="ADI86" s="34"/>
      <c r="ADJ86" s="34"/>
      <c r="ADK86" s="34"/>
      <c r="ADL86" s="34"/>
      <c r="ADM86" s="34"/>
      <c r="ADN86" s="34"/>
      <c r="ADO86" s="34"/>
      <c r="ADP86" s="34"/>
      <c r="ADQ86" s="34"/>
      <c r="ADR86" s="34"/>
      <c r="ADS86" s="34"/>
      <c r="ADT86" s="34"/>
      <c r="ADU86" s="34"/>
      <c r="ADV86" s="34"/>
      <c r="ADW86" s="34"/>
      <c r="ADX86" s="34"/>
      <c r="ADY86" s="34"/>
      <c r="ADZ86" s="34"/>
      <c r="AEA86" s="34"/>
      <c r="AEB86" s="34"/>
      <c r="AEC86" s="34"/>
      <c r="AED86" s="34"/>
      <c r="AEE86" s="34"/>
      <c r="AEF86" s="34"/>
      <c r="AEG86" s="34"/>
      <c r="AEH86" s="34"/>
      <c r="AEI86" s="34"/>
      <c r="AEJ86" s="34"/>
      <c r="AEK86" s="34"/>
      <c r="AEL86" s="34"/>
      <c r="AEM86" s="34"/>
      <c r="AEN86" s="34"/>
      <c r="AEO86" s="34"/>
      <c r="AEP86" s="34"/>
      <c r="AEQ86" s="34"/>
      <c r="AER86" s="34"/>
      <c r="AES86" s="34"/>
      <c r="AET86" s="34"/>
      <c r="AEU86" s="34"/>
      <c r="AEV86" s="34"/>
      <c r="AEW86" s="34"/>
      <c r="AEX86" s="34"/>
      <c r="AEY86" s="34"/>
      <c r="AEZ86" s="34"/>
      <c r="AFA86" s="34"/>
      <c r="AFB86" s="34"/>
      <c r="AFC86" s="34"/>
      <c r="AFD86" s="34"/>
      <c r="AFE86" s="34"/>
      <c r="AFF86" s="34"/>
      <c r="AFG86" s="34"/>
      <c r="AFH86" s="34"/>
      <c r="AFI86" s="34"/>
      <c r="AFJ86" s="34"/>
      <c r="AFK86" s="34"/>
      <c r="AFL86" s="34"/>
      <c r="AFM86" s="34"/>
      <c r="AFN86" s="34"/>
      <c r="AFO86" s="34"/>
      <c r="AFP86" s="34"/>
      <c r="AFQ86" s="34"/>
      <c r="AFR86" s="34"/>
      <c r="AFS86" s="34"/>
      <c r="AFT86" s="34"/>
      <c r="AFU86" s="34"/>
      <c r="AFV86" s="34"/>
      <c r="AFW86" s="34"/>
      <c r="AFX86" s="34"/>
      <c r="AFY86" s="34"/>
      <c r="AFZ86" s="34"/>
      <c r="AGA86" s="34"/>
      <c r="AGB86" s="34"/>
      <c r="AGC86" s="34"/>
      <c r="AGD86" s="34"/>
      <c r="AGE86" s="34"/>
      <c r="AGF86" s="34"/>
      <c r="AGG86" s="34"/>
      <c r="AGH86" s="34"/>
      <c r="AGI86" s="34"/>
      <c r="AGJ86" s="34"/>
      <c r="AGK86" s="34"/>
      <c r="AGL86" s="34"/>
      <c r="AGM86" s="34"/>
      <c r="AGN86" s="34"/>
      <c r="AGO86" s="34"/>
      <c r="AGP86" s="34"/>
      <c r="AGQ86" s="34"/>
      <c r="AGR86" s="34"/>
      <c r="AGS86" s="34"/>
      <c r="AGT86" s="34"/>
      <c r="AGU86" s="34"/>
      <c r="AGV86" s="34"/>
      <c r="AGW86" s="34"/>
      <c r="AGX86" s="34"/>
      <c r="AGY86" s="34"/>
      <c r="AGZ86" s="34"/>
      <c r="AHA86" s="34"/>
      <c r="AHB86" s="34"/>
      <c r="AHC86" s="34"/>
      <c r="AHD86" s="34"/>
      <c r="AHE86" s="34"/>
      <c r="AHF86" s="34"/>
      <c r="AHG86" s="34"/>
      <c r="AHH86" s="34"/>
      <c r="AHI86" s="34"/>
      <c r="AHJ86" s="34"/>
      <c r="AHK86" s="34"/>
      <c r="AHL86" s="34"/>
      <c r="AHM86" s="34"/>
      <c r="AHN86" s="34"/>
      <c r="AHO86" s="34"/>
      <c r="AHP86" s="34"/>
      <c r="AHQ86" s="34"/>
      <c r="AHR86" s="34"/>
      <c r="AHS86" s="34"/>
      <c r="AHT86" s="34"/>
      <c r="AHU86" s="34"/>
      <c r="AHV86" s="34"/>
      <c r="AHW86" s="34"/>
      <c r="AHX86" s="34"/>
      <c r="AHY86" s="34"/>
      <c r="AHZ86" s="34"/>
      <c r="AIA86" s="34"/>
      <c r="AIB86" s="34"/>
      <c r="AIC86" s="34"/>
      <c r="AID86" s="34"/>
      <c r="AIE86" s="34"/>
      <c r="AIF86" s="34"/>
      <c r="AIG86" s="34"/>
      <c r="AIH86" s="34"/>
      <c r="AII86" s="34"/>
      <c r="AIJ86" s="34"/>
      <c r="AIK86" s="34"/>
      <c r="AIL86" s="34"/>
      <c r="AIM86" s="34"/>
      <c r="AIN86" s="34"/>
      <c r="AIO86" s="34"/>
      <c r="AIP86" s="34"/>
      <c r="AIQ86" s="34"/>
      <c r="AIR86" s="34"/>
      <c r="AIS86" s="34"/>
      <c r="AIT86" s="34"/>
      <c r="AIU86" s="34"/>
      <c r="AIV86" s="34"/>
      <c r="AIW86" s="34"/>
      <c r="AIX86" s="34"/>
      <c r="AIY86" s="34"/>
      <c r="AIZ86" s="34"/>
      <c r="AJA86" s="34"/>
      <c r="AJB86" s="34"/>
      <c r="AJC86" s="34"/>
      <c r="AJD86" s="34"/>
      <c r="AJE86" s="34"/>
      <c r="AJF86" s="34"/>
      <c r="AJG86" s="34"/>
      <c r="AJH86" s="34"/>
      <c r="AJI86" s="34"/>
      <c r="AJJ86" s="34"/>
      <c r="AJK86" s="34"/>
      <c r="AJL86" s="34"/>
      <c r="AJM86" s="34"/>
      <c r="AJN86" s="34"/>
      <c r="AJO86" s="34"/>
      <c r="AJP86" s="34"/>
      <c r="AJQ86" s="34"/>
      <c r="AJR86" s="34"/>
      <c r="AJS86" s="34"/>
      <c r="AJT86" s="34"/>
      <c r="AJU86" s="34"/>
      <c r="AJV86" s="34"/>
      <c r="AJW86" s="34"/>
      <c r="AJX86" s="34"/>
      <c r="AJY86" s="34"/>
      <c r="AJZ86" s="34"/>
      <c r="AKA86" s="34"/>
      <c r="AKB86" s="34"/>
      <c r="AKC86" s="34"/>
      <c r="AKD86" s="34"/>
      <c r="AKE86" s="34"/>
      <c r="AKF86" s="34"/>
      <c r="AKG86" s="34"/>
      <c r="AKH86" s="34"/>
      <c r="AKI86" s="34"/>
      <c r="AKJ86" s="34"/>
      <c r="AKK86" s="34"/>
      <c r="AKL86" s="34"/>
      <c r="AKM86" s="34"/>
      <c r="AKN86" s="34"/>
      <c r="AKO86" s="34"/>
      <c r="AKP86" s="34"/>
      <c r="AKQ86" s="34"/>
      <c r="AKR86" s="34"/>
      <c r="AKS86" s="34"/>
      <c r="AKT86" s="34"/>
      <c r="AKU86" s="34"/>
      <c r="AKV86" s="34"/>
      <c r="AKW86" s="34"/>
      <c r="AKX86" s="34"/>
      <c r="AKY86" s="34"/>
      <c r="AKZ86" s="34"/>
      <c r="ALA86" s="34"/>
      <c r="ALB86" s="34"/>
      <c r="ALC86" s="34"/>
      <c r="ALD86" s="34"/>
      <c r="ALE86" s="34"/>
      <c r="ALF86" s="34"/>
      <c r="ALG86" s="34"/>
      <c r="ALH86" s="34"/>
      <c r="ALI86" s="34"/>
      <c r="ALJ86" s="34"/>
      <c r="ALK86" s="34"/>
      <c r="ALL86" s="34"/>
      <c r="ALM86" s="34"/>
      <c r="ALN86" s="34"/>
      <c r="ALO86" s="34"/>
      <c r="ALP86" s="34"/>
      <c r="ALQ86" s="34"/>
      <c r="ALR86" s="34"/>
      <c r="ALS86" s="34"/>
      <c r="ALT86" s="34"/>
      <c r="ALU86" s="34"/>
      <c r="ALV86" s="34"/>
      <c r="ALW86" s="34"/>
      <c r="ALX86" s="34"/>
      <c r="ALY86" s="34"/>
      <c r="ALZ86" s="34"/>
      <c r="AMA86" s="34"/>
      <c r="AMB86" s="34"/>
      <c r="AMC86" s="34"/>
      <c r="AMD86" s="34"/>
      <c r="AME86" s="34"/>
      <c r="AMF86" s="34"/>
      <c r="AMG86" s="34"/>
      <c r="AMH86" s="34"/>
      <c r="AMI86" s="34"/>
      <c r="AMJ86" s="34"/>
      <c r="AMK86" s="34"/>
      <c r="AML86" s="34"/>
      <c r="AMM86" s="34"/>
      <c r="AMN86" s="34"/>
      <c r="AMO86" s="34"/>
      <c r="AMP86" s="34"/>
      <c r="AMQ86" s="34"/>
      <c r="AMR86" s="34"/>
      <c r="AMS86" s="34"/>
      <c r="AMT86" s="34"/>
      <c r="AMU86" s="34"/>
      <c r="AMV86" s="34"/>
      <c r="AMW86" s="34"/>
      <c r="AMX86" s="34"/>
      <c r="AMY86" s="34"/>
      <c r="AMZ86" s="34"/>
      <c r="ANA86" s="34"/>
      <c r="ANB86" s="34"/>
      <c r="ANC86" s="34"/>
      <c r="AND86" s="34"/>
      <c r="ANE86" s="34"/>
      <c r="ANF86" s="34"/>
      <c r="ANG86" s="34"/>
      <c r="ANH86" s="34"/>
      <c r="ANI86" s="34"/>
      <c r="ANJ86" s="34"/>
      <c r="ANK86" s="34"/>
      <c r="ANL86" s="34"/>
      <c r="ANM86" s="34"/>
      <c r="ANN86" s="34"/>
      <c r="ANO86" s="34"/>
      <c r="ANP86" s="34"/>
      <c r="ANQ86" s="34"/>
      <c r="ANR86" s="34"/>
      <c r="ANS86" s="34"/>
      <c r="ANT86" s="34"/>
      <c r="ANU86" s="34"/>
      <c r="ANV86" s="34"/>
      <c r="ANW86" s="34"/>
      <c r="ANX86" s="34"/>
      <c r="ANY86" s="34"/>
      <c r="ANZ86" s="34"/>
      <c r="AOA86" s="34"/>
      <c r="AOB86" s="34"/>
      <c r="AOC86" s="34"/>
      <c r="AOD86" s="34"/>
      <c r="AOE86" s="34"/>
      <c r="AOF86" s="34"/>
      <c r="AOG86" s="34"/>
      <c r="AOH86" s="34"/>
      <c r="AOI86" s="34"/>
      <c r="AOJ86" s="34"/>
      <c r="AOK86" s="34"/>
      <c r="AOL86" s="34"/>
      <c r="AOM86" s="34"/>
      <c r="AON86" s="34"/>
      <c r="AOO86" s="34"/>
      <c r="AOP86" s="34"/>
      <c r="AOQ86" s="34"/>
      <c r="AOR86" s="34"/>
      <c r="AOS86" s="34"/>
      <c r="AOT86" s="34"/>
      <c r="AOU86" s="34"/>
      <c r="AOV86" s="34"/>
      <c r="AOW86" s="34"/>
      <c r="AOX86" s="34"/>
      <c r="AOY86" s="34"/>
      <c r="AOZ86" s="34"/>
      <c r="APA86" s="34"/>
      <c r="APB86" s="34"/>
      <c r="APC86" s="34"/>
      <c r="APD86" s="34"/>
      <c r="APE86" s="34"/>
      <c r="APF86" s="34"/>
      <c r="APG86" s="34"/>
      <c r="APH86" s="34"/>
      <c r="API86" s="34"/>
      <c r="APJ86" s="34"/>
      <c r="APK86" s="34"/>
      <c r="APL86" s="34"/>
      <c r="APM86" s="34"/>
      <c r="APN86" s="34"/>
      <c r="APO86" s="34"/>
      <c r="APP86" s="34"/>
      <c r="APQ86" s="34"/>
      <c r="APR86" s="34"/>
      <c r="APS86" s="34"/>
      <c r="APT86" s="34"/>
      <c r="APU86" s="34"/>
      <c r="APV86" s="34"/>
      <c r="APW86" s="34"/>
      <c r="APX86" s="34"/>
      <c r="APY86" s="34"/>
      <c r="APZ86" s="34"/>
    </row>
    <row r="87" spans="1:1120" s="36" customFormat="1" ht="25.5" customHeight="1" x14ac:dyDescent="0.15">
      <c r="A87"/>
      <c r="B87"/>
      <c r="C87" s="82"/>
      <c r="D87"/>
      <c r="E87"/>
      <c r="F87"/>
      <c r="G87"/>
      <c r="H87"/>
      <c r="I87"/>
      <c r="J87"/>
      <c r="K87"/>
      <c r="L87"/>
      <c r="M87"/>
      <c r="N87"/>
      <c r="O87"/>
      <c r="P87"/>
      <c r="Q87"/>
      <c r="R87"/>
      <c r="S87"/>
      <c r="T87"/>
      <c r="U87"/>
      <c r="V87"/>
      <c r="W87"/>
      <c r="X87"/>
      <c r="Y87"/>
      <c r="Z87"/>
      <c r="AA87"/>
      <c r="AB87"/>
      <c r="AC87"/>
      <c r="AD87"/>
      <c r="AE87"/>
      <c r="AF87"/>
      <c r="AG87"/>
      <c r="AH87"/>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c r="BS87" s="34"/>
      <c r="BT87" s="34"/>
      <c r="BU87" s="34"/>
      <c r="BV87" s="34"/>
      <c r="BW87" s="34"/>
      <c r="BX87" s="34"/>
      <c r="BY87" s="34"/>
      <c r="BZ87" s="34"/>
      <c r="CA87" s="34"/>
      <c r="CB87" s="34"/>
      <c r="CC87" s="34"/>
      <c r="CD87" s="34"/>
      <c r="CE87" s="34"/>
      <c r="CF87" s="34"/>
      <c r="CG87" s="34"/>
      <c r="CH87" s="34"/>
      <c r="CI87" s="34"/>
      <c r="CJ87" s="34"/>
      <c r="CK87" s="34"/>
      <c r="CL87" s="34"/>
      <c r="CM87" s="34"/>
      <c r="CN87" s="34"/>
      <c r="CO87" s="34"/>
      <c r="CP87" s="34"/>
      <c r="CQ87" s="34"/>
      <c r="CR87" s="34"/>
      <c r="CS87" s="34"/>
      <c r="CT87" s="34"/>
      <c r="CU87" s="34"/>
      <c r="CV87" s="34"/>
      <c r="CW87" s="34"/>
      <c r="CX87" s="34"/>
      <c r="CY87" s="34"/>
      <c r="CZ87" s="34"/>
      <c r="DA87" s="34"/>
      <c r="DB87" s="34"/>
      <c r="DC87" s="34"/>
      <c r="DD87" s="34"/>
      <c r="DE87" s="34"/>
      <c r="DF87" s="34"/>
      <c r="DG87" s="34"/>
      <c r="DH87" s="34"/>
      <c r="DI87" s="34"/>
      <c r="DJ87" s="34"/>
      <c r="DK87" s="34"/>
      <c r="DL87" s="34"/>
      <c r="DM87" s="34"/>
      <c r="DN87" s="34"/>
      <c r="DO87" s="34"/>
      <c r="DP87" s="34"/>
      <c r="DQ87" s="34"/>
      <c r="DR87" s="34"/>
      <c r="DS87" s="34"/>
      <c r="DT87" s="34"/>
      <c r="DU87" s="34"/>
      <c r="DV87" s="34"/>
      <c r="DW87" s="34"/>
      <c r="DX87" s="34"/>
      <c r="DY87" s="34"/>
      <c r="DZ87" s="34"/>
      <c r="EA87" s="34"/>
      <c r="EB87" s="34"/>
      <c r="EC87" s="34"/>
      <c r="ED87" s="34"/>
      <c r="EE87" s="34"/>
      <c r="EF87" s="34"/>
      <c r="EG87" s="34"/>
      <c r="EH87" s="34"/>
      <c r="EI87" s="34"/>
      <c r="EJ87" s="34"/>
      <c r="EK87" s="34"/>
      <c r="EL87" s="34"/>
      <c r="EM87" s="34"/>
      <c r="EN87" s="34"/>
      <c r="EO87" s="34"/>
      <c r="EP87" s="34"/>
      <c r="EQ87" s="34"/>
      <c r="ER87" s="34"/>
      <c r="ES87" s="34"/>
      <c r="ET87" s="34"/>
      <c r="EU87" s="34"/>
      <c r="EV87" s="34"/>
      <c r="EW87" s="34"/>
      <c r="EX87" s="34"/>
      <c r="EY87" s="34"/>
      <c r="EZ87" s="34"/>
      <c r="FA87" s="34"/>
      <c r="FB87" s="34"/>
      <c r="FC87" s="34"/>
      <c r="FD87" s="34"/>
      <c r="FE87" s="34"/>
      <c r="FF87" s="34"/>
      <c r="FG87" s="34"/>
      <c r="FH87" s="34"/>
      <c r="FI87" s="34"/>
      <c r="FJ87" s="34"/>
      <c r="FK87" s="34"/>
      <c r="FL87" s="34"/>
      <c r="FM87" s="34"/>
      <c r="FN87" s="34"/>
      <c r="FO87" s="34"/>
      <c r="FP87" s="34"/>
      <c r="FQ87" s="34"/>
      <c r="FR87" s="34"/>
      <c r="FS87" s="34"/>
      <c r="FT87" s="34"/>
      <c r="FU87" s="34"/>
      <c r="FV87" s="34"/>
      <c r="FW87" s="34"/>
      <c r="FX87" s="34"/>
      <c r="FY87" s="34"/>
      <c r="FZ87" s="34"/>
      <c r="GA87" s="34"/>
      <c r="GB87" s="34"/>
      <c r="GC87" s="34"/>
      <c r="GD87" s="34"/>
      <c r="GE87" s="34"/>
      <c r="GF87" s="34"/>
      <c r="GG87" s="34"/>
      <c r="GH87" s="34"/>
      <c r="GI87" s="34"/>
      <c r="GJ87" s="34"/>
      <c r="GK87" s="34"/>
      <c r="GL87" s="34"/>
      <c r="GM87" s="34"/>
      <c r="GN87" s="34"/>
      <c r="GO87" s="34"/>
      <c r="GP87" s="34"/>
      <c r="GQ87" s="34"/>
      <c r="GR87" s="34"/>
      <c r="GS87" s="34"/>
      <c r="GT87" s="34"/>
      <c r="GU87" s="34"/>
      <c r="GV87" s="34"/>
      <c r="GW87" s="34"/>
      <c r="GX87" s="34"/>
      <c r="GY87" s="34"/>
      <c r="GZ87" s="34"/>
      <c r="HA87" s="34"/>
      <c r="HB87" s="34"/>
      <c r="HC87" s="34"/>
      <c r="HD87" s="34"/>
      <c r="HE87" s="34"/>
      <c r="HF87" s="34"/>
      <c r="HG87" s="34"/>
      <c r="HH87" s="34"/>
      <c r="HI87" s="34"/>
      <c r="HJ87" s="34"/>
      <c r="HK87" s="34"/>
      <c r="HL87" s="34"/>
      <c r="HM87" s="34"/>
      <c r="HN87" s="34"/>
      <c r="HO87" s="34"/>
      <c r="HP87" s="34"/>
      <c r="HQ87" s="34"/>
      <c r="HR87" s="34"/>
      <c r="HS87" s="34"/>
      <c r="HT87" s="34"/>
      <c r="HU87" s="34"/>
      <c r="HV87" s="34"/>
      <c r="HW87" s="34"/>
      <c r="HX87" s="34"/>
      <c r="HY87" s="34"/>
      <c r="HZ87" s="34"/>
      <c r="IA87" s="34"/>
      <c r="IB87" s="34"/>
      <c r="IC87" s="34"/>
      <c r="ID87" s="34"/>
      <c r="IE87" s="34"/>
      <c r="IF87" s="34"/>
      <c r="IG87" s="34"/>
      <c r="IH87" s="34"/>
      <c r="II87" s="34"/>
      <c r="IJ87" s="34"/>
      <c r="IK87" s="34"/>
      <c r="IL87" s="34"/>
      <c r="IM87" s="34"/>
      <c r="IN87" s="34"/>
      <c r="IO87" s="34"/>
      <c r="IP87" s="34"/>
      <c r="IQ87" s="34"/>
      <c r="IR87" s="34"/>
      <c r="IS87" s="34"/>
      <c r="IT87" s="34"/>
      <c r="IU87" s="34"/>
      <c r="IV87" s="34"/>
      <c r="IW87" s="34"/>
      <c r="IX87" s="34"/>
      <c r="IY87" s="34"/>
      <c r="IZ87" s="34"/>
      <c r="JA87" s="34"/>
      <c r="JB87" s="34"/>
      <c r="JC87" s="34"/>
      <c r="JD87" s="34"/>
      <c r="JE87" s="34"/>
      <c r="JF87" s="34"/>
      <c r="JG87" s="34"/>
      <c r="JH87" s="34"/>
      <c r="JI87" s="34"/>
      <c r="JJ87" s="34"/>
      <c r="JK87" s="34"/>
      <c r="JL87" s="34"/>
      <c r="JM87" s="34"/>
      <c r="JN87" s="34"/>
      <c r="JO87" s="34"/>
      <c r="JP87" s="34"/>
      <c r="JQ87" s="34"/>
      <c r="JR87" s="34"/>
      <c r="JS87" s="34"/>
      <c r="JT87" s="34"/>
      <c r="JU87" s="34"/>
      <c r="JV87" s="34"/>
      <c r="JW87" s="34"/>
      <c r="JX87" s="34"/>
      <c r="JY87" s="34"/>
      <c r="JZ87" s="34"/>
      <c r="KA87" s="34"/>
      <c r="KB87" s="34"/>
      <c r="KC87" s="34"/>
      <c r="KD87" s="34"/>
      <c r="KE87" s="34"/>
      <c r="KF87" s="34"/>
      <c r="KG87" s="34"/>
      <c r="KH87" s="34"/>
      <c r="KI87" s="34"/>
      <c r="KJ87" s="34"/>
      <c r="KK87" s="34"/>
      <c r="KL87" s="34"/>
      <c r="KM87" s="34"/>
      <c r="KN87" s="34"/>
      <c r="KO87" s="34"/>
      <c r="KP87" s="34"/>
      <c r="KQ87" s="34"/>
      <c r="KR87" s="34"/>
      <c r="KS87" s="34"/>
      <c r="KT87" s="34"/>
      <c r="KU87" s="34"/>
      <c r="KV87" s="34"/>
      <c r="KW87" s="34"/>
      <c r="KX87" s="34"/>
      <c r="KY87" s="34"/>
      <c r="KZ87" s="34"/>
      <c r="LA87" s="34"/>
      <c r="LB87" s="34"/>
      <c r="LC87" s="34"/>
      <c r="LD87" s="34"/>
      <c r="LE87" s="34"/>
      <c r="LF87" s="34"/>
      <c r="LG87" s="34"/>
      <c r="LH87" s="34"/>
      <c r="LI87" s="34"/>
      <c r="LJ87" s="34"/>
      <c r="LK87" s="34"/>
      <c r="LL87" s="34"/>
      <c r="LM87" s="34"/>
      <c r="LN87" s="34"/>
      <c r="LO87" s="34"/>
      <c r="LP87" s="34"/>
      <c r="LQ87" s="34"/>
      <c r="LR87" s="34"/>
      <c r="LS87" s="34"/>
      <c r="LT87" s="34"/>
      <c r="LU87" s="34"/>
      <c r="LV87" s="34"/>
      <c r="LW87" s="34"/>
      <c r="LX87" s="34"/>
      <c r="LY87" s="34"/>
      <c r="LZ87" s="34"/>
      <c r="MA87" s="34"/>
      <c r="MB87" s="34"/>
      <c r="MC87" s="34"/>
      <c r="MD87" s="34"/>
      <c r="ME87" s="34"/>
      <c r="MF87" s="34"/>
      <c r="MG87" s="34"/>
      <c r="MH87" s="34"/>
      <c r="MI87" s="34"/>
      <c r="MJ87" s="34"/>
      <c r="MK87" s="34"/>
      <c r="ML87" s="34"/>
      <c r="MM87" s="34"/>
      <c r="MN87" s="34"/>
      <c r="MO87" s="34"/>
      <c r="MP87" s="34"/>
      <c r="MQ87" s="34"/>
      <c r="MR87" s="34"/>
      <c r="MS87" s="34"/>
      <c r="MT87" s="34"/>
      <c r="MU87" s="34"/>
      <c r="MV87" s="34"/>
      <c r="MW87" s="34"/>
      <c r="MX87" s="34"/>
      <c r="MY87" s="34"/>
      <c r="MZ87" s="34"/>
      <c r="NA87" s="34"/>
      <c r="NB87" s="34"/>
      <c r="NC87" s="34"/>
      <c r="ND87" s="34"/>
      <c r="NE87" s="34"/>
      <c r="NF87" s="34"/>
      <c r="NG87" s="34"/>
      <c r="NH87" s="34"/>
      <c r="NI87" s="34"/>
      <c r="NJ87" s="34"/>
      <c r="NK87" s="34"/>
      <c r="NL87" s="34"/>
      <c r="NM87" s="34"/>
      <c r="NN87" s="34"/>
      <c r="NO87" s="34"/>
      <c r="NP87" s="34"/>
      <c r="NQ87" s="34"/>
      <c r="NR87" s="34"/>
      <c r="NS87" s="34"/>
      <c r="NT87" s="34"/>
      <c r="NU87" s="34"/>
      <c r="NV87" s="34"/>
      <c r="NW87" s="34"/>
      <c r="NX87" s="34"/>
      <c r="NY87" s="34"/>
      <c r="NZ87" s="34"/>
      <c r="OA87" s="34"/>
      <c r="OB87" s="34"/>
      <c r="OC87" s="34"/>
      <c r="OD87" s="34"/>
      <c r="OE87" s="34"/>
      <c r="OF87" s="34"/>
      <c r="OG87" s="34"/>
      <c r="OH87" s="34"/>
      <c r="OI87" s="34"/>
      <c r="OJ87" s="34"/>
      <c r="OK87" s="34"/>
      <c r="OL87" s="34"/>
      <c r="OM87" s="34"/>
      <c r="ON87" s="34"/>
      <c r="OO87" s="34"/>
      <c r="OP87" s="34"/>
      <c r="OQ87" s="34"/>
      <c r="OR87" s="34"/>
      <c r="OS87" s="34"/>
      <c r="OT87" s="34"/>
      <c r="OU87" s="34"/>
      <c r="OV87" s="34"/>
      <c r="OW87" s="34"/>
      <c r="OX87" s="34"/>
      <c r="OY87" s="34"/>
      <c r="OZ87" s="34"/>
      <c r="PA87" s="34"/>
      <c r="PB87" s="34"/>
      <c r="PC87" s="34"/>
      <c r="PD87" s="34"/>
      <c r="PE87" s="34"/>
      <c r="PF87" s="34"/>
      <c r="PG87" s="34"/>
      <c r="PH87" s="34"/>
      <c r="PI87" s="34"/>
      <c r="PJ87" s="34"/>
      <c r="PK87" s="34"/>
      <c r="PL87" s="34"/>
      <c r="PM87" s="34"/>
      <c r="PN87" s="34"/>
      <c r="PO87" s="34"/>
      <c r="PP87" s="34"/>
      <c r="PQ87" s="34"/>
      <c r="PR87" s="34"/>
      <c r="PS87" s="34"/>
      <c r="PT87" s="34"/>
      <c r="PU87" s="34"/>
      <c r="PV87" s="34"/>
      <c r="PW87" s="34"/>
      <c r="PX87" s="34"/>
      <c r="PY87" s="34"/>
      <c r="PZ87" s="34"/>
      <c r="QA87" s="34"/>
      <c r="QB87" s="34"/>
      <c r="QC87" s="34"/>
      <c r="QD87" s="34"/>
      <c r="QE87" s="34"/>
      <c r="QF87" s="34"/>
      <c r="QG87" s="34"/>
      <c r="QH87" s="34"/>
      <c r="QI87" s="34"/>
      <c r="QJ87" s="34"/>
      <c r="QK87" s="34"/>
      <c r="QL87" s="34"/>
      <c r="QM87" s="34"/>
      <c r="QN87" s="34"/>
      <c r="QO87" s="34"/>
      <c r="QP87" s="34"/>
      <c r="QQ87" s="34"/>
      <c r="QR87" s="34"/>
      <c r="QS87" s="34"/>
      <c r="QT87" s="34"/>
      <c r="QU87" s="34"/>
      <c r="QV87" s="34"/>
      <c r="QW87" s="34"/>
      <c r="QX87" s="34"/>
      <c r="QY87" s="34"/>
      <c r="QZ87" s="34"/>
      <c r="RA87" s="34"/>
      <c r="RB87" s="34"/>
      <c r="RC87" s="34"/>
      <c r="RD87" s="34"/>
      <c r="RE87" s="34"/>
      <c r="RF87" s="34"/>
      <c r="RG87" s="34"/>
      <c r="RH87" s="34"/>
      <c r="RI87" s="34"/>
      <c r="RJ87" s="34"/>
      <c r="RK87" s="34"/>
      <c r="RL87" s="34"/>
      <c r="RM87" s="34"/>
      <c r="RN87" s="34"/>
      <c r="RO87" s="34"/>
      <c r="RP87" s="34"/>
      <c r="RQ87" s="34"/>
      <c r="RR87" s="34"/>
      <c r="RS87" s="34"/>
      <c r="RT87" s="34"/>
      <c r="RU87" s="34"/>
      <c r="RV87" s="34"/>
      <c r="RW87" s="34"/>
      <c r="RX87" s="34"/>
      <c r="RY87" s="34"/>
      <c r="RZ87" s="34"/>
      <c r="SA87" s="34"/>
      <c r="SB87" s="34"/>
      <c r="SC87" s="34"/>
      <c r="SD87" s="34"/>
      <c r="SE87" s="34"/>
      <c r="SF87" s="34"/>
      <c r="SG87" s="34"/>
      <c r="SH87" s="34"/>
      <c r="SI87" s="34"/>
      <c r="SJ87" s="34"/>
      <c r="SK87" s="34"/>
      <c r="SL87" s="34"/>
      <c r="SM87" s="34"/>
      <c r="SN87" s="34"/>
      <c r="SO87" s="34"/>
      <c r="SP87" s="34"/>
      <c r="SQ87" s="34"/>
      <c r="SR87" s="34"/>
      <c r="SS87" s="34"/>
      <c r="ST87" s="34"/>
      <c r="SU87" s="34"/>
      <c r="SV87" s="34"/>
      <c r="SW87" s="34"/>
      <c r="SX87" s="34"/>
      <c r="SY87" s="34"/>
      <c r="SZ87" s="34"/>
      <c r="TA87" s="34"/>
      <c r="TB87" s="34"/>
      <c r="TC87" s="34"/>
      <c r="TD87" s="34"/>
      <c r="TE87" s="34"/>
      <c r="TF87" s="34"/>
      <c r="TG87" s="34"/>
      <c r="TH87" s="34"/>
      <c r="TI87" s="34"/>
      <c r="TJ87" s="34"/>
      <c r="TK87" s="34"/>
      <c r="TL87" s="34"/>
      <c r="TM87" s="34"/>
      <c r="TN87" s="34"/>
      <c r="TO87" s="34"/>
      <c r="TP87" s="34"/>
      <c r="TQ87" s="34"/>
      <c r="TR87" s="34"/>
      <c r="TS87" s="34"/>
      <c r="TT87" s="34"/>
      <c r="TU87" s="34"/>
      <c r="TV87" s="34"/>
      <c r="TW87" s="34"/>
      <c r="TX87" s="34"/>
      <c r="TY87" s="34"/>
      <c r="TZ87" s="34"/>
      <c r="UA87" s="34"/>
      <c r="UB87" s="34"/>
      <c r="UC87" s="34"/>
      <c r="UD87" s="34"/>
      <c r="UE87" s="34"/>
      <c r="UF87" s="34"/>
      <c r="UG87" s="34"/>
      <c r="UH87" s="34"/>
      <c r="UI87" s="34"/>
      <c r="UJ87" s="34"/>
      <c r="UK87" s="34"/>
      <c r="UL87" s="34"/>
      <c r="UM87" s="34"/>
      <c r="UN87" s="34"/>
      <c r="UO87" s="34"/>
      <c r="UP87" s="34"/>
      <c r="UQ87" s="34"/>
      <c r="UR87" s="34"/>
      <c r="US87" s="34"/>
      <c r="UT87" s="34"/>
      <c r="UU87" s="34"/>
      <c r="UV87" s="34"/>
      <c r="UW87" s="34"/>
      <c r="UX87" s="34"/>
      <c r="UY87" s="34"/>
      <c r="UZ87" s="34"/>
      <c r="VA87" s="34"/>
      <c r="VB87" s="34"/>
      <c r="VC87" s="34"/>
      <c r="VD87" s="34"/>
      <c r="VE87" s="34"/>
      <c r="VF87" s="34"/>
      <c r="VG87" s="34"/>
      <c r="VH87" s="34"/>
      <c r="VI87" s="34"/>
      <c r="VJ87" s="34"/>
      <c r="VK87" s="34"/>
      <c r="VL87" s="34"/>
      <c r="VM87" s="34"/>
      <c r="VN87" s="34"/>
      <c r="VO87" s="34"/>
      <c r="VP87" s="34"/>
      <c r="VQ87" s="34"/>
      <c r="VR87" s="34"/>
      <c r="VS87" s="34"/>
      <c r="VT87" s="34"/>
      <c r="VU87" s="34"/>
      <c r="VV87" s="34"/>
      <c r="VW87" s="34"/>
      <c r="VX87" s="34"/>
      <c r="VY87" s="34"/>
      <c r="VZ87" s="34"/>
      <c r="WA87" s="34"/>
      <c r="WB87" s="34"/>
      <c r="WC87" s="34"/>
      <c r="WD87" s="34"/>
      <c r="WE87" s="34"/>
      <c r="WF87" s="34"/>
      <c r="WG87" s="34"/>
      <c r="WH87" s="34"/>
      <c r="WI87" s="34"/>
      <c r="WJ87" s="34"/>
      <c r="WK87" s="34"/>
      <c r="WL87" s="34"/>
      <c r="WM87" s="34"/>
      <c r="WN87" s="34"/>
      <c r="WO87" s="34"/>
      <c r="WP87" s="34"/>
      <c r="WQ87" s="34"/>
      <c r="WR87" s="34"/>
      <c r="WS87" s="34"/>
      <c r="WT87" s="34"/>
      <c r="WU87" s="34"/>
      <c r="WV87" s="34"/>
      <c r="WW87" s="34"/>
      <c r="WX87" s="34"/>
      <c r="WY87" s="34"/>
      <c r="WZ87" s="34"/>
      <c r="XA87" s="34"/>
      <c r="XB87" s="34"/>
      <c r="XC87" s="34"/>
      <c r="XD87" s="34"/>
      <c r="XE87" s="34"/>
      <c r="XF87" s="34"/>
      <c r="XG87" s="34"/>
      <c r="XH87" s="34"/>
      <c r="XI87" s="34"/>
      <c r="XJ87" s="34"/>
      <c r="XK87" s="34"/>
      <c r="XL87" s="34"/>
      <c r="XM87" s="34"/>
      <c r="XN87" s="34"/>
      <c r="XO87" s="34"/>
      <c r="XP87" s="34"/>
      <c r="XQ87" s="34"/>
      <c r="XR87" s="34"/>
      <c r="XS87" s="34"/>
      <c r="XT87" s="34"/>
      <c r="XU87" s="34"/>
      <c r="XV87" s="34"/>
      <c r="XW87" s="34"/>
      <c r="XX87" s="34"/>
      <c r="XY87" s="34"/>
      <c r="XZ87" s="34"/>
      <c r="YA87" s="34"/>
      <c r="YB87" s="34"/>
      <c r="YC87" s="34"/>
      <c r="YD87" s="34"/>
      <c r="YE87" s="34"/>
      <c r="YF87" s="34"/>
      <c r="YG87" s="34"/>
      <c r="YH87" s="34"/>
      <c r="YI87" s="34"/>
      <c r="YJ87" s="34"/>
      <c r="YK87" s="34"/>
      <c r="YL87" s="34"/>
      <c r="YM87" s="34"/>
      <c r="YN87" s="34"/>
      <c r="YO87" s="34"/>
      <c r="YP87" s="34"/>
      <c r="YQ87" s="34"/>
      <c r="YR87" s="34"/>
      <c r="YS87" s="34"/>
      <c r="YT87" s="34"/>
      <c r="YU87" s="34"/>
      <c r="YV87" s="34"/>
      <c r="YW87" s="34"/>
      <c r="YX87" s="34"/>
      <c r="YY87" s="34"/>
      <c r="YZ87" s="34"/>
      <c r="ZA87" s="34"/>
      <c r="ZB87" s="34"/>
      <c r="ZC87" s="34"/>
      <c r="ZD87" s="34"/>
      <c r="ZE87" s="34"/>
      <c r="ZF87" s="34"/>
      <c r="ZG87" s="34"/>
      <c r="ZH87" s="34"/>
      <c r="ZI87" s="34"/>
      <c r="ZJ87" s="34"/>
      <c r="ZK87" s="34"/>
      <c r="ZL87" s="34"/>
      <c r="ZM87" s="34"/>
      <c r="ZN87" s="34"/>
      <c r="ZO87" s="34"/>
      <c r="ZP87" s="34"/>
      <c r="ZQ87" s="34"/>
      <c r="ZR87" s="34"/>
      <c r="ZS87" s="34"/>
      <c r="ZT87" s="34"/>
      <c r="ZU87" s="34"/>
      <c r="ZV87" s="34"/>
      <c r="ZW87" s="34"/>
      <c r="ZX87" s="34"/>
      <c r="ZY87" s="34"/>
      <c r="ZZ87" s="34"/>
      <c r="AAA87" s="34"/>
      <c r="AAB87" s="34"/>
      <c r="AAC87" s="34"/>
      <c r="AAD87" s="34"/>
      <c r="AAE87" s="34"/>
      <c r="AAF87" s="34"/>
      <c r="AAG87" s="34"/>
      <c r="AAH87" s="34"/>
      <c r="AAI87" s="34"/>
      <c r="AAJ87" s="34"/>
      <c r="AAK87" s="34"/>
      <c r="AAL87" s="34"/>
      <c r="AAM87" s="34"/>
      <c r="AAN87" s="34"/>
      <c r="AAO87" s="34"/>
      <c r="AAP87" s="34"/>
      <c r="AAQ87" s="34"/>
      <c r="AAR87" s="34"/>
      <c r="AAS87" s="34"/>
      <c r="AAT87" s="34"/>
      <c r="AAU87" s="34"/>
      <c r="AAV87" s="34"/>
      <c r="AAW87" s="34"/>
      <c r="AAX87" s="34"/>
      <c r="AAY87" s="34"/>
      <c r="AAZ87" s="34"/>
      <c r="ABA87" s="34"/>
      <c r="ABB87" s="34"/>
      <c r="ABC87" s="34"/>
      <c r="ABD87" s="34"/>
      <c r="ABE87" s="34"/>
      <c r="ABF87" s="34"/>
      <c r="ABG87" s="34"/>
      <c r="ABH87" s="34"/>
      <c r="ABI87" s="34"/>
      <c r="ABJ87" s="34"/>
      <c r="ABK87" s="34"/>
      <c r="ABL87" s="34"/>
      <c r="ABM87" s="34"/>
      <c r="ABN87" s="34"/>
      <c r="ABO87" s="34"/>
      <c r="ABP87" s="34"/>
      <c r="ABQ87" s="34"/>
      <c r="ABR87" s="34"/>
      <c r="ABS87" s="34"/>
      <c r="ABT87" s="34"/>
      <c r="ABU87" s="34"/>
      <c r="ABV87" s="34"/>
      <c r="ABW87" s="34"/>
      <c r="ABX87" s="34"/>
      <c r="ABY87" s="34"/>
      <c r="ABZ87" s="34"/>
      <c r="ACA87" s="34"/>
      <c r="ACB87" s="34"/>
      <c r="ACC87" s="34"/>
      <c r="ACD87" s="34"/>
      <c r="ACE87" s="34"/>
      <c r="ACF87" s="34"/>
      <c r="ACG87" s="34"/>
      <c r="ACH87" s="34"/>
      <c r="ACI87" s="34"/>
      <c r="ACJ87" s="34"/>
      <c r="ACK87" s="34"/>
      <c r="ACL87" s="34"/>
      <c r="ACM87" s="34"/>
      <c r="ACN87" s="34"/>
      <c r="ACO87" s="34"/>
      <c r="ACP87" s="34"/>
      <c r="ACQ87" s="34"/>
      <c r="ACR87" s="34"/>
      <c r="ACS87" s="34"/>
      <c r="ACT87" s="34"/>
      <c r="ACU87" s="34"/>
      <c r="ACV87" s="34"/>
      <c r="ACW87" s="34"/>
      <c r="ACX87" s="34"/>
      <c r="ACY87" s="34"/>
      <c r="ACZ87" s="34"/>
      <c r="ADA87" s="34"/>
      <c r="ADB87" s="34"/>
      <c r="ADC87" s="34"/>
      <c r="ADD87" s="34"/>
      <c r="ADE87" s="34"/>
      <c r="ADF87" s="34"/>
      <c r="ADG87" s="34"/>
      <c r="ADH87" s="34"/>
      <c r="ADI87" s="34"/>
      <c r="ADJ87" s="34"/>
      <c r="ADK87" s="34"/>
      <c r="ADL87" s="34"/>
      <c r="ADM87" s="34"/>
      <c r="ADN87" s="34"/>
      <c r="ADO87" s="34"/>
      <c r="ADP87" s="34"/>
      <c r="ADQ87" s="34"/>
      <c r="ADR87" s="34"/>
      <c r="ADS87" s="34"/>
      <c r="ADT87" s="34"/>
      <c r="ADU87" s="34"/>
      <c r="ADV87" s="34"/>
      <c r="ADW87" s="34"/>
      <c r="ADX87" s="34"/>
      <c r="ADY87" s="34"/>
      <c r="ADZ87" s="34"/>
      <c r="AEA87" s="34"/>
      <c r="AEB87" s="34"/>
      <c r="AEC87" s="34"/>
      <c r="AED87" s="34"/>
      <c r="AEE87" s="34"/>
      <c r="AEF87" s="34"/>
      <c r="AEG87" s="34"/>
      <c r="AEH87" s="34"/>
      <c r="AEI87" s="34"/>
      <c r="AEJ87" s="34"/>
      <c r="AEK87" s="34"/>
      <c r="AEL87" s="34"/>
      <c r="AEM87" s="34"/>
      <c r="AEN87" s="34"/>
      <c r="AEO87" s="34"/>
      <c r="AEP87" s="34"/>
      <c r="AEQ87" s="34"/>
      <c r="AER87" s="34"/>
      <c r="AES87" s="34"/>
      <c r="AET87" s="34"/>
      <c r="AEU87" s="34"/>
      <c r="AEV87" s="34"/>
      <c r="AEW87" s="34"/>
      <c r="AEX87" s="34"/>
      <c r="AEY87" s="34"/>
      <c r="AEZ87" s="34"/>
      <c r="AFA87" s="34"/>
      <c r="AFB87" s="34"/>
      <c r="AFC87" s="34"/>
      <c r="AFD87" s="34"/>
      <c r="AFE87" s="34"/>
      <c r="AFF87" s="34"/>
      <c r="AFG87" s="34"/>
      <c r="AFH87" s="34"/>
      <c r="AFI87" s="34"/>
      <c r="AFJ87" s="34"/>
      <c r="AFK87" s="34"/>
      <c r="AFL87" s="34"/>
      <c r="AFM87" s="34"/>
      <c r="AFN87" s="34"/>
      <c r="AFO87" s="34"/>
      <c r="AFP87" s="34"/>
      <c r="AFQ87" s="34"/>
      <c r="AFR87" s="34"/>
      <c r="AFS87" s="34"/>
      <c r="AFT87" s="34"/>
      <c r="AFU87" s="34"/>
      <c r="AFV87" s="34"/>
      <c r="AFW87" s="34"/>
      <c r="AFX87" s="34"/>
      <c r="AFY87" s="34"/>
      <c r="AFZ87" s="34"/>
      <c r="AGA87" s="34"/>
      <c r="AGB87" s="34"/>
      <c r="AGC87" s="34"/>
      <c r="AGD87" s="34"/>
      <c r="AGE87" s="34"/>
      <c r="AGF87" s="34"/>
      <c r="AGG87" s="34"/>
      <c r="AGH87" s="34"/>
      <c r="AGI87" s="34"/>
      <c r="AGJ87" s="34"/>
      <c r="AGK87" s="34"/>
      <c r="AGL87" s="34"/>
      <c r="AGM87" s="34"/>
      <c r="AGN87" s="34"/>
      <c r="AGO87" s="34"/>
      <c r="AGP87" s="34"/>
      <c r="AGQ87" s="34"/>
      <c r="AGR87" s="34"/>
      <c r="AGS87" s="34"/>
      <c r="AGT87" s="34"/>
      <c r="AGU87" s="34"/>
      <c r="AGV87" s="34"/>
      <c r="AGW87" s="34"/>
      <c r="AGX87" s="34"/>
      <c r="AGY87" s="34"/>
      <c r="AGZ87" s="34"/>
      <c r="AHA87" s="34"/>
      <c r="AHB87" s="34"/>
      <c r="AHC87" s="34"/>
      <c r="AHD87" s="34"/>
      <c r="AHE87" s="34"/>
      <c r="AHF87" s="34"/>
      <c r="AHG87" s="34"/>
      <c r="AHH87" s="34"/>
      <c r="AHI87" s="34"/>
      <c r="AHJ87" s="34"/>
      <c r="AHK87" s="34"/>
      <c r="AHL87" s="34"/>
      <c r="AHM87" s="34"/>
      <c r="AHN87" s="34"/>
      <c r="AHO87" s="34"/>
      <c r="AHP87" s="34"/>
      <c r="AHQ87" s="34"/>
      <c r="AHR87" s="34"/>
      <c r="AHS87" s="34"/>
      <c r="AHT87" s="34"/>
      <c r="AHU87" s="34"/>
      <c r="AHV87" s="34"/>
      <c r="AHW87" s="34"/>
      <c r="AHX87" s="34"/>
      <c r="AHY87" s="34"/>
      <c r="AHZ87" s="34"/>
      <c r="AIA87" s="34"/>
      <c r="AIB87" s="34"/>
      <c r="AIC87" s="34"/>
      <c r="AID87" s="34"/>
      <c r="AIE87" s="34"/>
      <c r="AIF87" s="34"/>
      <c r="AIG87" s="34"/>
      <c r="AIH87" s="34"/>
      <c r="AII87" s="34"/>
      <c r="AIJ87" s="34"/>
      <c r="AIK87" s="34"/>
      <c r="AIL87" s="34"/>
      <c r="AIM87" s="34"/>
      <c r="AIN87" s="34"/>
      <c r="AIO87" s="34"/>
      <c r="AIP87" s="34"/>
      <c r="AIQ87" s="34"/>
      <c r="AIR87" s="34"/>
      <c r="AIS87" s="34"/>
      <c r="AIT87" s="34"/>
      <c r="AIU87" s="34"/>
      <c r="AIV87" s="34"/>
      <c r="AIW87" s="34"/>
      <c r="AIX87" s="34"/>
      <c r="AIY87" s="34"/>
      <c r="AIZ87" s="34"/>
      <c r="AJA87" s="34"/>
      <c r="AJB87" s="34"/>
      <c r="AJC87" s="34"/>
      <c r="AJD87" s="34"/>
      <c r="AJE87" s="34"/>
      <c r="AJF87" s="34"/>
      <c r="AJG87" s="34"/>
      <c r="AJH87" s="34"/>
      <c r="AJI87" s="34"/>
      <c r="AJJ87" s="34"/>
      <c r="AJK87" s="34"/>
      <c r="AJL87" s="34"/>
      <c r="AJM87" s="34"/>
      <c r="AJN87" s="34"/>
      <c r="AJO87" s="34"/>
      <c r="AJP87" s="34"/>
      <c r="AJQ87" s="34"/>
      <c r="AJR87" s="34"/>
      <c r="AJS87" s="34"/>
      <c r="AJT87" s="34"/>
      <c r="AJU87" s="34"/>
      <c r="AJV87" s="34"/>
      <c r="AJW87" s="34"/>
      <c r="AJX87" s="34"/>
      <c r="AJY87" s="34"/>
      <c r="AJZ87" s="34"/>
      <c r="AKA87" s="34"/>
      <c r="AKB87" s="34"/>
      <c r="AKC87" s="34"/>
      <c r="AKD87" s="34"/>
      <c r="AKE87" s="34"/>
      <c r="AKF87" s="34"/>
      <c r="AKG87" s="34"/>
      <c r="AKH87" s="34"/>
      <c r="AKI87" s="34"/>
      <c r="AKJ87" s="34"/>
      <c r="AKK87" s="34"/>
      <c r="AKL87" s="34"/>
      <c r="AKM87" s="34"/>
      <c r="AKN87" s="34"/>
      <c r="AKO87" s="34"/>
      <c r="AKP87" s="34"/>
      <c r="AKQ87" s="34"/>
      <c r="AKR87" s="34"/>
      <c r="AKS87" s="34"/>
      <c r="AKT87" s="34"/>
      <c r="AKU87" s="34"/>
      <c r="AKV87" s="34"/>
      <c r="AKW87" s="34"/>
      <c r="AKX87" s="34"/>
      <c r="AKY87" s="34"/>
      <c r="AKZ87" s="34"/>
      <c r="ALA87" s="34"/>
      <c r="ALB87" s="34"/>
      <c r="ALC87" s="34"/>
      <c r="ALD87" s="34"/>
      <c r="ALE87" s="34"/>
      <c r="ALF87" s="34"/>
      <c r="ALG87" s="34"/>
      <c r="ALH87" s="34"/>
      <c r="ALI87" s="34"/>
      <c r="ALJ87" s="34"/>
      <c r="ALK87" s="34"/>
      <c r="ALL87" s="34"/>
      <c r="ALM87" s="34"/>
      <c r="ALN87" s="34"/>
      <c r="ALO87" s="34"/>
      <c r="ALP87" s="34"/>
      <c r="ALQ87" s="34"/>
      <c r="ALR87" s="34"/>
      <c r="ALS87" s="34"/>
      <c r="ALT87" s="34"/>
      <c r="ALU87" s="34"/>
      <c r="ALV87" s="34"/>
      <c r="ALW87" s="34"/>
      <c r="ALX87" s="34"/>
      <c r="ALY87" s="34"/>
      <c r="ALZ87" s="34"/>
      <c r="AMA87" s="34"/>
      <c r="AMB87" s="34"/>
      <c r="AMC87" s="34"/>
      <c r="AMD87" s="34"/>
      <c r="AME87" s="34"/>
      <c r="AMF87" s="34"/>
      <c r="AMG87" s="34"/>
      <c r="AMH87" s="34"/>
      <c r="AMI87" s="34"/>
      <c r="AMJ87" s="34"/>
      <c r="AMK87" s="34"/>
      <c r="AML87" s="34"/>
      <c r="AMM87" s="34"/>
      <c r="AMN87" s="34"/>
      <c r="AMO87" s="34"/>
      <c r="AMP87" s="34"/>
      <c r="AMQ87" s="34"/>
      <c r="AMR87" s="34"/>
      <c r="AMS87" s="34"/>
      <c r="AMT87" s="34"/>
      <c r="AMU87" s="34"/>
      <c r="AMV87" s="34"/>
      <c r="AMW87" s="34"/>
      <c r="AMX87" s="34"/>
      <c r="AMY87" s="34"/>
      <c r="AMZ87" s="34"/>
      <c r="ANA87" s="34"/>
      <c r="ANB87" s="34"/>
      <c r="ANC87" s="34"/>
      <c r="AND87" s="34"/>
      <c r="ANE87" s="34"/>
      <c r="ANF87" s="34"/>
      <c r="ANG87" s="34"/>
      <c r="ANH87" s="34"/>
      <c r="ANI87" s="34"/>
      <c r="ANJ87" s="34"/>
      <c r="ANK87" s="34"/>
      <c r="ANL87" s="34"/>
      <c r="ANM87" s="34"/>
      <c r="ANN87" s="34"/>
      <c r="ANO87" s="34"/>
      <c r="ANP87" s="34"/>
      <c r="ANQ87" s="34"/>
      <c r="ANR87" s="34"/>
      <c r="ANS87" s="34"/>
      <c r="ANT87" s="34"/>
      <c r="ANU87" s="34"/>
      <c r="ANV87" s="34"/>
      <c r="ANW87" s="34"/>
      <c r="ANX87" s="34"/>
      <c r="ANY87" s="34"/>
      <c r="ANZ87" s="34"/>
      <c r="AOA87" s="34"/>
      <c r="AOB87" s="34"/>
      <c r="AOC87" s="34"/>
      <c r="AOD87" s="34"/>
      <c r="AOE87" s="34"/>
      <c r="AOF87" s="34"/>
      <c r="AOG87" s="34"/>
      <c r="AOH87" s="34"/>
      <c r="AOI87" s="34"/>
      <c r="AOJ87" s="34"/>
      <c r="AOK87" s="34"/>
      <c r="AOL87" s="34"/>
      <c r="AOM87" s="34"/>
      <c r="AON87" s="34"/>
      <c r="AOO87" s="34"/>
      <c r="AOP87" s="34"/>
      <c r="AOQ87" s="34"/>
      <c r="AOR87" s="34"/>
      <c r="AOS87" s="34"/>
      <c r="AOT87" s="34"/>
      <c r="AOU87" s="34"/>
      <c r="AOV87" s="34"/>
      <c r="AOW87" s="34"/>
      <c r="AOX87" s="34"/>
      <c r="AOY87" s="34"/>
      <c r="AOZ87" s="34"/>
      <c r="APA87" s="34"/>
      <c r="APB87" s="34"/>
      <c r="APC87" s="34"/>
      <c r="APD87" s="34"/>
      <c r="APE87" s="34"/>
      <c r="APF87" s="34"/>
      <c r="APG87" s="34"/>
      <c r="APH87" s="34"/>
      <c r="API87" s="34"/>
      <c r="APJ87" s="34"/>
      <c r="APK87" s="34"/>
      <c r="APL87" s="34"/>
      <c r="APM87" s="34"/>
      <c r="APN87" s="34"/>
      <c r="APO87" s="34"/>
      <c r="APP87" s="34"/>
      <c r="APQ87" s="34"/>
      <c r="APR87" s="34"/>
      <c r="APS87" s="34"/>
      <c r="APT87" s="34"/>
      <c r="APU87" s="34"/>
      <c r="APV87" s="34"/>
      <c r="APW87" s="34"/>
      <c r="APX87" s="34"/>
      <c r="APY87" s="34"/>
      <c r="APZ87" s="34"/>
    </row>
    <row r="88" spans="1:1120" s="36" customFormat="1" ht="13.5" customHeight="1" x14ac:dyDescent="0.15">
      <c r="A88"/>
      <c r="B88"/>
      <c r="C88" s="82"/>
      <c r="D88"/>
      <c r="E88"/>
      <c r="F88"/>
      <c r="G88"/>
      <c r="H88"/>
      <c r="I88"/>
      <c r="J88"/>
      <c r="K88"/>
      <c r="L88"/>
      <c r="M88"/>
      <c r="N88"/>
      <c r="O88"/>
      <c r="P88"/>
      <c r="Q88"/>
      <c r="R88"/>
      <c r="S88"/>
      <c r="T88"/>
      <c r="U88"/>
      <c r="V88"/>
      <c r="W88"/>
      <c r="X88"/>
      <c r="Y88"/>
      <c r="Z88"/>
      <c r="AA88"/>
      <c r="AB88"/>
      <c r="AC88"/>
      <c r="AD88"/>
      <c r="AE88"/>
      <c r="AF88"/>
      <c r="AG88"/>
      <c r="AH88"/>
      <c r="AI88" s="34"/>
      <c r="AJ88" s="34"/>
      <c r="AK88" s="34"/>
      <c r="AL88" s="34"/>
      <c r="AM88" s="34"/>
      <c r="AN88" s="34"/>
      <c r="AO88" s="34"/>
      <c r="AP88" s="34"/>
      <c r="AQ88" s="34"/>
      <c r="AR88" s="34"/>
      <c r="AS88" s="34"/>
      <c r="AT88" s="34"/>
      <c r="AU88" s="34"/>
      <c r="AV88" s="34"/>
      <c r="AW88" s="34"/>
      <c r="AX88" s="34"/>
      <c r="AY88" s="34"/>
      <c r="AZ88" s="34"/>
      <c r="BA88" s="34"/>
      <c r="BB88" s="34"/>
      <c r="BC88" s="34"/>
      <c r="BD88" s="34"/>
      <c r="BE88" s="34"/>
      <c r="BF88" s="34"/>
      <c r="BG88" s="34"/>
      <c r="BH88" s="34"/>
      <c r="BI88" s="34"/>
      <c r="BJ88" s="34"/>
      <c r="BK88" s="34"/>
      <c r="BL88" s="34"/>
      <c r="BM88" s="34"/>
      <c r="BN88" s="34"/>
      <c r="BO88" s="34"/>
      <c r="BP88" s="34"/>
      <c r="BQ88" s="34"/>
      <c r="BR88" s="34"/>
      <c r="BS88" s="34"/>
      <c r="BT88" s="34"/>
      <c r="BU88" s="34"/>
      <c r="BV88" s="34"/>
      <c r="BW88" s="34"/>
      <c r="BX88" s="34"/>
      <c r="BY88" s="34"/>
      <c r="BZ88" s="34"/>
      <c r="CA88" s="34"/>
      <c r="CB88" s="34"/>
      <c r="CC88" s="34"/>
      <c r="CD88" s="34"/>
      <c r="CE88" s="34"/>
      <c r="CF88" s="34"/>
      <c r="CG88" s="34"/>
      <c r="CH88" s="34"/>
      <c r="CI88" s="34"/>
      <c r="CJ88" s="34"/>
      <c r="CK88" s="34"/>
      <c r="CL88" s="34"/>
      <c r="CM88" s="34"/>
      <c r="CN88" s="34"/>
      <c r="CO88" s="34"/>
      <c r="CP88" s="34"/>
      <c r="CQ88" s="34"/>
      <c r="CR88" s="34"/>
      <c r="CS88" s="34"/>
      <c r="CT88" s="34"/>
      <c r="CU88" s="34"/>
      <c r="CV88" s="34"/>
      <c r="CW88" s="34"/>
      <c r="CX88" s="34"/>
      <c r="CY88" s="34"/>
      <c r="CZ88" s="34"/>
      <c r="DA88" s="34"/>
      <c r="DB88" s="34"/>
      <c r="DC88" s="34"/>
      <c r="DD88" s="34"/>
      <c r="DE88" s="34"/>
      <c r="DF88" s="34"/>
      <c r="DG88" s="34"/>
      <c r="DH88" s="34"/>
      <c r="DI88" s="34"/>
      <c r="DJ88" s="34"/>
      <c r="DK88" s="34"/>
      <c r="DL88" s="34"/>
      <c r="DM88" s="34"/>
      <c r="DN88" s="34"/>
      <c r="DO88" s="34"/>
      <c r="DP88" s="34"/>
      <c r="DQ88" s="34"/>
      <c r="DR88" s="34"/>
      <c r="DS88" s="34"/>
      <c r="DT88" s="34"/>
      <c r="DU88" s="34"/>
      <c r="DV88" s="34"/>
      <c r="DW88" s="34"/>
      <c r="DX88" s="34"/>
      <c r="DY88" s="34"/>
      <c r="DZ88" s="34"/>
      <c r="EA88" s="34"/>
      <c r="EB88" s="34"/>
      <c r="EC88" s="34"/>
      <c r="ED88" s="34"/>
      <c r="EE88" s="34"/>
      <c r="EF88" s="34"/>
      <c r="EG88" s="34"/>
      <c r="EH88" s="34"/>
      <c r="EI88" s="34"/>
      <c r="EJ88" s="34"/>
      <c r="EK88" s="34"/>
      <c r="EL88" s="34"/>
      <c r="EM88" s="34"/>
      <c r="EN88" s="34"/>
      <c r="EO88" s="34"/>
      <c r="EP88" s="34"/>
      <c r="EQ88" s="34"/>
      <c r="ER88" s="34"/>
      <c r="ES88" s="34"/>
      <c r="ET88" s="34"/>
      <c r="EU88" s="34"/>
      <c r="EV88" s="34"/>
      <c r="EW88" s="34"/>
      <c r="EX88" s="34"/>
      <c r="EY88" s="34"/>
      <c r="EZ88" s="34"/>
      <c r="FA88" s="34"/>
      <c r="FB88" s="34"/>
      <c r="FC88" s="34"/>
      <c r="FD88" s="34"/>
      <c r="FE88" s="34"/>
      <c r="FF88" s="34"/>
      <c r="FG88" s="34"/>
      <c r="FH88" s="34"/>
      <c r="FI88" s="34"/>
      <c r="FJ88" s="34"/>
      <c r="FK88" s="34"/>
      <c r="FL88" s="34"/>
      <c r="FM88" s="34"/>
      <c r="FN88" s="34"/>
      <c r="FO88" s="34"/>
      <c r="FP88" s="34"/>
      <c r="FQ88" s="34"/>
      <c r="FR88" s="34"/>
      <c r="FS88" s="34"/>
      <c r="FT88" s="34"/>
      <c r="FU88" s="34"/>
      <c r="FV88" s="34"/>
      <c r="FW88" s="34"/>
      <c r="FX88" s="34"/>
      <c r="FY88" s="34"/>
      <c r="FZ88" s="34"/>
      <c r="GA88" s="34"/>
      <c r="GB88" s="34"/>
      <c r="GC88" s="34"/>
      <c r="GD88" s="34"/>
      <c r="GE88" s="34"/>
      <c r="GF88" s="34"/>
      <c r="GG88" s="34"/>
      <c r="GH88" s="34"/>
      <c r="GI88" s="34"/>
      <c r="GJ88" s="34"/>
      <c r="GK88" s="34"/>
      <c r="GL88" s="34"/>
      <c r="GM88" s="34"/>
      <c r="GN88" s="34"/>
      <c r="GO88" s="34"/>
      <c r="GP88" s="34"/>
      <c r="GQ88" s="34"/>
      <c r="GR88" s="34"/>
      <c r="GS88" s="34"/>
      <c r="GT88" s="34"/>
      <c r="GU88" s="34"/>
      <c r="GV88" s="34"/>
      <c r="GW88" s="34"/>
      <c r="GX88" s="34"/>
      <c r="GY88" s="34"/>
      <c r="GZ88" s="34"/>
      <c r="HA88" s="34"/>
      <c r="HB88" s="34"/>
      <c r="HC88" s="34"/>
      <c r="HD88" s="34"/>
      <c r="HE88" s="34"/>
      <c r="HF88" s="34"/>
      <c r="HG88" s="34"/>
      <c r="HH88" s="34"/>
      <c r="HI88" s="34"/>
      <c r="HJ88" s="34"/>
      <c r="HK88" s="34"/>
      <c r="HL88" s="34"/>
      <c r="HM88" s="34"/>
      <c r="HN88" s="34"/>
      <c r="HO88" s="34"/>
      <c r="HP88" s="34"/>
      <c r="HQ88" s="34"/>
      <c r="HR88" s="34"/>
      <c r="HS88" s="34"/>
      <c r="HT88" s="34"/>
      <c r="HU88" s="34"/>
      <c r="HV88" s="34"/>
      <c r="HW88" s="34"/>
      <c r="HX88" s="34"/>
      <c r="HY88" s="34"/>
      <c r="HZ88" s="34"/>
      <c r="IA88" s="34"/>
      <c r="IB88" s="34"/>
      <c r="IC88" s="34"/>
      <c r="ID88" s="34"/>
      <c r="IE88" s="34"/>
      <c r="IF88" s="34"/>
      <c r="IG88" s="34"/>
      <c r="IH88" s="34"/>
      <c r="II88" s="34"/>
      <c r="IJ88" s="34"/>
      <c r="IK88" s="34"/>
      <c r="IL88" s="34"/>
      <c r="IM88" s="34"/>
      <c r="IN88" s="34"/>
      <c r="IO88" s="34"/>
      <c r="IP88" s="34"/>
      <c r="IQ88" s="34"/>
      <c r="IR88" s="34"/>
      <c r="IS88" s="34"/>
      <c r="IT88" s="34"/>
      <c r="IU88" s="34"/>
      <c r="IV88" s="34"/>
      <c r="IW88" s="34"/>
      <c r="IX88" s="34"/>
      <c r="IY88" s="34"/>
      <c r="IZ88" s="34"/>
      <c r="JA88" s="34"/>
      <c r="JB88" s="34"/>
      <c r="JC88" s="34"/>
      <c r="JD88" s="34"/>
      <c r="JE88" s="34"/>
      <c r="JF88" s="34"/>
      <c r="JG88" s="34"/>
      <c r="JH88" s="34"/>
      <c r="JI88" s="34"/>
      <c r="JJ88" s="34"/>
      <c r="JK88" s="34"/>
      <c r="JL88" s="34"/>
      <c r="JM88" s="34"/>
      <c r="JN88" s="34"/>
      <c r="JO88" s="34"/>
      <c r="JP88" s="34"/>
      <c r="JQ88" s="34"/>
      <c r="JR88" s="34"/>
      <c r="JS88" s="34"/>
      <c r="JT88" s="34"/>
      <c r="JU88" s="34"/>
      <c r="JV88" s="34"/>
      <c r="JW88" s="34"/>
      <c r="JX88" s="34"/>
      <c r="JY88" s="34"/>
      <c r="JZ88" s="34"/>
      <c r="KA88" s="34"/>
      <c r="KB88" s="34"/>
      <c r="KC88" s="34"/>
      <c r="KD88" s="34"/>
      <c r="KE88" s="34"/>
      <c r="KF88" s="34"/>
      <c r="KG88" s="34"/>
      <c r="KH88" s="34"/>
      <c r="KI88" s="34"/>
      <c r="KJ88" s="34"/>
      <c r="KK88" s="34"/>
      <c r="KL88" s="34"/>
      <c r="KM88" s="34"/>
      <c r="KN88" s="34"/>
      <c r="KO88" s="34"/>
      <c r="KP88" s="34"/>
      <c r="KQ88" s="34"/>
      <c r="KR88" s="34"/>
      <c r="KS88" s="34"/>
      <c r="KT88" s="34"/>
      <c r="KU88" s="34"/>
      <c r="KV88" s="34"/>
      <c r="KW88" s="34"/>
      <c r="KX88" s="34"/>
      <c r="KY88" s="34"/>
      <c r="KZ88" s="34"/>
      <c r="LA88" s="34"/>
      <c r="LB88" s="34"/>
      <c r="LC88" s="34"/>
      <c r="LD88" s="34"/>
      <c r="LE88" s="34"/>
      <c r="LF88" s="34"/>
      <c r="LG88" s="34"/>
      <c r="LH88" s="34"/>
      <c r="LI88" s="34"/>
      <c r="LJ88" s="34"/>
      <c r="LK88" s="34"/>
      <c r="LL88" s="34"/>
      <c r="LM88" s="34"/>
      <c r="LN88" s="34"/>
      <c r="LO88" s="34"/>
      <c r="LP88" s="34"/>
      <c r="LQ88" s="34"/>
      <c r="LR88" s="34"/>
      <c r="LS88" s="34"/>
      <c r="LT88" s="34"/>
      <c r="LU88" s="34"/>
      <c r="LV88" s="34"/>
      <c r="LW88" s="34"/>
      <c r="LX88" s="34"/>
      <c r="LY88" s="34"/>
      <c r="LZ88" s="34"/>
      <c r="MA88" s="34"/>
      <c r="MB88" s="34"/>
      <c r="MC88" s="34"/>
      <c r="MD88" s="34"/>
      <c r="ME88" s="34"/>
      <c r="MF88" s="34"/>
      <c r="MG88" s="34"/>
      <c r="MH88" s="34"/>
      <c r="MI88" s="34"/>
      <c r="MJ88" s="34"/>
      <c r="MK88" s="34"/>
      <c r="ML88" s="34"/>
      <c r="MM88" s="34"/>
      <c r="MN88" s="34"/>
      <c r="MO88" s="34"/>
      <c r="MP88" s="34"/>
      <c r="MQ88" s="34"/>
      <c r="MR88" s="34"/>
      <c r="MS88" s="34"/>
      <c r="MT88" s="34"/>
      <c r="MU88" s="34"/>
      <c r="MV88" s="34"/>
      <c r="MW88" s="34"/>
      <c r="MX88" s="34"/>
      <c r="MY88" s="34"/>
      <c r="MZ88" s="34"/>
      <c r="NA88" s="34"/>
      <c r="NB88" s="34"/>
      <c r="NC88" s="34"/>
      <c r="ND88" s="34"/>
      <c r="NE88" s="34"/>
      <c r="NF88" s="34"/>
      <c r="NG88" s="34"/>
      <c r="NH88" s="34"/>
      <c r="NI88" s="34"/>
      <c r="NJ88" s="34"/>
      <c r="NK88" s="34"/>
      <c r="NL88" s="34"/>
      <c r="NM88" s="34"/>
      <c r="NN88" s="34"/>
      <c r="NO88" s="34"/>
      <c r="NP88" s="34"/>
      <c r="NQ88" s="34"/>
      <c r="NR88" s="34"/>
      <c r="NS88" s="34"/>
      <c r="NT88" s="34"/>
      <c r="NU88" s="34"/>
      <c r="NV88" s="34"/>
      <c r="NW88" s="34"/>
      <c r="NX88" s="34"/>
      <c r="NY88" s="34"/>
      <c r="NZ88" s="34"/>
      <c r="OA88" s="34"/>
      <c r="OB88" s="34"/>
      <c r="OC88" s="34"/>
      <c r="OD88" s="34"/>
      <c r="OE88" s="34"/>
      <c r="OF88" s="34"/>
      <c r="OG88" s="34"/>
      <c r="OH88" s="34"/>
      <c r="OI88" s="34"/>
      <c r="OJ88" s="34"/>
      <c r="OK88" s="34"/>
      <c r="OL88" s="34"/>
      <c r="OM88" s="34"/>
      <c r="ON88" s="34"/>
      <c r="OO88" s="34"/>
      <c r="OP88" s="34"/>
      <c r="OQ88" s="34"/>
      <c r="OR88" s="34"/>
      <c r="OS88" s="34"/>
      <c r="OT88" s="34"/>
      <c r="OU88" s="34"/>
      <c r="OV88" s="34"/>
      <c r="OW88" s="34"/>
      <c r="OX88" s="34"/>
      <c r="OY88" s="34"/>
      <c r="OZ88" s="34"/>
      <c r="PA88" s="34"/>
      <c r="PB88" s="34"/>
      <c r="PC88" s="34"/>
      <c r="PD88" s="34"/>
      <c r="PE88" s="34"/>
      <c r="PF88" s="34"/>
      <c r="PG88" s="34"/>
      <c r="PH88" s="34"/>
      <c r="PI88" s="34"/>
      <c r="PJ88" s="34"/>
      <c r="PK88" s="34"/>
      <c r="PL88" s="34"/>
      <c r="PM88" s="34"/>
      <c r="PN88" s="34"/>
      <c r="PO88" s="34"/>
      <c r="PP88" s="34"/>
      <c r="PQ88" s="34"/>
      <c r="PR88" s="34"/>
      <c r="PS88" s="34"/>
      <c r="PT88" s="34"/>
      <c r="PU88" s="34"/>
      <c r="PV88" s="34"/>
      <c r="PW88" s="34"/>
      <c r="PX88" s="34"/>
      <c r="PY88" s="34"/>
      <c r="PZ88" s="34"/>
      <c r="QA88" s="34"/>
      <c r="QB88" s="34"/>
      <c r="QC88" s="34"/>
      <c r="QD88" s="34"/>
      <c r="QE88" s="34"/>
      <c r="QF88" s="34"/>
      <c r="QG88" s="34"/>
      <c r="QH88" s="34"/>
      <c r="QI88" s="34"/>
      <c r="QJ88" s="34"/>
      <c r="QK88" s="34"/>
      <c r="QL88" s="34"/>
      <c r="QM88" s="34"/>
      <c r="QN88" s="34"/>
      <c r="QO88" s="34"/>
      <c r="QP88" s="34"/>
      <c r="QQ88" s="34"/>
      <c r="QR88" s="34"/>
      <c r="QS88" s="34"/>
      <c r="QT88" s="34"/>
      <c r="QU88" s="34"/>
      <c r="QV88" s="34"/>
      <c r="QW88" s="34"/>
      <c r="QX88" s="34"/>
      <c r="QY88" s="34"/>
      <c r="QZ88" s="34"/>
      <c r="RA88" s="34"/>
      <c r="RB88" s="34"/>
      <c r="RC88" s="34"/>
      <c r="RD88" s="34"/>
      <c r="RE88" s="34"/>
      <c r="RF88" s="34"/>
      <c r="RG88" s="34"/>
      <c r="RH88" s="34"/>
      <c r="RI88" s="34"/>
      <c r="RJ88" s="34"/>
      <c r="RK88" s="34"/>
      <c r="RL88" s="34"/>
      <c r="RM88" s="34"/>
      <c r="RN88" s="34"/>
      <c r="RO88" s="34"/>
      <c r="RP88" s="34"/>
      <c r="RQ88" s="34"/>
      <c r="RR88" s="34"/>
      <c r="RS88" s="34"/>
      <c r="RT88" s="34"/>
      <c r="RU88" s="34"/>
      <c r="RV88" s="34"/>
      <c r="RW88" s="34"/>
      <c r="RX88" s="34"/>
      <c r="RY88" s="34"/>
      <c r="RZ88" s="34"/>
      <c r="SA88" s="34"/>
      <c r="SB88" s="34"/>
      <c r="SC88" s="34"/>
      <c r="SD88" s="34"/>
      <c r="SE88" s="34"/>
      <c r="SF88" s="34"/>
      <c r="SG88" s="34"/>
      <c r="SH88" s="34"/>
      <c r="SI88" s="34"/>
      <c r="SJ88" s="34"/>
      <c r="SK88" s="34"/>
      <c r="SL88" s="34"/>
      <c r="SM88" s="34"/>
      <c r="SN88" s="34"/>
      <c r="SO88" s="34"/>
      <c r="SP88" s="34"/>
      <c r="SQ88" s="34"/>
      <c r="SR88" s="34"/>
      <c r="SS88" s="34"/>
      <c r="ST88" s="34"/>
      <c r="SU88" s="34"/>
      <c r="SV88" s="34"/>
      <c r="SW88" s="34"/>
      <c r="SX88" s="34"/>
      <c r="SY88" s="34"/>
      <c r="SZ88" s="34"/>
      <c r="TA88" s="34"/>
      <c r="TB88" s="34"/>
      <c r="TC88" s="34"/>
      <c r="TD88" s="34"/>
      <c r="TE88" s="34"/>
      <c r="TF88" s="34"/>
      <c r="TG88" s="34"/>
      <c r="TH88" s="34"/>
      <c r="TI88" s="34"/>
      <c r="TJ88" s="34"/>
      <c r="TK88" s="34"/>
      <c r="TL88" s="34"/>
      <c r="TM88" s="34"/>
      <c r="TN88" s="34"/>
      <c r="TO88" s="34"/>
      <c r="TP88" s="34"/>
      <c r="TQ88" s="34"/>
      <c r="TR88" s="34"/>
      <c r="TS88" s="34"/>
      <c r="TT88" s="34"/>
      <c r="TU88" s="34"/>
      <c r="TV88" s="34"/>
      <c r="TW88" s="34"/>
      <c r="TX88" s="34"/>
      <c r="TY88" s="34"/>
      <c r="TZ88" s="34"/>
      <c r="UA88" s="34"/>
      <c r="UB88" s="34"/>
      <c r="UC88" s="34"/>
      <c r="UD88" s="34"/>
      <c r="UE88" s="34"/>
      <c r="UF88" s="34"/>
      <c r="UG88" s="34"/>
      <c r="UH88" s="34"/>
      <c r="UI88" s="34"/>
      <c r="UJ88" s="34"/>
      <c r="UK88" s="34"/>
      <c r="UL88" s="34"/>
      <c r="UM88" s="34"/>
      <c r="UN88" s="34"/>
      <c r="UO88" s="34"/>
      <c r="UP88" s="34"/>
      <c r="UQ88" s="34"/>
      <c r="UR88" s="34"/>
      <c r="US88" s="34"/>
      <c r="UT88" s="34"/>
      <c r="UU88" s="34"/>
      <c r="UV88" s="34"/>
      <c r="UW88" s="34"/>
      <c r="UX88" s="34"/>
      <c r="UY88" s="34"/>
      <c r="UZ88" s="34"/>
      <c r="VA88" s="34"/>
      <c r="VB88" s="34"/>
      <c r="VC88" s="34"/>
      <c r="VD88" s="34"/>
      <c r="VE88" s="34"/>
      <c r="VF88" s="34"/>
      <c r="VG88" s="34"/>
      <c r="VH88" s="34"/>
      <c r="VI88" s="34"/>
      <c r="VJ88" s="34"/>
      <c r="VK88" s="34"/>
      <c r="VL88" s="34"/>
      <c r="VM88" s="34"/>
      <c r="VN88" s="34"/>
      <c r="VO88" s="34"/>
      <c r="VP88" s="34"/>
      <c r="VQ88" s="34"/>
      <c r="VR88" s="34"/>
      <c r="VS88" s="34"/>
      <c r="VT88" s="34"/>
      <c r="VU88" s="34"/>
      <c r="VV88" s="34"/>
      <c r="VW88" s="34"/>
      <c r="VX88" s="34"/>
      <c r="VY88" s="34"/>
      <c r="VZ88" s="34"/>
      <c r="WA88" s="34"/>
      <c r="WB88" s="34"/>
      <c r="WC88" s="34"/>
      <c r="WD88" s="34"/>
      <c r="WE88" s="34"/>
      <c r="WF88" s="34"/>
      <c r="WG88" s="34"/>
      <c r="WH88" s="34"/>
      <c r="WI88" s="34"/>
      <c r="WJ88" s="34"/>
      <c r="WK88" s="34"/>
      <c r="WL88" s="34"/>
      <c r="WM88" s="34"/>
      <c r="WN88" s="34"/>
      <c r="WO88" s="34"/>
      <c r="WP88" s="34"/>
      <c r="WQ88" s="34"/>
      <c r="WR88" s="34"/>
      <c r="WS88" s="34"/>
      <c r="WT88" s="34"/>
      <c r="WU88" s="34"/>
      <c r="WV88" s="34"/>
      <c r="WW88" s="34"/>
      <c r="WX88" s="34"/>
      <c r="WY88" s="34"/>
      <c r="WZ88" s="34"/>
      <c r="XA88" s="34"/>
      <c r="XB88" s="34"/>
      <c r="XC88" s="34"/>
      <c r="XD88" s="34"/>
      <c r="XE88" s="34"/>
      <c r="XF88" s="34"/>
      <c r="XG88" s="34"/>
      <c r="XH88" s="34"/>
      <c r="XI88" s="34"/>
      <c r="XJ88" s="34"/>
      <c r="XK88" s="34"/>
      <c r="XL88" s="34"/>
      <c r="XM88" s="34"/>
      <c r="XN88" s="34"/>
      <c r="XO88" s="34"/>
      <c r="XP88" s="34"/>
      <c r="XQ88" s="34"/>
      <c r="XR88" s="34"/>
      <c r="XS88" s="34"/>
      <c r="XT88" s="34"/>
      <c r="XU88" s="34"/>
      <c r="XV88" s="34"/>
      <c r="XW88" s="34"/>
      <c r="XX88" s="34"/>
      <c r="XY88" s="34"/>
      <c r="XZ88" s="34"/>
      <c r="YA88" s="34"/>
      <c r="YB88" s="34"/>
      <c r="YC88" s="34"/>
      <c r="YD88" s="34"/>
      <c r="YE88" s="34"/>
      <c r="YF88" s="34"/>
      <c r="YG88" s="34"/>
      <c r="YH88" s="34"/>
      <c r="YI88" s="34"/>
      <c r="YJ88" s="34"/>
      <c r="YK88" s="34"/>
      <c r="YL88" s="34"/>
      <c r="YM88" s="34"/>
      <c r="YN88" s="34"/>
      <c r="YO88" s="34"/>
      <c r="YP88" s="34"/>
      <c r="YQ88" s="34"/>
      <c r="YR88" s="34"/>
      <c r="YS88" s="34"/>
      <c r="YT88" s="34"/>
      <c r="YU88" s="34"/>
      <c r="YV88" s="34"/>
      <c r="YW88" s="34"/>
      <c r="YX88" s="34"/>
      <c r="YY88" s="34"/>
      <c r="YZ88" s="34"/>
      <c r="ZA88" s="34"/>
      <c r="ZB88" s="34"/>
      <c r="ZC88" s="34"/>
      <c r="ZD88" s="34"/>
      <c r="ZE88" s="34"/>
      <c r="ZF88" s="34"/>
      <c r="ZG88" s="34"/>
      <c r="ZH88" s="34"/>
      <c r="ZI88" s="34"/>
      <c r="ZJ88" s="34"/>
      <c r="ZK88" s="34"/>
      <c r="ZL88" s="34"/>
      <c r="ZM88" s="34"/>
      <c r="ZN88" s="34"/>
      <c r="ZO88" s="34"/>
      <c r="ZP88" s="34"/>
      <c r="ZQ88" s="34"/>
      <c r="ZR88" s="34"/>
      <c r="ZS88" s="34"/>
      <c r="ZT88" s="34"/>
      <c r="ZU88" s="34"/>
      <c r="ZV88" s="34"/>
      <c r="ZW88" s="34"/>
      <c r="ZX88" s="34"/>
      <c r="ZY88" s="34"/>
      <c r="ZZ88" s="34"/>
      <c r="AAA88" s="34"/>
      <c r="AAB88" s="34"/>
      <c r="AAC88" s="34"/>
      <c r="AAD88" s="34"/>
      <c r="AAE88" s="34"/>
      <c r="AAF88" s="34"/>
      <c r="AAG88" s="34"/>
      <c r="AAH88" s="34"/>
      <c r="AAI88" s="34"/>
      <c r="AAJ88" s="34"/>
      <c r="AAK88" s="34"/>
      <c r="AAL88" s="34"/>
      <c r="AAM88" s="34"/>
      <c r="AAN88" s="34"/>
      <c r="AAO88" s="34"/>
      <c r="AAP88" s="34"/>
      <c r="AAQ88" s="34"/>
      <c r="AAR88" s="34"/>
      <c r="AAS88" s="34"/>
      <c r="AAT88" s="34"/>
      <c r="AAU88" s="34"/>
      <c r="AAV88" s="34"/>
      <c r="AAW88" s="34"/>
      <c r="AAX88" s="34"/>
      <c r="AAY88" s="34"/>
      <c r="AAZ88" s="34"/>
      <c r="ABA88" s="34"/>
      <c r="ABB88" s="34"/>
      <c r="ABC88" s="34"/>
      <c r="ABD88" s="34"/>
      <c r="ABE88" s="34"/>
      <c r="ABF88" s="34"/>
      <c r="ABG88" s="34"/>
      <c r="ABH88" s="34"/>
      <c r="ABI88" s="34"/>
      <c r="ABJ88" s="34"/>
      <c r="ABK88" s="34"/>
      <c r="ABL88" s="34"/>
      <c r="ABM88" s="34"/>
      <c r="ABN88" s="34"/>
      <c r="ABO88" s="34"/>
      <c r="ABP88" s="34"/>
      <c r="ABQ88" s="34"/>
      <c r="ABR88" s="34"/>
      <c r="ABS88" s="34"/>
      <c r="ABT88" s="34"/>
      <c r="ABU88" s="34"/>
      <c r="ABV88" s="34"/>
      <c r="ABW88" s="34"/>
      <c r="ABX88" s="34"/>
      <c r="ABY88" s="34"/>
      <c r="ABZ88" s="34"/>
      <c r="ACA88" s="34"/>
      <c r="ACB88" s="34"/>
      <c r="ACC88" s="34"/>
      <c r="ACD88" s="34"/>
      <c r="ACE88" s="34"/>
      <c r="ACF88" s="34"/>
      <c r="ACG88" s="34"/>
      <c r="ACH88" s="34"/>
      <c r="ACI88" s="34"/>
      <c r="ACJ88" s="34"/>
      <c r="ACK88" s="34"/>
      <c r="ACL88" s="34"/>
      <c r="ACM88" s="34"/>
      <c r="ACN88" s="34"/>
      <c r="ACO88" s="34"/>
      <c r="ACP88" s="34"/>
      <c r="ACQ88" s="34"/>
      <c r="ACR88" s="34"/>
      <c r="ACS88" s="34"/>
      <c r="ACT88" s="34"/>
      <c r="ACU88" s="34"/>
      <c r="ACV88" s="34"/>
      <c r="ACW88" s="34"/>
      <c r="ACX88" s="34"/>
      <c r="ACY88" s="34"/>
      <c r="ACZ88" s="34"/>
      <c r="ADA88" s="34"/>
      <c r="ADB88" s="34"/>
      <c r="ADC88" s="34"/>
      <c r="ADD88" s="34"/>
      <c r="ADE88" s="34"/>
      <c r="ADF88" s="34"/>
      <c r="ADG88" s="34"/>
      <c r="ADH88" s="34"/>
      <c r="ADI88" s="34"/>
      <c r="ADJ88" s="34"/>
      <c r="ADK88" s="34"/>
      <c r="ADL88" s="34"/>
      <c r="ADM88" s="34"/>
      <c r="ADN88" s="34"/>
      <c r="ADO88" s="34"/>
      <c r="ADP88" s="34"/>
      <c r="ADQ88" s="34"/>
      <c r="ADR88" s="34"/>
      <c r="ADS88" s="34"/>
      <c r="ADT88" s="34"/>
      <c r="ADU88" s="34"/>
      <c r="ADV88" s="34"/>
      <c r="ADW88" s="34"/>
      <c r="ADX88" s="34"/>
      <c r="ADY88" s="34"/>
      <c r="ADZ88" s="34"/>
      <c r="AEA88" s="34"/>
      <c r="AEB88" s="34"/>
      <c r="AEC88" s="34"/>
      <c r="AED88" s="34"/>
      <c r="AEE88" s="34"/>
      <c r="AEF88" s="34"/>
      <c r="AEG88" s="34"/>
      <c r="AEH88" s="34"/>
      <c r="AEI88" s="34"/>
      <c r="AEJ88" s="34"/>
      <c r="AEK88" s="34"/>
      <c r="AEL88" s="34"/>
      <c r="AEM88" s="34"/>
      <c r="AEN88" s="34"/>
      <c r="AEO88" s="34"/>
      <c r="AEP88" s="34"/>
      <c r="AEQ88" s="34"/>
      <c r="AER88" s="34"/>
      <c r="AES88" s="34"/>
      <c r="AET88" s="34"/>
      <c r="AEU88" s="34"/>
      <c r="AEV88" s="34"/>
      <c r="AEW88" s="34"/>
      <c r="AEX88" s="34"/>
      <c r="AEY88" s="34"/>
      <c r="AEZ88" s="34"/>
      <c r="AFA88" s="34"/>
      <c r="AFB88" s="34"/>
      <c r="AFC88" s="34"/>
      <c r="AFD88" s="34"/>
      <c r="AFE88" s="34"/>
      <c r="AFF88" s="34"/>
      <c r="AFG88" s="34"/>
      <c r="AFH88" s="34"/>
      <c r="AFI88" s="34"/>
      <c r="AFJ88" s="34"/>
      <c r="AFK88" s="34"/>
      <c r="AFL88" s="34"/>
      <c r="AFM88" s="34"/>
      <c r="AFN88" s="34"/>
      <c r="AFO88" s="34"/>
      <c r="AFP88" s="34"/>
      <c r="AFQ88" s="34"/>
      <c r="AFR88" s="34"/>
      <c r="AFS88" s="34"/>
      <c r="AFT88" s="34"/>
      <c r="AFU88" s="34"/>
      <c r="AFV88" s="34"/>
      <c r="AFW88" s="34"/>
      <c r="AFX88" s="34"/>
      <c r="AFY88" s="34"/>
      <c r="AFZ88" s="34"/>
      <c r="AGA88" s="34"/>
      <c r="AGB88" s="34"/>
      <c r="AGC88" s="34"/>
      <c r="AGD88" s="34"/>
      <c r="AGE88" s="34"/>
      <c r="AGF88" s="34"/>
      <c r="AGG88" s="34"/>
      <c r="AGH88" s="34"/>
      <c r="AGI88" s="34"/>
      <c r="AGJ88" s="34"/>
      <c r="AGK88" s="34"/>
      <c r="AGL88" s="34"/>
      <c r="AGM88" s="34"/>
      <c r="AGN88" s="34"/>
      <c r="AGO88" s="34"/>
      <c r="AGP88" s="34"/>
      <c r="AGQ88" s="34"/>
      <c r="AGR88" s="34"/>
      <c r="AGS88" s="34"/>
      <c r="AGT88" s="34"/>
      <c r="AGU88" s="34"/>
      <c r="AGV88" s="34"/>
      <c r="AGW88" s="34"/>
      <c r="AGX88" s="34"/>
      <c r="AGY88" s="34"/>
      <c r="AGZ88" s="34"/>
      <c r="AHA88" s="34"/>
      <c r="AHB88" s="34"/>
      <c r="AHC88" s="34"/>
      <c r="AHD88" s="34"/>
      <c r="AHE88" s="34"/>
      <c r="AHF88" s="34"/>
      <c r="AHG88" s="34"/>
      <c r="AHH88" s="34"/>
      <c r="AHI88" s="34"/>
      <c r="AHJ88" s="34"/>
      <c r="AHK88" s="34"/>
      <c r="AHL88" s="34"/>
      <c r="AHM88" s="34"/>
      <c r="AHN88" s="34"/>
      <c r="AHO88" s="34"/>
      <c r="AHP88" s="34"/>
      <c r="AHQ88" s="34"/>
      <c r="AHR88" s="34"/>
      <c r="AHS88" s="34"/>
      <c r="AHT88" s="34"/>
      <c r="AHU88" s="34"/>
      <c r="AHV88" s="34"/>
      <c r="AHW88" s="34"/>
      <c r="AHX88" s="34"/>
      <c r="AHY88" s="34"/>
      <c r="AHZ88" s="34"/>
      <c r="AIA88" s="34"/>
      <c r="AIB88" s="34"/>
      <c r="AIC88" s="34"/>
      <c r="AID88" s="34"/>
      <c r="AIE88" s="34"/>
      <c r="AIF88" s="34"/>
      <c r="AIG88" s="34"/>
      <c r="AIH88" s="34"/>
      <c r="AII88" s="34"/>
      <c r="AIJ88" s="34"/>
      <c r="AIK88" s="34"/>
      <c r="AIL88" s="34"/>
      <c r="AIM88" s="34"/>
      <c r="AIN88" s="34"/>
      <c r="AIO88" s="34"/>
      <c r="AIP88" s="34"/>
      <c r="AIQ88" s="34"/>
      <c r="AIR88" s="34"/>
      <c r="AIS88" s="34"/>
      <c r="AIT88" s="34"/>
      <c r="AIU88" s="34"/>
      <c r="AIV88" s="34"/>
      <c r="AIW88" s="34"/>
      <c r="AIX88" s="34"/>
      <c r="AIY88" s="34"/>
      <c r="AIZ88" s="34"/>
      <c r="AJA88" s="34"/>
      <c r="AJB88" s="34"/>
      <c r="AJC88" s="34"/>
      <c r="AJD88" s="34"/>
      <c r="AJE88" s="34"/>
      <c r="AJF88" s="34"/>
      <c r="AJG88" s="34"/>
      <c r="AJH88" s="34"/>
      <c r="AJI88" s="34"/>
      <c r="AJJ88" s="34"/>
      <c r="AJK88" s="34"/>
      <c r="AJL88" s="34"/>
      <c r="AJM88" s="34"/>
      <c r="AJN88" s="34"/>
      <c r="AJO88" s="34"/>
      <c r="AJP88" s="34"/>
      <c r="AJQ88" s="34"/>
      <c r="AJR88" s="34"/>
      <c r="AJS88" s="34"/>
      <c r="AJT88" s="34"/>
      <c r="AJU88" s="34"/>
      <c r="AJV88" s="34"/>
      <c r="AJW88" s="34"/>
      <c r="AJX88" s="34"/>
      <c r="AJY88" s="34"/>
      <c r="AJZ88" s="34"/>
      <c r="AKA88" s="34"/>
      <c r="AKB88" s="34"/>
      <c r="AKC88" s="34"/>
      <c r="AKD88" s="34"/>
      <c r="AKE88" s="34"/>
      <c r="AKF88" s="34"/>
      <c r="AKG88" s="34"/>
      <c r="AKH88" s="34"/>
      <c r="AKI88" s="34"/>
      <c r="AKJ88" s="34"/>
      <c r="AKK88" s="34"/>
      <c r="AKL88" s="34"/>
      <c r="AKM88" s="34"/>
      <c r="AKN88" s="34"/>
      <c r="AKO88" s="34"/>
      <c r="AKP88" s="34"/>
      <c r="AKQ88" s="34"/>
      <c r="AKR88" s="34"/>
      <c r="AKS88" s="34"/>
      <c r="AKT88" s="34"/>
      <c r="AKU88" s="34"/>
      <c r="AKV88" s="34"/>
      <c r="AKW88" s="34"/>
      <c r="AKX88" s="34"/>
      <c r="AKY88" s="34"/>
      <c r="AKZ88" s="34"/>
      <c r="ALA88" s="34"/>
      <c r="ALB88" s="34"/>
      <c r="ALC88" s="34"/>
      <c r="ALD88" s="34"/>
      <c r="ALE88" s="34"/>
      <c r="ALF88" s="34"/>
      <c r="ALG88" s="34"/>
      <c r="ALH88" s="34"/>
      <c r="ALI88" s="34"/>
      <c r="ALJ88" s="34"/>
      <c r="ALK88" s="34"/>
      <c r="ALL88" s="34"/>
      <c r="ALM88" s="34"/>
      <c r="ALN88" s="34"/>
      <c r="ALO88" s="34"/>
      <c r="ALP88" s="34"/>
      <c r="ALQ88" s="34"/>
      <c r="ALR88" s="34"/>
      <c r="ALS88" s="34"/>
      <c r="ALT88" s="34"/>
      <c r="ALU88" s="34"/>
      <c r="ALV88" s="34"/>
      <c r="ALW88" s="34"/>
      <c r="ALX88" s="34"/>
      <c r="ALY88" s="34"/>
      <c r="ALZ88" s="34"/>
      <c r="AMA88" s="34"/>
      <c r="AMB88" s="34"/>
      <c r="AMC88" s="34"/>
      <c r="AMD88" s="34"/>
      <c r="AME88" s="34"/>
      <c r="AMF88" s="34"/>
      <c r="AMG88" s="34"/>
      <c r="AMH88" s="34"/>
      <c r="AMI88" s="34"/>
      <c r="AMJ88" s="34"/>
      <c r="AMK88" s="34"/>
      <c r="AML88" s="34"/>
      <c r="AMM88" s="34"/>
      <c r="AMN88" s="34"/>
      <c r="AMO88" s="34"/>
      <c r="AMP88" s="34"/>
      <c r="AMQ88" s="34"/>
      <c r="AMR88" s="34"/>
      <c r="AMS88" s="34"/>
      <c r="AMT88" s="34"/>
      <c r="AMU88" s="34"/>
      <c r="AMV88" s="34"/>
      <c r="AMW88" s="34"/>
      <c r="AMX88" s="34"/>
      <c r="AMY88" s="34"/>
      <c r="AMZ88" s="34"/>
      <c r="ANA88" s="34"/>
      <c r="ANB88" s="34"/>
      <c r="ANC88" s="34"/>
      <c r="AND88" s="34"/>
      <c r="ANE88" s="34"/>
      <c r="ANF88" s="34"/>
      <c r="ANG88" s="34"/>
      <c r="ANH88" s="34"/>
      <c r="ANI88" s="34"/>
      <c r="ANJ88" s="34"/>
      <c r="ANK88" s="34"/>
      <c r="ANL88" s="34"/>
      <c r="ANM88" s="34"/>
      <c r="ANN88" s="34"/>
      <c r="ANO88" s="34"/>
      <c r="ANP88" s="34"/>
      <c r="ANQ88" s="34"/>
      <c r="ANR88" s="34"/>
      <c r="ANS88" s="34"/>
      <c r="ANT88" s="34"/>
      <c r="ANU88" s="34"/>
      <c r="ANV88" s="34"/>
      <c r="ANW88" s="34"/>
      <c r="ANX88" s="34"/>
      <c r="ANY88" s="34"/>
      <c r="ANZ88" s="34"/>
      <c r="AOA88" s="34"/>
      <c r="AOB88" s="34"/>
      <c r="AOC88" s="34"/>
      <c r="AOD88" s="34"/>
      <c r="AOE88" s="34"/>
      <c r="AOF88" s="34"/>
      <c r="AOG88" s="34"/>
      <c r="AOH88" s="34"/>
      <c r="AOI88" s="34"/>
      <c r="AOJ88" s="34"/>
      <c r="AOK88" s="34"/>
      <c r="AOL88" s="34"/>
      <c r="AOM88" s="34"/>
      <c r="AON88" s="34"/>
      <c r="AOO88" s="34"/>
      <c r="AOP88" s="34"/>
      <c r="AOQ88" s="34"/>
      <c r="AOR88" s="34"/>
      <c r="AOS88" s="34"/>
      <c r="AOT88" s="34"/>
      <c r="AOU88" s="34"/>
      <c r="AOV88" s="34"/>
      <c r="AOW88" s="34"/>
      <c r="AOX88" s="34"/>
      <c r="AOY88" s="34"/>
      <c r="AOZ88" s="34"/>
      <c r="APA88" s="34"/>
      <c r="APB88" s="34"/>
      <c r="APC88" s="34"/>
      <c r="APD88" s="34"/>
      <c r="APE88" s="34"/>
      <c r="APF88" s="34"/>
      <c r="APG88" s="34"/>
      <c r="APH88" s="34"/>
      <c r="API88" s="34"/>
      <c r="APJ88" s="34"/>
      <c r="APK88" s="34"/>
      <c r="APL88" s="34"/>
      <c r="APM88" s="34"/>
      <c r="APN88" s="34"/>
      <c r="APO88" s="34"/>
      <c r="APP88" s="34"/>
      <c r="APQ88" s="34"/>
      <c r="APR88" s="34"/>
      <c r="APS88" s="34"/>
      <c r="APT88" s="34"/>
      <c r="APU88" s="34"/>
      <c r="APV88" s="34"/>
      <c r="APW88" s="34"/>
      <c r="APX88" s="34"/>
      <c r="APY88" s="34"/>
      <c r="APZ88" s="34"/>
    </row>
    <row r="89" spans="1:1120" s="36" customFormat="1" x14ac:dyDescent="0.15">
      <c r="A89" t="s">
        <v>62</v>
      </c>
      <c r="B89"/>
      <c r="C89"/>
      <c r="D89"/>
      <c r="E89"/>
      <c r="F89"/>
      <c r="G89"/>
      <c r="H89"/>
      <c r="I89"/>
      <c r="J89"/>
      <c r="K89"/>
      <c r="L89"/>
      <c r="M89"/>
      <c r="N89"/>
      <c r="O89"/>
      <c r="P89"/>
      <c r="Q89"/>
      <c r="R89"/>
      <c r="S89"/>
      <c r="T89"/>
      <c r="U89"/>
      <c r="V89"/>
      <c r="W89"/>
      <c r="X89"/>
      <c r="Y89"/>
      <c r="Z89"/>
      <c r="AA89"/>
      <c r="AB89"/>
      <c r="AC89"/>
      <c r="AD89"/>
      <c r="AE89"/>
      <c r="AF89"/>
      <c r="AG89"/>
      <c r="AH89"/>
      <c r="AI89" s="34"/>
      <c r="AJ89" s="34"/>
      <c r="AK89" s="34"/>
      <c r="AL89" s="34"/>
      <c r="AM89" s="34"/>
      <c r="AN89" s="34"/>
      <c r="AO89" s="34"/>
      <c r="AP89" s="34"/>
      <c r="AQ89" s="34"/>
      <c r="AR89" s="34"/>
      <c r="AS89" s="34"/>
      <c r="AT89" s="34"/>
      <c r="AU89" s="34"/>
      <c r="AV89" s="34"/>
      <c r="AW89" s="34"/>
      <c r="AX89" s="34"/>
      <c r="AY89" s="34"/>
      <c r="AZ89" s="34"/>
      <c r="BA89" s="34"/>
      <c r="BB89" s="34"/>
      <c r="BC89" s="34"/>
      <c r="BD89" s="34"/>
      <c r="BE89" s="34"/>
      <c r="BF89" s="34"/>
      <c r="BG89" s="34"/>
      <c r="BH89" s="34"/>
      <c r="BI89" s="34"/>
      <c r="BJ89" s="34"/>
      <c r="BK89" s="34"/>
      <c r="BL89" s="34"/>
      <c r="BM89" s="34"/>
      <c r="BN89" s="34"/>
      <c r="BO89" s="34"/>
      <c r="BP89" s="34"/>
      <c r="BQ89" s="34"/>
      <c r="BR89" s="34"/>
      <c r="BS89" s="34"/>
      <c r="BT89" s="34"/>
      <c r="BU89" s="34"/>
      <c r="BV89" s="34"/>
      <c r="BW89" s="34"/>
      <c r="BX89" s="34"/>
      <c r="BY89" s="34"/>
      <c r="BZ89" s="34"/>
      <c r="CA89" s="34"/>
      <c r="CB89" s="34"/>
      <c r="CC89" s="34"/>
      <c r="CD89" s="34"/>
      <c r="CE89" s="34"/>
      <c r="CF89" s="34"/>
      <c r="CG89" s="34"/>
      <c r="CH89" s="34"/>
      <c r="CI89" s="34"/>
      <c r="CJ89" s="34"/>
      <c r="CK89" s="34"/>
      <c r="CL89" s="34"/>
      <c r="CM89" s="34"/>
      <c r="CN89" s="34"/>
      <c r="CO89" s="34"/>
      <c r="CP89" s="34"/>
      <c r="CQ89" s="34"/>
      <c r="CR89" s="34"/>
      <c r="CS89" s="34"/>
      <c r="CT89" s="34"/>
      <c r="CU89" s="34"/>
      <c r="CV89" s="34"/>
      <c r="CW89" s="34"/>
      <c r="CX89" s="34"/>
      <c r="CY89" s="34"/>
      <c r="CZ89" s="34"/>
      <c r="DA89" s="34"/>
      <c r="DB89" s="34"/>
      <c r="DC89" s="34"/>
      <c r="DD89" s="34"/>
      <c r="DE89" s="34"/>
      <c r="DF89" s="34"/>
      <c r="DG89" s="34"/>
      <c r="DH89" s="34"/>
      <c r="DI89" s="34"/>
      <c r="DJ89" s="34"/>
      <c r="DK89" s="34"/>
      <c r="DL89" s="34"/>
      <c r="DM89" s="34"/>
      <c r="DN89" s="34"/>
      <c r="DO89" s="34"/>
      <c r="DP89" s="34"/>
      <c r="DQ89" s="34"/>
      <c r="DR89" s="34"/>
      <c r="DS89" s="34"/>
      <c r="DT89" s="34"/>
      <c r="DU89" s="34"/>
      <c r="DV89" s="34"/>
      <c r="DW89" s="34"/>
      <c r="DX89" s="34"/>
      <c r="DY89" s="34"/>
      <c r="DZ89" s="34"/>
      <c r="EA89" s="34"/>
      <c r="EB89" s="34"/>
      <c r="EC89" s="34"/>
      <c r="ED89" s="34"/>
      <c r="EE89" s="34"/>
      <c r="EF89" s="34"/>
      <c r="EG89" s="34"/>
      <c r="EH89" s="34"/>
      <c r="EI89" s="34"/>
      <c r="EJ89" s="34"/>
      <c r="EK89" s="34"/>
      <c r="EL89" s="34"/>
      <c r="EM89" s="34"/>
      <c r="EN89" s="34"/>
      <c r="EO89" s="34"/>
      <c r="EP89" s="34"/>
      <c r="EQ89" s="34"/>
      <c r="ER89" s="34"/>
      <c r="ES89" s="34"/>
      <c r="ET89" s="34"/>
      <c r="EU89" s="34"/>
      <c r="EV89" s="34"/>
      <c r="EW89" s="34"/>
      <c r="EX89" s="34"/>
      <c r="EY89" s="34"/>
      <c r="EZ89" s="34"/>
      <c r="FA89" s="34"/>
      <c r="FB89" s="34"/>
      <c r="FC89" s="34"/>
      <c r="FD89" s="34"/>
      <c r="FE89" s="34"/>
      <c r="FF89" s="34"/>
      <c r="FG89" s="34"/>
      <c r="FH89" s="34"/>
      <c r="FI89" s="34"/>
      <c r="FJ89" s="34"/>
      <c r="FK89" s="34"/>
      <c r="FL89" s="34"/>
      <c r="FM89" s="34"/>
      <c r="FN89" s="34"/>
      <c r="FO89" s="34"/>
      <c r="FP89" s="34"/>
      <c r="FQ89" s="34"/>
      <c r="FR89" s="34"/>
      <c r="FS89" s="34"/>
      <c r="FT89" s="34"/>
      <c r="FU89" s="34"/>
      <c r="FV89" s="34"/>
      <c r="FW89" s="34"/>
      <c r="FX89" s="34"/>
      <c r="FY89" s="34"/>
      <c r="FZ89" s="34"/>
      <c r="GA89" s="34"/>
      <c r="GB89" s="34"/>
      <c r="GC89" s="34"/>
      <c r="GD89" s="34"/>
      <c r="GE89" s="34"/>
      <c r="GF89" s="34"/>
      <c r="GG89" s="34"/>
      <c r="GH89" s="34"/>
      <c r="GI89" s="34"/>
      <c r="GJ89" s="34"/>
      <c r="GK89" s="34"/>
      <c r="GL89" s="34"/>
      <c r="GM89" s="34"/>
      <c r="GN89" s="34"/>
      <c r="GO89" s="34"/>
      <c r="GP89" s="34"/>
      <c r="GQ89" s="34"/>
      <c r="GR89" s="34"/>
      <c r="GS89" s="34"/>
      <c r="GT89" s="34"/>
      <c r="GU89" s="34"/>
      <c r="GV89" s="34"/>
      <c r="GW89" s="34"/>
      <c r="GX89" s="34"/>
      <c r="GY89" s="34"/>
      <c r="GZ89" s="34"/>
      <c r="HA89" s="34"/>
      <c r="HB89" s="34"/>
      <c r="HC89" s="34"/>
      <c r="HD89" s="34"/>
      <c r="HE89" s="34"/>
      <c r="HF89" s="34"/>
      <c r="HG89" s="34"/>
      <c r="HH89" s="34"/>
      <c r="HI89" s="34"/>
      <c r="HJ89" s="34"/>
      <c r="HK89" s="34"/>
      <c r="HL89" s="34"/>
      <c r="HM89" s="34"/>
      <c r="HN89" s="34"/>
      <c r="HO89" s="34"/>
      <c r="HP89" s="34"/>
      <c r="HQ89" s="34"/>
      <c r="HR89" s="34"/>
      <c r="HS89" s="34"/>
      <c r="HT89" s="34"/>
      <c r="HU89" s="34"/>
      <c r="HV89" s="34"/>
      <c r="HW89" s="34"/>
      <c r="HX89" s="34"/>
      <c r="HY89" s="34"/>
      <c r="HZ89" s="34"/>
      <c r="IA89" s="34"/>
      <c r="IB89" s="34"/>
      <c r="IC89" s="34"/>
      <c r="ID89" s="34"/>
      <c r="IE89" s="34"/>
      <c r="IF89" s="34"/>
      <c r="IG89" s="34"/>
      <c r="IH89" s="34"/>
      <c r="II89" s="34"/>
      <c r="IJ89" s="34"/>
      <c r="IK89" s="34"/>
      <c r="IL89" s="34"/>
      <c r="IM89" s="34"/>
      <c r="IN89" s="34"/>
      <c r="IO89" s="34"/>
      <c r="IP89" s="34"/>
      <c r="IQ89" s="34"/>
      <c r="IR89" s="34"/>
      <c r="IS89" s="34"/>
      <c r="IT89" s="34"/>
      <c r="IU89" s="34"/>
      <c r="IV89" s="34"/>
      <c r="IW89" s="34"/>
      <c r="IX89" s="34"/>
      <c r="IY89" s="34"/>
      <c r="IZ89" s="34"/>
      <c r="JA89" s="34"/>
      <c r="JB89" s="34"/>
      <c r="JC89" s="34"/>
      <c r="JD89" s="34"/>
      <c r="JE89" s="34"/>
      <c r="JF89" s="34"/>
      <c r="JG89" s="34"/>
      <c r="JH89" s="34"/>
      <c r="JI89" s="34"/>
      <c r="JJ89" s="34"/>
      <c r="JK89" s="34"/>
      <c r="JL89" s="34"/>
      <c r="JM89" s="34"/>
      <c r="JN89" s="34"/>
      <c r="JO89" s="34"/>
      <c r="JP89" s="34"/>
      <c r="JQ89" s="34"/>
      <c r="JR89" s="34"/>
      <c r="JS89" s="34"/>
      <c r="JT89" s="34"/>
      <c r="JU89" s="34"/>
      <c r="JV89" s="34"/>
      <c r="JW89" s="34"/>
      <c r="JX89" s="34"/>
      <c r="JY89" s="34"/>
      <c r="JZ89" s="34"/>
      <c r="KA89" s="34"/>
      <c r="KB89" s="34"/>
      <c r="KC89" s="34"/>
      <c r="KD89" s="34"/>
      <c r="KE89" s="34"/>
      <c r="KF89" s="34"/>
      <c r="KG89" s="34"/>
      <c r="KH89" s="34"/>
      <c r="KI89" s="34"/>
      <c r="KJ89" s="34"/>
      <c r="KK89" s="34"/>
      <c r="KL89" s="34"/>
      <c r="KM89" s="34"/>
      <c r="KN89" s="34"/>
      <c r="KO89" s="34"/>
      <c r="KP89" s="34"/>
      <c r="KQ89" s="34"/>
      <c r="KR89" s="34"/>
      <c r="KS89" s="34"/>
      <c r="KT89" s="34"/>
      <c r="KU89" s="34"/>
      <c r="KV89" s="34"/>
      <c r="KW89" s="34"/>
      <c r="KX89" s="34"/>
      <c r="KY89" s="34"/>
      <c r="KZ89" s="34"/>
      <c r="LA89" s="34"/>
      <c r="LB89" s="34"/>
      <c r="LC89" s="34"/>
      <c r="LD89" s="34"/>
      <c r="LE89" s="34"/>
      <c r="LF89" s="34"/>
      <c r="LG89" s="34"/>
      <c r="LH89" s="34"/>
      <c r="LI89" s="34"/>
      <c r="LJ89" s="34"/>
      <c r="LK89" s="34"/>
      <c r="LL89" s="34"/>
      <c r="LM89" s="34"/>
      <c r="LN89" s="34"/>
      <c r="LO89" s="34"/>
      <c r="LP89" s="34"/>
      <c r="LQ89" s="34"/>
      <c r="LR89" s="34"/>
      <c r="LS89" s="34"/>
      <c r="LT89" s="34"/>
      <c r="LU89" s="34"/>
      <c r="LV89" s="34"/>
      <c r="LW89" s="34"/>
      <c r="LX89" s="34"/>
      <c r="LY89" s="34"/>
      <c r="LZ89" s="34"/>
      <c r="MA89" s="34"/>
      <c r="MB89" s="34"/>
      <c r="MC89" s="34"/>
      <c r="MD89" s="34"/>
      <c r="ME89" s="34"/>
      <c r="MF89" s="34"/>
      <c r="MG89" s="34"/>
      <c r="MH89" s="34"/>
      <c r="MI89" s="34"/>
      <c r="MJ89" s="34"/>
      <c r="MK89" s="34"/>
      <c r="ML89" s="34"/>
      <c r="MM89" s="34"/>
      <c r="MN89" s="34"/>
      <c r="MO89" s="34"/>
      <c r="MP89" s="34"/>
      <c r="MQ89" s="34"/>
      <c r="MR89" s="34"/>
      <c r="MS89" s="34"/>
      <c r="MT89" s="34"/>
      <c r="MU89" s="34"/>
      <c r="MV89" s="34"/>
      <c r="MW89" s="34"/>
      <c r="MX89" s="34"/>
      <c r="MY89" s="34"/>
      <c r="MZ89" s="34"/>
      <c r="NA89" s="34"/>
      <c r="NB89" s="34"/>
      <c r="NC89" s="34"/>
      <c r="ND89" s="34"/>
      <c r="NE89" s="34"/>
      <c r="NF89" s="34"/>
      <c r="NG89" s="34"/>
      <c r="NH89" s="34"/>
      <c r="NI89" s="34"/>
      <c r="NJ89" s="34"/>
      <c r="NK89" s="34"/>
      <c r="NL89" s="34"/>
      <c r="NM89" s="34"/>
      <c r="NN89" s="34"/>
      <c r="NO89" s="34"/>
      <c r="NP89" s="34"/>
      <c r="NQ89" s="34"/>
      <c r="NR89" s="34"/>
      <c r="NS89" s="34"/>
      <c r="NT89" s="34"/>
      <c r="NU89" s="34"/>
      <c r="NV89" s="34"/>
      <c r="NW89" s="34"/>
      <c r="NX89" s="34"/>
      <c r="NY89" s="34"/>
      <c r="NZ89" s="34"/>
      <c r="OA89" s="34"/>
      <c r="OB89" s="34"/>
      <c r="OC89" s="34"/>
      <c r="OD89" s="34"/>
      <c r="OE89" s="34"/>
      <c r="OF89" s="34"/>
      <c r="OG89" s="34"/>
      <c r="OH89" s="34"/>
      <c r="OI89" s="34"/>
      <c r="OJ89" s="34"/>
      <c r="OK89" s="34"/>
      <c r="OL89" s="34"/>
      <c r="OM89" s="34"/>
      <c r="ON89" s="34"/>
      <c r="OO89" s="34"/>
      <c r="OP89" s="34"/>
      <c r="OQ89" s="34"/>
      <c r="OR89" s="34"/>
      <c r="OS89" s="34"/>
      <c r="OT89" s="34"/>
      <c r="OU89" s="34"/>
      <c r="OV89" s="34"/>
      <c r="OW89" s="34"/>
      <c r="OX89" s="34"/>
      <c r="OY89" s="34"/>
      <c r="OZ89" s="34"/>
      <c r="PA89" s="34"/>
      <c r="PB89" s="34"/>
      <c r="PC89" s="34"/>
      <c r="PD89" s="34"/>
      <c r="PE89" s="34"/>
      <c r="PF89" s="34"/>
      <c r="PG89" s="34"/>
      <c r="PH89" s="34"/>
      <c r="PI89" s="34"/>
      <c r="PJ89" s="34"/>
      <c r="PK89" s="34"/>
      <c r="PL89" s="34"/>
      <c r="PM89" s="34"/>
      <c r="PN89" s="34"/>
      <c r="PO89" s="34"/>
      <c r="PP89" s="34"/>
      <c r="PQ89" s="34"/>
      <c r="PR89" s="34"/>
      <c r="PS89" s="34"/>
      <c r="PT89" s="34"/>
      <c r="PU89" s="34"/>
      <c r="PV89" s="34"/>
      <c r="PW89" s="34"/>
      <c r="PX89" s="34"/>
      <c r="PY89" s="34"/>
      <c r="PZ89" s="34"/>
      <c r="QA89" s="34"/>
      <c r="QB89" s="34"/>
      <c r="QC89" s="34"/>
      <c r="QD89" s="34"/>
      <c r="QE89" s="34"/>
      <c r="QF89" s="34"/>
      <c r="QG89" s="34"/>
      <c r="QH89" s="34"/>
      <c r="QI89" s="34"/>
      <c r="QJ89" s="34"/>
      <c r="QK89" s="34"/>
      <c r="QL89" s="34"/>
      <c r="QM89" s="34"/>
      <c r="QN89" s="34"/>
      <c r="QO89" s="34"/>
      <c r="QP89" s="34"/>
      <c r="QQ89" s="34"/>
      <c r="QR89" s="34"/>
      <c r="QS89" s="34"/>
      <c r="QT89" s="34"/>
      <c r="QU89" s="34"/>
      <c r="QV89" s="34"/>
      <c r="QW89" s="34"/>
      <c r="QX89" s="34"/>
      <c r="QY89" s="34"/>
      <c r="QZ89" s="34"/>
      <c r="RA89" s="34"/>
      <c r="RB89" s="34"/>
      <c r="RC89" s="34"/>
      <c r="RD89" s="34"/>
      <c r="RE89" s="34"/>
      <c r="RF89" s="34"/>
      <c r="RG89" s="34"/>
      <c r="RH89" s="34"/>
      <c r="RI89" s="34"/>
      <c r="RJ89" s="34"/>
      <c r="RK89" s="34"/>
      <c r="RL89" s="34"/>
      <c r="RM89" s="34"/>
      <c r="RN89" s="34"/>
      <c r="RO89" s="34"/>
      <c r="RP89" s="34"/>
      <c r="RQ89" s="34"/>
      <c r="RR89" s="34"/>
      <c r="RS89" s="34"/>
      <c r="RT89" s="34"/>
      <c r="RU89" s="34"/>
      <c r="RV89" s="34"/>
      <c r="RW89" s="34"/>
      <c r="RX89" s="34"/>
      <c r="RY89" s="34"/>
      <c r="RZ89" s="34"/>
      <c r="SA89" s="34"/>
      <c r="SB89" s="34"/>
      <c r="SC89" s="34"/>
      <c r="SD89" s="34"/>
      <c r="SE89" s="34"/>
      <c r="SF89" s="34"/>
      <c r="SG89" s="34"/>
      <c r="SH89" s="34"/>
      <c r="SI89" s="34"/>
      <c r="SJ89" s="34"/>
      <c r="SK89" s="34"/>
      <c r="SL89" s="34"/>
      <c r="SM89" s="34"/>
      <c r="SN89" s="34"/>
      <c r="SO89" s="34"/>
      <c r="SP89" s="34"/>
      <c r="SQ89" s="34"/>
      <c r="SR89" s="34"/>
      <c r="SS89" s="34"/>
      <c r="ST89" s="34"/>
      <c r="SU89" s="34"/>
      <c r="SV89" s="34"/>
      <c r="SW89" s="34"/>
      <c r="SX89" s="34"/>
      <c r="SY89" s="34"/>
      <c r="SZ89" s="34"/>
      <c r="TA89" s="34"/>
      <c r="TB89" s="34"/>
      <c r="TC89" s="34"/>
      <c r="TD89" s="34"/>
      <c r="TE89" s="34"/>
      <c r="TF89" s="34"/>
      <c r="TG89" s="34"/>
      <c r="TH89" s="34"/>
      <c r="TI89" s="34"/>
      <c r="TJ89" s="34"/>
      <c r="TK89" s="34"/>
      <c r="TL89" s="34"/>
      <c r="TM89" s="34"/>
      <c r="TN89" s="34"/>
      <c r="TO89" s="34"/>
      <c r="TP89" s="34"/>
      <c r="TQ89" s="34"/>
      <c r="TR89" s="34"/>
      <c r="TS89" s="34"/>
      <c r="TT89" s="34"/>
      <c r="TU89" s="34"/>
      <c r="TV89" s="34"/>
      <c r="TW89" s="34"/>
      <c r="TX89" s="34"/>
      <c r="TY89" s="34"/>
      <c r="TZ89" s="34"/>
      <c r="UA89" s="34"/>
      <c r="UB89" s="34"/>
      <c r="UC89" s="34"/>
      <c r="UD89" s="34"/>
      <c r="UE89" s="34"/>
      <c r="UF89" s="34"/>
      <c r="UG89" s="34"/>
      <c r="UH89" s="34"/>
      <c r="UI89" s="34"/>
      <c r="UJ89" s="34"/>
      <c r="UK89" s="34"/>
      <c r="UL89" s="34"/>
      <c r="UM89" s="34"/>
      <c r="UN89" s="34"/>
      <c r="UO89" s="34"/>
      <c r="UP89" s="34"/>
      <c r="UQ89" s="34"/>
      <c r="UR89" s="34"/>
      <c r="US89" s="34"/>
      <c r="UT89" s="34"/>
      <c r="UU89" s="34"/>
      <c r="UV89" s="34"/>
      <c r="UW89" s="34"/>
      <c r="UX89" s="34"/>
      <c r="UY89" s="34"/>
      <c r="UZ89" s="34"/>
      <c r="VA89" s="34"/>
      <c r="VB89" s="34"/>
      <c r="VC89" s="34"/>
      <c r="VD89" s="34"/>
      <c r="VE89" s="34"/>
      <c r="VF89" s="34"/>
      <c r="VG89" s="34"/>
      <c r="VH89" s="34"/>
      <c r="VI89" s="34"/>
      <c r="VJ89" s="34"/>
      <c r="VK89" s="34"/>
      <c r="VL89" s="34"/>
      <c r="VM89" s="34"/>
      <c r="VN89" s="34"/>
      <c r="VO89" s="34"/>
      <c r="VP89" s="34"/>
      <c r="VQ89" s="34"/>
      <c r="VR89" s="34"/>
      <c r="VS89" s="34"/>
      <c r="VT89" s="34"/>
      <c r="VU89" s="34"/>
      <c r="VV89" s="34"/>
      <c r="VW89" s="34"/>
      <c r="VX89" s="34"/>
      <c r="VY89" s="34"/>
      <c r="VZ89" s="34"/>
      <c r="WA89" s="34"/>
      <c r="WB89" s="34"/>
      <c r="WC89" s="34"/>
      <c r="WD89" s="34"/>
      <c r="WE89" s="34"/>
      <c r="WF89" s="34"/>
      <c r="WG89" s="34"/>
      <c r="WH89" s="34"/>
      <c r="WI89" s="34"/>
      <c r="WJ89" s="34"/>
      <c r="WK89" s="34"/>
      <c r="WL89" s="34"/>
      <c r="WM89" s="34"/>
      <c r="WN89" s="34"/>
      <c r="WO89" s="34"/>
      <c r="WP89" s="34"/>
      <c r="WQ89" s="34"/>
      <c r="WR89" s="34"/>
      <c r="WS89" s="34"/>
      <c r="WT89" s="34"/>
      <c r="WU89" s="34"/>
      <c r="WV89" s="34"/>
      <c r="WW89" s="34"/>
      <c r="WX89" s="34"/>
      <c r="WY89" s="34"/>
      <c r="WZ89" s="34"/>
      <c r="XA89" s="34"/>
      <c r="XB89" s="34"/>
      <c r="XC89" s="34"/>
      <c r="XD89" s="34"/>
      <c r="XE89" s="34"/>
      <c r="XF89" s="34"/>
      <c r="XG89" s="34"/>
      <c r="XH89" s="34"/>
      <c r="XI89" s="34"/>
      <c r="XJ89" s="34"/>
      <c r="XK89" s="34"/>
      <c r="XL89" s="34"/>
      <c r="XM89" s="34"/>
      <c r="XN89" s="34"/>
      <c r="XO89" s="34"/>
      <c r="XP89" s="34"/>
      <c r="XQ89" s="34"/>
      <c r="XR89" s="34"/>
      <c r="XS89" s="34"/>
      <c r="XT89" s="34"/>
      <c r="XU89" s="34"/>
      <c r="XV89" s="34"/>
      <c r="XW89" s="34"/>
      <c r="XX89" s="34"/>
      <c r="XY89" s="34"/>
      <c r="XZ89" s="34"/>
      <c r="YA89" s="34"/>
      <c r="YB89" s="34"/>
      <c r="YC89" s="34"/>
      <c r="YD89" s="34"/>
      <c r="YE89" s="34"/>
      <c r="YF89" s="34"/>
      <c r="YG89" s="34"/>
      <c r="YH89" s="34"/>
      <c r="YI89" s="34"/>
      <c r="YJ89" s="34"/>
      <c r="YK89" s="34"/>
      <c r="YL89" s="34"/>
      <c r="YM89" s="34"/>
      <c r="YN89" s="34"/>
      <c r="YO89" s="34"/>
      <c r="YP89" s="34"/>
      <c r="YQ89" s="34"/>
      <c r="YR89" s="34"/>
      <c r="YS89" s="34"/>
      <c r="YT89" s="34"/>
      <c r="YU89" s="34"/>
      <c r="YV89" s="34"/>
      <c r="YW89" s="34"/>
      <c r="YX89" s="34"/>
      <c r="YY89" s="34"/>
      <c r="YZ89" s="34"/>
      <c r="ZA89" s="34"/>
      <c r="ZB89" s="34"/>
      <c r="ZC89" s="34"/>
      <c r="ZD89" s="34"/>
      <c r="ZE89" s="34"/>
      <c r="ZF89" s="34"/>
      <c r="ZG89" s="34"/>
      <c r="ZH89" s="34"/>
      <c r="ZI89" s="34"/>
      <c r="ZJ89" s="34"/>
      <c r="ZK89" s="34"/>
      <c r="ZL89" s="34"/>
      <c r="ZM89" s="34"/>
      <c r="ZN89" s="34"/>
      <c r="ZO89" s="34"/>
      <c r="ZP89" s="34"/>
      <c r="ZQ89" s="34"/>
      <c r="ZR89" s="34"/>
      <c r="ZS89" s="34"/>
      <c r="ZT89" s="34"/>
      <c r="ZU89" s="34"/>
      <c r="ZV89" s="34"/>
      <c r="ZW89" s="34"/>
      <c r="ZX89" s="34"/>
      <c r="ZY89" s="34"/>
      <c r="ZZ89" s="34"/>
      <c r="AAA89" s="34"/>
      <c r="AAB89" s="34"/>
      <c r="AAC89" s="34"/>
      <c r="AAD89" s="34"/>
      <c r="AAE89" s="34"/>
      <c r="AAF89" s="34"/>
      <c r="AAG89" s="34"/>
      <c r="AAH89" s="34"/>
      <c r="AAI89" s="34"/>
      <c r="AAJ89" s="34"/>
      <c r="AAK89" s="34"/>
      <c r="AAL89" s="34"/>
      <c r="AAM89" s="34"/>
      <c r="AAN89" s="34"/>
      <c r="AAO89" s="34"/>
      <c r="AAP89" s="34"/>
      <c r="AAQ89" s="34"/>
      <c r="AAR89" s="34"/>
      <c r="AAS89" s="34"/>
      <c r="AAT89" s="34"/>
      <c r="AAU89" s="34"/>
      <c r="AAV89" s="34"/>
      <c r="AAW89" s="34"/>
      <c r="AAX89" s="34"/>
      <c r="AAY89" s="34"/>
      <c r="AAZ89" s="34"/>
      <c r="ABA89" s="34"/>
      <c r="ABB89" s="34"/>
      <c r="ABC89" s="34"/>
      <c r="ABD89" s="34"/>
      <c r="ABE89" s="34"/>
      <c r="ABF89" s="34"/>
      <c r="ABG89" s="34"/>
      <c r="ABH89" s="34"/>
      <c r="ABI89" s="34"/>
      <c r="ABJ89" s="34"/>
      <c r="ABK89" s="34"/>
      <c r="ABL89" s="34"/>
      <c r="ABM89" s="34"/>
      <c r="ABN89" s="34"/>
      <c r="ABO89" s="34"/>
      <c r="ABP89" s="34"/>
      <c r="ABQ89" s="34"/>
      <c r="ABR89" s="34"/>
      <c r="ABS89" s="34"/>
      <c r="ABT89" s="34"/>
      <c r="ABU89" s="34"/>
      <c r="ABV89" s="34"/>
      <c r="ABW89" s="34"/>
      <c r="ABX89" s="34"/>
      <c r="ABY89" s="34"/>
      <c r="ABZ89" s="34"/>
      <c r="ACA89" s="34"/>
      <c r="ACB89" s="34"/>
      <c r="ACC89" s="34"/>
      <c r="ACD89" s="34"/>
      <c r="ACE89" s="34"/>
      <c r="ACF89" s="34"/>
      <c r="ACG89" s="34"/>
      <c r="ACH89" s="34"/>
      <c r="ACI89" s="34"/>
      <c r="ACJ89" s="34"/>
      <c r="ACK89" s="34"/>
      <c r="ACL89" s="34"/>
      <c r="ACM89" s="34"/>
      <c r="ACN89" s="34"/>
      <c r="ACO89" s="34"/>
      <c r="ACP89" s="34"/>
      <c r="ACQ89" s="34"/>
      <c r="ACR89" s="34"/>
      <c r="ACS89" s="34"/>
      <c r="ACT89" s="34"/>
      <c r="ACU89" s="34"/>
      <c r="ACV89" s="34"/>
      <c r="ACW89" s="34"/>
      <c r="ACX89" s="34"/>
      <c r="ACY89" s="34"/>
      <c r="ACZ89" s="34"/>
      <c r="ADA89" s="34"/>
      <c r="ADB89" s="34"/>
      <c r="ADC89" s="34"/>
      <c r="ADD89" s="34"/>
      <c r="ADE89" s="34"/>
      <c r="ADF89" s="34"/>
      <c r="ADG89" s="34"/>
      <c r="ADH89" s="34"/>
      <c r="ADI89" s="34"/>
      <c r="ADJ89" s="34"/>
      <c r="ADK89" s="34"/>
      <c r="ADL89" s="34"/>
      <c r="ADM89" s="34"/>
      <c r="ADN89" s="34"/>
      <c r="ADO89" s="34"/>
      <c r="ADP89" s="34"/>
      <c r="ADQ89" s="34"/>
      <c r="ADR89" s="34"/>
      <c r="ADS89" s="34"/>
      <c r="ADT89" s="34"/>
      <c r="ADU89" s="34"/>
      <c r="ADV89" s="34"/>
      <c r="ADW89" s="34"/>
      <c r="ADX89" s="34"/>
      <c r="ADY89" s="34"/>
      <c r="ADZ89" s="34"/>
      <c r="AEA89" s="34"/>
      <c r="AEB89" s="34"/>
      <c r="AEC89" s="34"/>
      <c r="AED89" s="34"/>
      <c r="AEE89" s="34"/>
      <c r="AEF89" s="34"/>
      <c r="AEG89" s="34"/>
      <c r="AEH89" s="34"/>
      <c r="AEI89" s="34"/>
      <c r="AEJ89" s="34"/>
      <c r="AEK89" s="34"/>
      <c r="AEL89" s="34"/>
      <c r="AEM89" s="34"/>
      <c r="AEN89" s="34"/>
      <c r="AEO89" s="34"/>
      <c r="AEP89" s="34"/>
      <c r="AEQ89" s="34"/>
      <c r="AER89" s="34"/>
      <c r="AES89" s="34"/>
      <c r="AET89" s="34"/>
      <c r="AEU89" s="34"/>
      <c r="AEV89" s="34"/>
      <c r="AEW89" s="34"/>
      <c r="AEX89" s="34"/>
      <c r="AEY89" s="34"/>
      <c r="AEZ89" s="34"/>
      <c r="AFA89" s="34"/>
      <c r="AFB89" s="34"/>
      <c r="AFC89" s="34"/>
      <c r="AFD89" s="34"/>
      <c r="AFE89" s="34"/>
      <c r="AFF89" s="34"/>
      <c r="AFG89" s="34"/>
      <c r="AFH89" s="34"/>
      <c r="AFI89" s="34"/>
      <c r="AFJ89" s="34"/>
      <c r="AFK89" s="34"/>
      <c r="AFL89" s="34"/>
      <c r="AFM89" s="34"/>
      <c r="AFN89" s="34"/>
      <c r="AFO89" s="34"/>
      <c r="AFP89" s="34"/>
      <c r="AFQ89" s="34"/>
      <c r="AFR89" s="34"/>
      <c r="AFS89" s="34"/>
      <c r="AFT89" s="34"/>
      <c r="AFU89" s="34"/>
      <c r="AFV89" s="34"/>
      <c r="AFW89" s="34"/>
      <c r="AFX89" s="34"/>
      <c r="AFY89" s="34"/>
      <c r="AFZ89" s="34"/>
      <c r="AGA89" s="34"/>
      <c r="AGB89" s="34"/>
      <c r="AGC89" s="34"/>
      <c r="AGD89" s="34"/>
      <c r="AGE89" s="34"/>
      <c r="AGF89" s="34"/>
      <c r="AGG89" s="34"/>
      <c r="AGH89" s="34"/>
      <c r="AGI89" s="34"/>
      <c r="AGJ89" s="34"/>
      <c r="AGK89" s="34"/>
      <c r="AGL89" s="34"/>
      <c r="AGM89" s="34"/>
      <c r="AGN89" s="34"/>
      <c r="AGO89" s="34"/>
      <c r="AGP89" s="34"/>
      <c r="AGQ89" s="34"/>
      <c r="AGR89" s="34"/>
      <c r="AGS89" s="34"/>
      <c r="AGT89" s="34"/>
      <c r="AGU89" s="34"/>
      <c r="AGV89" s="34"/>
      <c r="AGW89" s="34"/>
      <c r="AGX89" s="34"/>
      <c r="AGY89" s="34"/>
      <c r="AGZ89" s="34"/>
      <c r="AHA89" s="34"/>
      <c r="AHB89" s="34"/>
      <c r="AHC89" s="34"/>
      <c r="AHD89" s="34"/>
      <c r="AHE89" s="34"/>
      <c r="AHF89" s="34"/>
      <c r="AHG89" s="34"/>
      <c r="AHH89" s="34"/>
      <c r="AHI89" s="34"/>
      <c r="AHJ89" s="34"/>
      <c r="AHK89" s="34"/>
      <c r="AHL89" s="34"/>
      <c r="AHM89" s="34"/>
      <c r="AHN89" s="34"/>
      <c r="AHO89" s="34"/>
      <c r="AHP89" s="34"/>
      <c r="AHQ89" s="34"/>
      <c r="AHR89" s="34"/>
      <c r="AHS89" s="34"/>
      <c r="AHT89" s="34"/>
      <c r="AHU89" s="34"/>
      <c r="AHV89" s="34"/>
      <c r="AHW89" s="34"/>
      <c r="AHX89" s="34"/>
      <c r="AHY89" s="34"/>
      <c r="AHZ89" s="34"/>
      <c r="AIA89" s="34"/>
      <c r="AIB89" s="34"/>
      <c r="AIC89" s="34"/>
      <c r="AID89" s="34"/>
      <c r="AIE89" s="34"/>
      <c r="AIF89" s="34"/>
      <c r="AIG89" s="34"/>
      <c r="AIH89" s="34"/>
      <c r="AII89" s="34"/>
      <c r="AIJ89" s="34"/>
      <c r="AIK89" s="34"/>
      <c r="AIL89" s="34"/>
      <c r="AIM89" s="34"/>
      <c r="AIN89" s="34"/>
      <c r="AIO89" s="34"/>
      <c r="AIP89" s="34"/>
      <c r="AIQ89" s="34"/>
      <c r="AIR89" s="34"/>
      <c r="AIS89" s="34"/>
      <c r="AIT89" s="34"/>
      <c r="AIU89" s="34"/>
      <c r="AIV89" s="34"/>
      <c r="AIW89" s="34"/>
      <c r="AIX89" s="34"/>
      <c r="AIY89" s="34"/>
      <c r="AIZ89" s="34"/>
      <c r="AJA89" s="34"/>
      <c r="AJB89" s="34"/>
      <c r="AJC89" s="34"/>
      <c r="AJD89" s="34"/>
      <c r="AJE89" s="34"/>
      <c r="AJF89" s="34"/>
      <c r="AJG89" s="34"/>
      <c r="AJH89" s="34"/>
      <c r="AJI89" s="34"/>
      <c r="AJJ89" s="34"/>
      <c r="AJK89" s="34"/>
      <c r="AJL89" s="34"/>
      <c r="AJM89" s="34"/>
      <c r="AJN89" s="34"/>
      <c r="AJO89" s="34"/>
      <c r="AJP89" s="34"/>
      <c r="AJQ89" s="34"/>
      <c r="AJR89" s="34"/>
      <c r="AJS89" s="34"/>
      <c r="AJT89" s="34"/>
      <c r="AJU89" s="34"/>
      <c r="AJV89" s="34"/>
      <c r="AJW89" s="34"/>
      <c r="AJX89" s="34"/>
      <c r="AJY89" s="34"/>
      <c r="AJZ89" s="34"/>
      <c r="AKA89" s="34"/>
      <c r="AKB89" s="34"/>
      <c r="AKC89" s="34"/>
      <c r="AKD89" s="34"/>
      <c r="AKE89" s="34"/>
      <c r="AKF89" s="34"/>
      <c r="AKG89" s="34"/>
      <c r="AKH89" s="34"/>
      <c r="AKI89" s="34"/>
      <c r="AKJ89" s="34"/>
      <c r="AKK89" s="34"/>
      <c r="AKL89" s="34"/>
      <c r="AKM89" s="34"/>
      <c r="AKN89" s="34"/>
      <c r="AKO89" s="34"/>
      <c r="AKP89" s="34"/>
      <c r="AKQ89" s="34"/>
      <c r="AKR89" s="34"/>
      <c r="AKS89" s="34"/>
      <c r="AKT89" s="34"/>
      <c r="AKU89" s="34"/>
      <c r="AKV89" s="34"/>
      <c r="AKW89" s="34"/>
      <c r="AKX89" s="34"/>
      <c r="AKY89" s="34"/>
      <c r="AKZ89" s="34"/>
      <c r="ALA89" s="34"/>
      <c r="ALB89" s="34"/>
      <c r="ALC89" s="34"/>
      <c r="ALD89" s="34"/>
      <c r="ALE89" s="34"/>
      <c r="ALF89" s="34"/>
      <c r="ALG89" s="34"/>
      <c r="ALH89" s="34"/>
      <c r="ALI89" s="34"/>
      <c r="ALJ89" s="34"/>
      <c r="ALK89" s="34"/>
      <c r="ALL89" s="34"/>
      <c r="ALM89" s="34"/>
      <c r="ALN89" s="34"/>
      <c r="ALO89" s="34"/>
      <c r="ALP89" s="34"/>
      <c r="ALQ89" s="34"/>
      <c r="ALR89" s="34"/>
      <c r="ALS89" s="34"/>
      <c r="ALT89" s="34"/>
      <c r="ALU89" s="34"/>
      <c r="ALV89" s="34"/>
      <c r="ALW89" s="34"/>
      <c r="ALX89" s="34"/>
      <c r="ALY89" s="34"/>
      <c r="ALZ89" s="34"/>
      <c r="AMA89" s="34"/>
      <c r="AMB89" s="34"/>
      <c r="AMC89" s="34"/>
      <c r="AMD89" s="34"/>
      <c r="AME89" s="34"/>
      <c r="AMF89" s="34"/>
      <c r="AMG89" s="34"/>
      <c r="AMH89" s="34"/>
      <c r="AMI89" s="34"/>
      <c r="AMJ89" s="34"/>
      <c r="AMK89" s="34"/>
      <c r="AML89" s="34"/>
      <c r="AMM89" s="34"/>
      <c r="AMN89" s="34"/>
      <c r="AMO89" s="34"/>
      <c r="AMP89" s="34"/>
      <c r="AMQ89" s="34"/>
      <c r="AMR89" s="34"/>
      <c r="AMS89" s="34"/>
      <c r="AMT89" s="34"/>
      <c r="AMU89" s="34"/>
      <c r="AMV89" s="34"/>
      <c r="AMW89" s="34"/>
      <c r="AMX89" s="34"/>
      <c r="AMY89" s="34"/>
      <c r="AMZ89" s="34"/>
      <c r="ANA89" s="34"/>
      <c r="ANB89" s="34"/>
      <c r="ANC89" s="34"/>
      <c r="AND89" s="34"/>
      <c r="ANE89" s="34"/>
      <c r="ANF89" s="34"/>
      <c r="ANG89" s="34"/>
      <c r="ANH89" s="34"/>
      <c r="ANI89" s="34"/>
      <c r="ANJ89" s="34"/>
      <c r="ANK89" s="34"/>
      <c r="ANL89" s="34"/>
      <c r="ANM89" s="34"/>
      <c r="ANN89" s="34"/>
      <c r="ANO89" s="34"/>
      <c r="ANP89" s="34"/>
      <c r="ANQ89" s="34"/>
      <c r="ANR89" s="34"/>
      <c r="ANS89" s="34"/>
      <c r="ANT89" s="34"/>
      <c r="ANU89" s="34"/>
      <c r="ANV89" s="34"/>
      <c r="ANW89" s="34"/>
      <c r="ANX89" s="34"/>
      <c r="ANY89" s="34"/>
      <c r="ANZ89" s="34"/>
      <c r="AOA89" s="34"/>
      <c r="AOB89" s="34"/>
      <c r="AOC89" s="34"/>
      <c r="AOD89" s="34"/>
      <c r="AOE89" s="34"/>
      <c r="AOF89" s="34"/>
      <c r="AOG89" s="34"/>
      <c r="AOH89" s="34"/>
      <c r="AOI89" s="34"/>
      <c r="AOJ89" s="34"/>
      <c r="AOK89" s="34"/>
      <c r="AOL89" s="34"/>
      <c r="AOM89" s="34"/>
      <c r="AON89" s="34"/>
      <c r="AOO89" s="34"/>
      <c r="AOP89" s="34"/>
      <c r="AOQ89" s="34"/>
      <c r="AOR89" s="34"/>
      <c r="AOS89" s="34"/>
      <c r="AOT89" s="34"/>
      <c r="AOU89" s="34"/>
      <c r="AOV89" s="34"/>
      <c r="AOW89" s="34"/>
      <c r="AOX89" s="34"/>
      <c r="AOY89" s="34"/>
      <c r="AOZ89" s="34"/>
      <c r="APA89" s="34"/>
      <c r="APB89" s="34"/>
      <c r="APC89" s="34"/>
      <c r="APD89" s="34"/>
      <c r="APE89" s="34"/>
      <c r="APF89" s="34"/>
      <c r="APG89" s="34"/>
      <c r="APH89" s="34"/>
      <c r="API89" s="34"/>
      <c r="APJ89" s="34"/>
      <c r="APK89" s="34"/>
      <c r="APL89" s="34"/>
      <c r="APM89" s="34"/>
      <c r="APN89" s="34"/>
      <c r="APO89" s="34"/>
      <c r="APP89" s="34"/>
      <c r="APQ89" s="34"/>
      <c r="APR89" s="34"/>
      <c r="APS89" s="34"/>
      <c r="APT89" s="34"/>
      <c r="APU89" s="34"/>
      <c r="APV89" s="34"/>
      <c r="APW89" s="34"/>
      <c r="APX89" s="34"/>
      <c r="APY89" s="34"/>
      <c r="APZ89" s="34"/>
      <c r="AQA89" s="34"/>
      <c r="AQB89" s="34"/>
    </row>
    <row r="90" spans="1:1120" s="84" customFormat="1" ht="28" x14ac:dyDescent="0.15">
      <c r="A90" s="905" t="s">
        <v>392</v>
      </c>
      <c r="B90" s="905" t="s">
        <v>1035</v>
      </c>
      <c r="C90" s="67" t="s">
        <v>45</v>
      </c>
      <c r="D90" s="49" t="s">
        <v>859</v>
      </c>
      <c r="E90" s="21" t="s">
        <v>46</v>
      </c>
      <c r="F90" s="21" t="s">
        <v>965</v>
      </c>
      <c r="G90" s="67" t="s">
        <v>47</v>
      </c>
      <c r="H90" s="67" t="s">
        <v>380</v>
      </c>
      <c r="I90" s="67" t="s">
        <v>381</v>
      </c>
      <c r="J90" s="49" t="s">
        <v>860</v>
      </c>
      <c r="K90" s="49" t="s">
        <v>968</v>
      </c>
      <c r="L90" s="67" t="s">
        <v>48</v>
      </c>
      <c r="M90" s="49" t="s">
        <v>817</v>
      </c>
      <c r="N90" s="49" t="s">
        <v>977</v>
      </c>
      <c r="O90" s="67" t="s">
        <v>86</v>
      </c>
      <c r="P90" s="67" t="s">
        <v>87</v>
      </c>
      <c r="Q90" s="21" t="s">
        <v>88</v>
      </c>
      <c r="R90" s="21" t="s">
        <v>206</v>
      </c>
      <c r="S90" s="67" t="s">
        <v>49</v>
      </c>
      <c r="T90" s="67" t="s">
        <v>89</v>
      </c>
      <c r="U90" s="67" t="s">
        <v>90</v>
      </c>
      <c r="V90" s="21" t="s">
        <v>382</v>
      </c>
      <c r="W90" s="67" t="s">
        <v>383</v>
      </c>
      <c r="X90" s="67" t="s">
        <v>818</v>
      </c>
      <c r="Y90" s="21" t="s">
        <v>50</v>
      </c>
      <c r="Z90" s="67" t="s">
        <v>51</v>
      </c>
      <c r="AA90" s="67" t="s">
        <v>384</v>
      </c>
      <c r="AB90" s="67" t="s">
        <v>763</v>
      </c>
      <c r="AC90" s="67" t="s">
        <v>77</v>
      </c>
      <c r="AD90" s="67" t="s">
        <v>861</v>
      </c>
      <c r="AE90" s="21" t="s">
        <v>571</v>
      </c>
      <c r="AF90" s="21" t="s">
        <v>1036</v>
      </c>
      <c r="AG90" s="67" t="s">
        <v>52</v>
      </c>
      <c r="AH90" s="67" t="s">
        <v>862</v>
      </c>
      <c r="AI90" s="67" t="s">
        <v>81</v>
      </c>
      <c r="AJ90" s="67" t="s">
        <v>863</v>
      </c>
      <c r="AK90" s="67" t="s">
        <v>54</v>
      </c>
      <c r="AL90" s="906" t="s">
        <v>55</v>
      </c>
      <c r="AM90" s="292"/>
      <c r="AN90" s="292"/>
      <c r="AO90" s="292"/>
      <c r="AP90" s="292"/>
    </row>
    <row r="91" spans="1:1120" x14ac:dyDescent="0.15">
      <c r="A91" s="38" t="s">
        <v>295</v>
      </c>
      <c r="B91" s="38"/>
      <c r="C91" s="192">
        <v>5.42</v>
      </c>
      <c r="D91" s="192"/>
      <c r="E91" s="192">
        <v>0</v>
      </c>
      <c r="F91" s="192"/>
      <c r="G91" s="192">
        <v>0</v>
      </c>
      <c r="H91" s="192">
        <v>11781.15</v>
      </c>
      <c r="I91" s="192">
        <v>9712.4599999999991</v>
      </c>
      <c r="J91" s="192"/>
      <c r="K91" s="192"/>
      <c r="L91" s="192">
        <v>647.12</v>
      </c>
      <c r="M91" s="192"/>
      <c r="N91" s="192"/>
      <c r="O91" s="192">
        <v>0</v>
      </c>
      <c r="P91" s="192">
        <v>6468.82</v>
      </c>
      <c r="Q91" s="192">
        <v>0.06</v>
      </c>
      <c r="R91" s="192">
        <v>0</v>
      </c>
      <c r="S91" s="192">
        <v>7582.49</v>
      </c>
      <c r="T91" s="192">
        <v>0</v>
      </c>
      <c r="U91" s="192">
        <v>0</v>
      </c>
      <c r="V91" s="192">
        <v>0</v>
      </c>
      <c r="W91" s="192">
        <v>1319.74</v>
      </c>
      <c r="X91" s="192"/>
      <c r="Y91" s="192">
        <v>0</v>
      </c>
      <c r="Z91" s="192">
        <v>106.34</v>
      </c>
      <c r="AA91" s="192">
        <v>0</v>
      </c>
      <c r="AB91" s="192"/>
      <c r="AC91" s="192">
        <v>135.31</v>
      </c>
      <c r="AD91" s="192"/>
      <c r="AE91" s="192">
        <v>0</v>
      </c>
      <c r="AF91" s="192"/>
      <c r="AG91" s="192">
        <v>10.71</v>
      </c>
      <c r="AH91" s="192"/>
      <c r="AI91" s="192">
        <v>1897.55</v>
      </c>
      <c r="AJ91" s="192"/>
      <c r="AK91" s="192">
        <v>81.94</v>
      </c>
      <c r="AL91" s="192">
        <f t="shared" ref="AL91:AL114" si="19">SUM(C91:AK91)</f>
        <v>39749.109999999993</v>
      </c>
    </row>
    <row r="92" spans="1:1120" x14ac:dyDescent="0.15">
      <c r="A92" s="38" t="s">
        <v>296</v>
      </c>
      <c r="B92" s="38"/>
      <c r="C92" s="192">
        <v>138.93</v>
      </c>
      <c r="D92" s="192"/>
      <c r="E92" s="192">
        <v>0</v>
      </c>
      <c r="F92" s="192"/>
      <c r="G92" s="192">
        <v>0</v>
      </c>
      <c r="H92" s="192">
        <v>37562.67</v>
      </c>
      <c r="I92" s="192">
        <v>8898.2099999999991</v>
      </c>
      <c r="J92" s="192"/>
      <c r="K92" s="192"/>
      <c r="L92" s="192">
        <v>1024.4000000000001</v>
      </c>
      <c r="M92" s="192"/>
      <c r="N92" s="192"/>
      <c r="O92" s="192">
        <v>0</v>
      </c>
      <c r="P92" s="192">
        <v>31111.15</v>
      </c>
      <c r="Q92" s="192">
        <v>0</v>
      </c>
      <c r="R92" s="192">
        <v>0</v>
      </c>
      <c r="S92" s="192">
        <v>24331.85</v>
      </c>
      <c r="T92" s="192">
        <v>0</v>
      </c>
      <c r="U92" s="192">
        <v>0</v>
      </c>
      <c r="V92" s="192">
        <v>0</v>
      </c>
      <c r="W92" s="192">
        <v>1999.94</v>
      </c>
      <c r="X92" s="192"/>
      <c r="Y92" s="192">
        <v>0</v>
      </c>
      <c r="Z92" s="192">
        <v>247.49</v>
      </c>
      <c r="AA92" s="192">
        <v>0</v>
      </c>
      <c r="AB92" s="192"/>
      <c r="AC92" s="192">
        <v>162.25</v>
      </c>
      <c r="AD92" s="192"/>
      <c r="AE92" s="192">
        <v>0</v>
      </c>
      <c r="AF92" s="192"/>
      <c r="AG92" s="192">
        <v>21.35</v>
      </c>
      <c r="AH92" s="192"/>
      <c r="AI92" s="192">
        <v>2794.77</v>
      </c>
      <c r="AJ92" s="192"/>
      <c r="AK92" s="192">
        <v>120.36</v>
      </c>
      <c r="AL92" s="192">
        <f t="shared" si="19"/>
        <v>108413.37000000001</v>
      </c>
    </row>
    <row r="93" spans="1:1120" x14ac:dyDescent="0.15">
      <c r="A93" s="38" t="s">
        <v>297</v>
      </c>
      <c r="B93" s="38"/>
      <c r="C93" s="192">
        <v>49.26</v>
      </c>
      <c r="D93" s="192"/>
      <c r="E93" s="192">
        <v>0</v>
      </c>
      <c r="F93" s="192"/>
      <c r="G93" s="192">
        <v>0</v>
      </c>
      <c r="H93" s="192">
        <v>77417.490000000005</v>
      </c>
      <c r="I93" s="192">
        <v>7546.54</v>
      </c>
      <c r="J93" s="192"/>
      <c r="K93" s="192"/>
      <c r="L93" s="192">
        <v>1276.19</v>
      </c>
      <c r="M93" s="192"/>
      <c r="N93" s="192"/>
      <c r="O93" s="192">
        <v>0</v>
      </c>
      <c r="P93" s="192">
        <v>56951.92</v>
      </c>
      <c r="Q93" s="192">
        <v>7082.64</v>
      </c>
      <c r="R93" s="192">
        <v>0</v>
      </c>
      <c r="S93" s="192">
        <v>173069.86</v>
      </c>
      <c r="T93" s="192">
        <v>0</v>
      </c>
      <c r="U93" s="192">
        <v>0</v>
      </c>
      <c r="V93" s="192">
        <v>0</v>
      </c>
      <c r="W93" s="192">
        <v>2357.1799999999998</v>
      </c>
      <c r="X93" s="192"/>
      <c r="Y93" s="192">
        <v>0</v>
      </c>
      <c r="Z93" s="192">
        <v>1154.17</v>
      </c>
      <c r="AA93" s="192">
        <v>0</v>
      </c>
      <c r="AB93" s="192"/>
      <c r="AC93" s="192">
        <v>236.63</v>
      </c>
      <c r="AD93" s="192"/>
      <c r="AE93" s="192">
        <v>0</v>
      </c>
      <c r="AF93" s="192"/>
      <c r="AG93" s="192">
        <v>478.34</v>
      </c>
      <c r="AH93" s="192"/>
      <c r="AI93" s="192">
        <v>5038.57</v>
      </c>
      <c r="AJ93" s="192"/>
      <c r="AK93" s="192">
        <v>173.71</v>
      </c>
      <c r="AL93" s="192">
        <f t="shared" si="19"/>
        <v>332832.50000000006</v>
      </c>
    </row>
    <row r="94" spans="1:1120" x14ac:dyDescent="0.15">
      <c r="A94" s="38" t="s">
        <v>298</v>
      </c>
      <c r="B94" s="38"/>
      <c r="C94" s="192">
        <v>1392.26</v>
      </c>
      <c r="D94" s="192"/>
      <c r="E94" s="192">
        <v>0</v>
      </c>
      <c r="F94" s="192"/>
      <c r="G94" s="192">
        <v>0</v>
      </c>
      <c r="H94" s="192">
        <v>154749.39000000001</v>
      </c>
      <c r="I94" s="192">
        <v>34706.370000000003</v>
      </c>
      <c r="J94" s="192"/>
      <c r="K94" s="192"/>
      <c r="L94" s="192">
        <v>6642.36</v>
      </c>
      <c r="M94" s="192"/>
      <c r="N94" s="192"/>
      <c r="O94" s="192">
        <v>0</v>
      </c>
      <c r="P94" s="192">
        <v>93618.240000000005</v>
      </c>
      <c r="Q94" s="192">
        <v>16868.28</v>
      </c>
      <c r="R94" s="192">
        <v>0</v>
      </c>
      <c r="S94" s="192">
        <v>108357.54</v>
      </c>
      <c r="T94" s="192">
        <v>0</v>
      </c>
      <c r="U94" s="192">
        <v>0</v>
      </c>
      <c r="V94" s="192">
        <v>0</v>
      </c>
      <c r="W94" s="192">
        <v>4727.8</v>
      </c>
      <c r="X94" s="192"/>
      <c r="Y94" s="192">
        <v>0</v>
      </c>
      <c r="Z94" s="192">
        <v>3590</v>
      </c>
      <c r="AA94" s="192">
        <v>0</v>
      </c>
      <c r="AB94" s="192"/>
      <c r="AC94" s="192">
        <v>709</v>
      </c>
      <c r="AD94" s="192"/>
      <c r="AE94" s="192">
        <v>0</v>
      </c>
      <c r="AF94" s="192"/>
      <c r="AG94" s="192">
        <v>1241.75</v>
      </c>
      <c r="AH94" s="192"/>
      <c r="AI94" s="192">
        <v>28751.19</v>
      </c>
      <c r="AJ94" s="192"/>
      <c r="AK94" s="192">
        <v>225.3</v>
      </c>
      <c r="AL94" s="192">
        <f t="shared" si="19"/>
        <v>455579.48</v>
      </c>
    </row>
    <row r="95" spans="1:1120" x14ac:dyDescent="0.15">
      <c r="A95" s="38" t="s">
        <v>299</v>
      </c>
      <c r="B95" s="38"/>
      <c r="C95" s="192">
        <v>2407.21</v>
      </c>
      <c r="D95" s="192"/>
      <c r="E95" s="192">
        <v>0</v>
      </c>
      <c r="F95" s="192"/>
      <c r="G95" s="192">
        <v>0</v>
      </c>
      <c r="H95" s="192">
        <v>241942.1</v>
      </c>
      <c r="I95" s="192">
        <v>42859.33</v>
      </c>
      <c r="J95" s="192"/>
      <c r="K95" s="192"/>
      <c r="L95" s="192">
        <v>7884.78</v>
      </c>
      <c r="M95" s="192"/>
      <c r="N95" s="192"/>
      <c r="O95" s="192">
        <v>0</v>
      </c>
      <c r="P95" s="192">
        <v>124002.27</v>
      </c>
      <c r="Q95" s="192">
        <v>26531.87</v>
      </c>
      <c r="R95" s="192">
        <v>0</v>
      </c>
      <c r="S95" s="192">
        <v>213603.20000000001</v>
      </c>
      <c r="T95" s="192">
        <v>0</v>
      </c>
      <c r="U95" s="192">
        <v>0</v>
      </c>
      <c r="V95" s="192">
        <v>0</v>
      </c>
      <c r="W95" s="192">
        <v>1249.83</v>
      </c>
      <c r="X95" s="192"/>
      <c r="Y95" s="192">
        <v>0</v>
      </c>
      <c r="Z95" s="192">
        <v>16002.1</v>
      </c>
      <c r="AA95" s="192">
        <v>0</v>
      </c>
      <c r="AB95" s="192"/>
      <c r="AC95" s="192">
        <v>293.10000000000002</v>
      </c>
      <c r="AD95" s="192"/>
      <c r="AE95" s="192">
        <v>2965.3515625</v>
      </c>
      <c r="AF95" s="192"/>
      <c r="AG95" s="192">
        <v>1258.76</v>
      </c>
      <c r="AH95" s="192"/>
      <c r="AI95" s="192">
        <v>38385.199999999997</v>
      </c>
      <c r="AJ95" s="192"/>
      <c r="AK95" s="192">
        <v>159.52000000000001</v>
      </c>
      <c r="AL95" s="192">
        <f t="shared" si="19"/>
        <v>719544.6215624999</v>
      </c>
    </row>
    <row r="96" spans="1:1120" s="9" customFormat="1" x14ac:dyDescent="0.15">
      <c r="A96" s="38" t="s">
        <v>300</v>
      </c>
      <c r="B96" s="38"/>
      <c r="C96" s="192">
        <v>2369.8000000000002</v>
      </c>
      <c r="D96" s="192"/>
      <c r="E96" s="192">
        <v>0</v>
      </c>
      <c r="F96" s="192"/>
      <c r="G96" s="192">
        <v>0</v>
      </c>
      <c r="H96" s="192">
        <v>307616.55</v>
      </c>
      <c r="I96" s="192">
        <v>62273.75</v>
      </c>
      <c r="J96" s="192"/>
      <c r="K96" s="192"/>
      <c r="L96" s="192">
        <v>7738.11</v>
      </c>
      <c r="M96" s="192"/>
      <c r="N96" s="192"/>
      <c r="O96" s="192">
        <v>0</v>
      </c>
      <c r="P96" s="192">
        <v>108923.66</v>
      </c>
      <c r="Q96" s="192">
        <v>21501.53</v>
      </c>
      <c r="R96" s="192">
        <v>0</v>
      </c>
      <c r="S96" s="192">
        <v>229654.86</v>
      </c>
      <c r="T96" s="192">
        <v>0</v>
      </c>
      <c r="U96" s="192">
        <v>0</v>
      </c>
      <c r="V96" s="192">
        <v>0</v>
      </c>
      <c r="W96" s="192">
        <v>0</v>
      </c>
      <c r="X96" s="192"/>
      <c r="Y96" s="192">
        <v>0</v>
      </c>
      <c r="Z96" s="192">
        <v>27318.7</v>
      </c>
      <c r="AA96" s="192">
        <v>0</v>
      </c>
      <c r="AB96" s="192"/>
      <c r="AC96" s="192">
        <v>437.26</v>
      </c>
      <c r="AD96" s="192"/>
      <c r="AE96" s="192">
        <v>8900.791015625</v>
      </c>
      <c r="AF96" s="192"/>
      <c r="AG96" s="192">
        <v>1943.5</v>
      </c>
      <c r="AH96" s="192"/>
      <c r="AI96" s="192">
        <v>32125.26</v>
      </c>
      <c r="AJ96" s="192"/>
      <c r="AK96" s="192">
        <v>171.87</v>
      </c>
      <c r="AL96" s="192">
        <f t="shared" si="19"/>
        <v>810975.64101562498</v>
      </c>
      <c r="AM96"/>
      <c r="AN96"/>
      <c r="AO96"/>
      <c r="AP96"/>
    </row>
    <row r="97" spans="1:42" x14ac:dyDescent="0.15">
      <c r="A97" s="38" t="s">
        <v>301</v>
      </c>
      <c r="B97" s="38"/>
      <c r="C97" s="192">
        <v>1926.35</v>
      </c>
      <c r="D97" s="192"/>
      <c r="E97" s="192">
        <v>0</v>
      </c>
      <c r="F97" s="192"/>
      <c r="G97" s="192">
        <v>0</v>
      </c>
      <c r="H97" s="192">
        <v>440519.04</v>
      </c>
      <c r="I97" s="192">
        <v>64610.66</v>
      </c>
      <c r="J97" s="192"/>
      <c r="K97" s="192"/>
      <c r="L97" s="192">
        <v>9322.6299999999992</v>
      </c>
      <c r="M97" s="192"/>
      <c r="N97" s="192"/>
      <c r="O97" s="192">
        <v>0</v>
      </c>
      <c r="P97" s="192">
        <v>163275.13</v>
      </c>
      <c r="Q97" s="192">
        <v>46337.47</v>
      </c>
      <c r="R97" s="192">
        <v>0</v>
      </c>
      <c r="S97" s="192">
        <v>336892.09</v>
      </c>
      <c r="T97" s="192">
        <v>0</v>
      </c>
      <c r="U97" s="192">
        <v>0</v>
      </c>
      <c r="V97" s="192">
        <v>0</v>
      </c>
      <c r="W97" s="192">
        <v>0</v>
      </c>
      <c r="X97" s="192"/>
      <c r="Y97" s="192">
        <v>18922.59</v>
      </c>
      <c r="Z97" s="192">
        <v>55466.68</v>
      </c>
      <c r="AA97" s="192">
        <v>0</v>
      </c>
      <c r="AB97" s="192"/>
      <c r="AC97" s="192">
        <v>1562.43</v>
      </c>
      <c r="AD97" s="192"/>
      <c r="AE97" s="192">
        <v>24276.0546875</v>
      </c>
      <c r="AF97" s="192"/>
      <c r="AG97" s="192">
        <v>970.9</v>
      </c>
      <c r="AH97" s="192"/>
      <c r="AI97" s="192">
        <v>37422.129999999997</v>
      </c>
      <c r="AJ97" s="192"/>
      <c r="AK97" s="192">
        <v>160.25</v>
      </c>
      <c r="AL97" s="192">
        <f t="shared" si="19"/>
        <v>1201664.4046874996</v>
      </c>
      <c r="AN97" s="9"/>
      <c r="AO97" s="9"/>
      <c r="AP97" s="9"/>
    </row>
    <row r="98" spans="1:42" x14ac:dyDescent="0.15">
      <c r="A98" s="38" t="s">
        <v>302</v>
      </c>
      <c r="B98" s="38"/>
      <c r="C98" s="192">
        <v>2209.9699999999998</v>
      </c>
      <c r="D98" s="192"/>
      <c r="E98" s="192">
        <v>0</v>
      </c>
      <c r="F98" s="192"/>
      <c r="G98" s="192">
        <v>10070.84</v>
      </c>
      <c r="H98" s="192">
        <v>128370.94</v>
      </c>
      <c r="I98" s="192">
        <v>58831.3</v>
      </c>
      <c r="J98" s="192"/>
      <c r="K98" s="192"/>
      <c r="L98" s="192">
        <v>8201.1299999999992</v>
      </c>
      <c r="M98" s="192"/>
      <c r="N98" s="192"/>
      <c r="O98" s="192">
        <v>0</v>
      </c>
      <c r="P98" s="192">
        <v>166504.39000000001</v>
      </c>
      <c r="Q98" s="192">
        <v>64140.800000000003</v>
      </c>
      <c r="R98" s="192">
        <v>0</v>
      </c>
      <c r="S98" s="192">
        <v>441752.05</v>
      </c>
      <c r="T98" s="192">
        <v>0</v>
      </c>
      <c r="U98" s="192">
        <v>0</v>
      </c>
      <c r="V98" s="192">
        <v>0</v>
      </c>
      <c r="W98" s="192">
        <v>0</v>
      </c>
      <c r="X98" s="192"/>
      <c r="Y98" s="192">
        <v>577753.49</v>
      </c>
      <c r="Z98" s="192">
        <v>68255.14</v>
      </c>
      <c r="AA98" s="192">
        <v>0</v>
      </c>
      <c r="AB98" s="192"/>
      <c r="AC98" s="192">
        <v>2950.92</v>
      </c>
      <c r="AD98" s="192"/>
      <c r="AE98" s="192">
        <v>36875.556640625</v>
      </c>
      <c r="AF98" s="192"/>
      <c r="AG98" s="192">
        <v>1202.8399999999999</v>
      </c>
      <c r="AH98" s="192"/>
      <c r="AI98" s="192">
        <v>14396.58</v>
      </c>
      <c r="AJ98" s="192"/>
      <c r="AK98" s="192">
        <v>83.67</v>
      </c>
      <c r="AL98" s="192">
        <f t="shared" si="19"/>
        <v>1581599.6166406248</v>
      </c>
    </row>
    <row r="99" spans="1:42" x14ac:dyDescent="0.15">
      <c r="A99" s="38" t="s">
        <v>303</v>
      </c>
      <c r="B99" s="38"/>
      <c r="C99" s="192">
        <v>16898.87</v>
      </c>
      <c r="D99" s="192"/>
      <c r="E99" s="192">
        <v>0</v>
      </c>
      <c r="F99" s="192"/>
      <c r="G99" s="192">
        <v>285242.28999999998</v>
      </c>
      <c r="H99" s="192">
        <v>10030.66</v>
      </c>
      <c r="I99" s="192">
        <v>14792.75</v>
      </c>
      <c r="J99" s="192"/>
      <c r="K99" s="192"/>
      <c r="L99" s="192">
        <v>12367.11</v>
      </c>
      <c r="M99" s="192"/>
      <c r="N99" s="192"/>
      <c r="O99" s="192">
        <v>0</v>
      </c>
      <c r="P99" s="192">
        <v>103515.98</v>
      </c>
      <c r="Q99" s="192">
        <v>67632.78</v>
      </c>
      <c r="R99" s="192">
        <v>0</v>
      </c>
      <c r="S99" s="192">
        <v>458873.97</v>
      </c>
      <c r="T99" s="192">
        <v>0</v>
      </c>
      <c r="U99" s="192">
        <v>0</v>
      </c>
      <c r="V99" s="192">
        <v>0</v>
      </c>
      <c r="W99" s="192">
        <v>0</v>
      </c>
      <c r="X99" s="192"/>
      <c r="Y99" s="192">
        <v>833477.8</v>
      </c>
      <c r="Z99" s="192">
        <v>78733.53</v>
      </c>
      <c r="AA99" s="192">
        <v>0</v>
      </c>
      <c r="AB99" s="192"/>
      <c r="AC99" s="192">
        <v>4535</v>
      </c>
      <c r="AD99" s="192"/>
      <c r="AE99" s="192">
        <v>61036.396484375007</v>
      </c>
      <c r="AF99" s="192"/>
      <c r="AG99" s="192">
        <v>753.94</v>
      </c>
      <c r="AH99" s="192"/>
      <c r="AI99" s="192">
        <v>63665.45</v>
      </c>
      <c r="AJ99" s="192"/>
      <c r="AK99" s="192">
        <v>65.959999999999994</v>
      </c>
      <c r="AL99" s="192">
        <f t="shared" si="19"/>
        <v>2011622.4864843749</v>
      </c>
    </row>
    <row r="100" spans="1:42" x14ac:dyDescent="0.15">
      <c r="A100" s="91" t="s">
        <v>304</v>
      </c>
      <c r="B100" s="91"/>
      <c r="C100" s="192">
        <v>42989.77</v>
      </c>
      <c r="D100" s="192"/>
      <c r="E100" s="192">
        <v>9421.9062580885056</v>
      </c>
      <c r="F100" s="192"/>
      <c r="G100" s="192">
        <v>499015.44078253541</v>
      </c>
      <c r="H100" s="192">
        <v>0</v>
      </c>
      <c r="I100" s="192">
        <v>0</v>
      </c>
      <c r="J100" s="192"/>
      <c r="K100" s="192"/>
      <c r="L100" s="192">
        <v>8834.6617666799502</v>
      </c>
      <c r="M100" s="192"/>
      <c r="N100" s="192"/>
      <c r="O100" s="192">
        <v>0</v>
      </c>
      <c r="P100" s="192">
        <v>88017.605987849514</v>
      </c>
      <c r="Q100" s="192">
        <v>104409.7853146808</v>
      </c>
      <c r="R100" s="192">
        <v>0</v>
      </c>
      <c r="S100" s="192">
        <v>551575.30902038363</v>
      </c>
      <c r="T100" s="192">
        <v>0</v>
      </c>
      <c r="U100" s="192">
        <v>0</v>
      </c>
      <c r="V100" s="192">
        <v>294.49387910962093</v>
      </c>
      <c r="W100" s="192">
        <v>0</v>
      </c>
      <c r="X100" s="192"/>
      <c r="Y100" s="192">
        <v>887549.95605001308</v>
      </c>
      <c r="Z100" s="192">
        <v>117409.10984277978</v>
      </c>
      <c r="AA100" s="192">
        <v>0</v>
      </c>
      <c r="AB100" s="192"/>
      <c r="AC100" s="192">
        <v>5467.301866283633</v>
      </c>
      <c r="AD100" s="192"/>
      <c r="AE100" s="192">
        <v>75730.31</v>
      </c>
      <c r="AF100" s="192"/>
      <c r="AG100" s="192">
        <v>2927.6699196174704</v>
      </c>
      <c r="AH100" s="192"/>
      <c r="AI100" s="192">
        <v>93544.986292993577</v>
      </c>
      <c r="AJ100" s="192"/>
      <c r="AK100" s="192">
        <v>323.89450921863283</v>
      </c>
      <c r="AL100" s="192">
        <f t="shared" si="19"/>
        <v>2487512.2014902337</v>
      </c>
    </row>
    <row r="101" spans="1:42" x14ac:dyDescent="0.15">
      <c r="A101" s="91" t="s">
        <v>305</v>
      </c>
      <c r="B101" s="91"/>
      <c r="C101" s="192">
        <v>2727.3999999999996</v>
      </c>
      <c r="D101" s="192"/>
      <c r="E101" s="192">
        <v>17850.21</v>
      </c>
      <c r="F101" s="192"/>
      <c r="G101" s="192">
        <v>715443.44</v>
      </c>
      <c r="H101" s="192">
        <v>0</v>
      </c>
      <c r="I101" s="192">
        <v>0</v>
      </c>
      <c r="J101" s="192"/>
      <c r="K101" s="192"/>
      <c r="L101" s="192">
        <v>12707.89</v>
      </c>
      <c r="M101" s="192"/>
      <c r="N101" s="192"/>
      <c r="O101" s="192">
        <v>0</v>
      </c>
      <c r="P101" s="192">
        <v>145096.23000000001</v>
      </c>
      <c r="Q101" s="192">
        <v>93198.5</v>
      </c>
      <c r="R101" s="192">
        <v>0</v>
      </c>
      <c r="S101" s="192">
        <v>974075.54999999981</v>
      </c>
      <c r="T101" s="192">
        <v>0</v>
      </c>
      <c r="U101" s="192">
        <v>0</v>
      </c>
      <c r="V101" s="192">
        <v>1494.64</v>
      </c>
      <c r="W101" s="192">
        <v>0</v>
      </c>
      <c r="X101" s="192"/>
      <c r="Y101" s="192">
        <v>1318277.6599999999</v>
      </c>
      <c r="Z101" s="192">
        <v>142732.82999999999</v>
      </c>
      <c r="AA101" s="192">
        <v>57.8</v>
      </c>
      <c r="AB101" s="192"/>
      <c r="AC101" s="192">
        <v>743.55</v>
      </c>
      <c r="AD101" s="192"/>
      <c r="AE101" s="192">
        <v>178018.71</v>
      </c>
      <c r="AF101" s="192"/>
      <c r="AG101" s="192">
        <v>5111.87</v>
      </c>
      <c r="AH101" s="192"/>
      <c r="AI101" s="192">
        <v>107439.34999999998</v>
      </c>
      <c r="AJ101" s="192"/>
      <c r="AK101" s="192">
        <v>1463.7700000000002</v>
      </c>
      <c r="AL101" s="192">
        <f t="shared" si="19"/>
        <v>3716439.3999999994</v>
      </c>
    </row>
    <row r="102" spans="1:42" ht="14" x14ac:dyDescent="0.15">
      <c r="A102" s="143" t="s">
        <v>306</v>
      </c>
      <c r="B102" s="143"/>
      <c r="C102" s="192">
        <v>105581</v>
      </c>
      <c r="D102" s="192"/>
      <c r="E102" s="192">
        <v>36618.100000000006</v>
      </c>
      <c r="F102" s="192"/>
      <c r="G102" s="192">
        <v>1067471.57</v>
      </c>
      <c r="H102" s="192">
        <v>0</v>
      </c>
      <c r="I102" s="192">
        <v>0</v>
      </c>
      <c r="J102" s="192"/>
      <c r="K102" s="192"/>
      <c r="L102" s="192">
        <v>6081.77</v>
      </c>
      <c r="M102" s="192"/>
      <c r="N102" s="192"/>
      <c r="O102" s="192">
        <v>16586.27</v>
      </c>
      <c r="P102" s="192">
        <v>84855.559999999983</v>
      </c>
      <c r="Q102" s="192">
        <v>98762.400000000009</v>
      </c>
      <c r="R102" s="192">
        <v>0</v>
      </c>
      <c r="S102" s="192">
        <v>1203155.3900000001</v>
      </c>
      <c r="T102" s="192">
        <v>0</v>
      </c>
      <c r="U102" s="192">
        <v>0</v>
      </c>
      <c r="V102" s="192">
        <v>3676.14</v>
      </c>
      <c r="W102" s="192">
        <v>0</v>
      </c>
      <c r="X102" s="192"/>
      <c r="Y102" s="192">
        <v>1616274.23</v>
      </c>
      <c r="Z102" s="192">
        <v>127886.90000000001</v>
      </c>
      <c r="AA102" s="192">
        <v>210.13</v>
      </c>
      <c r="AB102" s="192"/>
      <c r="AC102" s="192">
        <v>61481.91</v>
      </c>
      <c r="AD102" s="192"/>
      <c r="AE102" s="192">
        <v>289769.22000000003</v>
      </c>
      <c r="AF102" s="192"/>
      <c r="AG102" s="192">
        <v>7334.32</v>
      </c>
      <c r="AH102" s="192"/>
      <c r="AI102" s="192">
        <v>114517.52</v>
      </c>
      <c r="AJ102" s="192"/>
      <c r="AK102" s="192">
        <v>2954.08</v>
      </c>
      <c r="AL102" s="192">
        <f t="shared" si="19"/>
        <v>4843216.5100000007</v>
      </c>
    </row>
    <row r="103" spans="1:42" ht="14" x14ac:dyDescent="0.15">
      <c r="A103" s="143" t="s">
        <v>307</v>
      </c>
      <c r="B103" s="143"/>
      <c r="C103" s="192">
        <v>192695.36000000002</v>
      </c>
      <c r="D103" s="192"/>
      <c r="E103" s="192">
        <v>38416.523000000001</v>
      </c>
      <c r="F103" s="192"/>
      <c r="G103" s="192">
        <v>1359528.78</v>
      </c>
      <c r="H103" s="192">
        <v>0</v>
      </c>
      <c r="I103" s="192">
        <v>0</v>
      </c>
      <c r="J103" s="192"/>
      <c r="K103" s="192"/>
      <c r="L103" s="192">
        <v>7458.3000000000011</v>
      </c>
      <c r="M103" s="192"/>
      <c r="N103" s="192"/>
      <c r="O103" s="192">
        <v>16021.329999999994</v>
      </c>
      <c r="P103" s="192">
        <v>99953.09</v>
      </c>
      <c r="Q103" s="192">
        <v>543413.20000000007</v>
      </c>
      <c r="R103" s="192">
        <v>0</v>
      </c>
      <c r="S103" s="192">
        <v>1214622.5500000003</v>
      </c>
      <c r="T103" s="192">
        <v>8943.7099999999991</v>
      </c>
      <c r="U103" s="192">
        <v>478.26</v>
      </c>
      <c r="V103" s="192">
        <v>5642.7699999999995</v>
      </c>
      <c r="W103" s="192">
        <v>0</v>
      </c>
      <c r="X103" s="192"/>
      <c r="Y103" s="192">
        <v>1320748.1500000001</v>
      </c>
      <c r="Z103" s="192">
        <v>140730.78999999998</v>
      </c>
      <c r="AA103" s="192">
        <v>271.55999999999995</v>
      </c>
      <c r="AB103" s="192"/>
      <c r="AC103" s="192">
        <v>31377.119999999995</v>
      </c>
      <c r="AD103" s="192"/>
      <c r="AE103" s="192">
        <v>379378.05</v>
      </c>
      <c r="AF103" s="192"/>
      <c r="AG103" s="192">
        <v>10403.590000000002</v>
      </c>
      <c r="AH103" s="192"/>
      <c r="AI103" s="192">
        <v>165499.18</v>
      </c>
      <c r="AJ103" s="192"/>
      <c r="AK103" s="192">
        <v>1506.21</v>
      </c>
      <c r="AL103" s="192">
        <f t="shared" si="19"/>
        <v>5537088.523</v>
      </c>
    </row>
    <row r="104" spans="1:42" ht="14" x14ac:dyDescent="0.15">
      <c r="A104" s="22" t="s">
        <v>308</v>
      </c>
      <c r="B104" s="22"/>
      <c r="C104" s="192">
        <v>83927.35</v>
      </c>
      <c r="D104" s="192"/>
      <c r="E104" s="192">
        <v>49943.17</v>
      </c>
      <c r="F104" s="192"/>
      <c r="G104" s="192">
        <v>1989098.1</v>
      </c>
      <c r="H104" s="192">
        <v>0</v>
      </c>
      <c r="I104" s="192">
        <v>0</v>
      </c>
      <c r="J104" s="192"/>
      <c r="K104" s="192"/>
      <c r="L104" s="192">
        <v>7116</v>
      </c>
      <c r="M104" s="192"/>
      <c r="N104" s="192"/>
      <c r="O104" s="192">
        <v>21696.159999999996</v>
      </c>
      <c r="P104" s="192">
        <v>141774.39999999999</v>
      </c>
      <c r="Q104" s="192">
        <v>476058.32000000007</v>
      </c>
      <c r="R104" s="192">
        <v>0</v>
      </c>
      <c r="S104" s="192">
        <v>1438718.58</v>
      </c>
      <c r="T104" s="192">
        <v>6601.79</v>
      </c>
      <c r="U104" s="192">
        <v>2817.85</v>
      </c>
      <c r="V104" s="192">
        <v>42976.88</v>
      </c>
      <c r="W104" s="192">
        <v>0</v>
      </c>
      <c r="X104" s="192"/>
      <c r="Y104" s="192">
        <v>2130321.94</v>
      </c>
      <c r="Z104" s="192">
        <v>145717.81999999998</v>
      </c>
      <c r="AA104" s="192">
        <v>839.04</v>
      </c>
      <c r="AB104" s="192"/>
      <c r="AC104" s="192">
        <v>37995.039999999994</v>
      </c>
      <c r="AD104" s="192"/>
      <c r="AE104" s="192">
        <v>513007.35000000003</v>
      </c>
      <c r="AF104" s="192"/>
      <c r="AG104" s="192">
        <v>16722.330000000002</v>
      </c>
      <c r="AH104" s="192"/>
      <c r="AI104" s="192">
        <v>237936.61</v>
      </c>
      <c r="AJ104" s="192"/>
      <c r="AK104" s="192">
        <v>2633.76</v>
      </c>
      <c r="AL104" s="192">
        <f t="shared" si="19"/>
        <v>7345902.4899999993</v>
      </c>
    </row>
    <row r="105" spans="1:42" ht="14" x14ac:dyDescent="0.15">
      <c r="A105" s="22" t="s">
        <v>309</v>
      </c>
      <c r="B105" s="22"/>
      <c r="C105" s="192">
        <v>358370.68000000005</v>
      </c>
      <c r="D105" s="192"/>
      <c r="E105" s="192">
        <v>74074.079999999987</v>
      </c>
      <c r="F105" s="192"/>
      <c r="G105" s="192">
        <v>1813149.79</v>
      </c>
      <c r="H105" s="192">
        <v>0</v>
      </c>
      <c r="I105" s="192">
        <v>0</v>
      </c>
      <c r="J105" s="192"/>
      <c r="K105" s="192"/>
      <c r="L105" s="192">
        <v>9196.6999999999989</v>
      </c>
      <c r="M105" s="192"/>
      <c r="N105" s="192"/>
      <c r="O105" s="192">
        <v>101880.43000000001</v>
      </c>
      <c r="P105" s="192">
        <v>99707.23000000001</v>
      </c>
      <c r="Q105" s="192">
        <v>591264.60999999987</v>
      </c>
      <c r="R105" s="192">
        <v>327707.74000000005</v>
      </c>
      <c r="S105" s="192">
        <v>2151155.2599999998</v>
      </c>
      <c r="T105" s="192">
        <v>5043.6000000000004</v>
      </c>
      <c r="U105" s="192">
        <v>3321.54</v>
      </c>
      <c r="V105" s="192">
        <v>24616.49</v>
      </c>
      <c r="W105" s="192">
        <v>0</v>
      </c>
      <c r="X105" s="192"/>
      <c r="Y105" s="192">
        <v>3118908.0200000005</v>
      </c>
      <c r="Z105" s="192">
        <v>140743.86000000002</v>
      </c>
      <c r="AA105" s="192">
        <v>765.22</v>
      </c>
      <c r="AB105" s="192"/>
      <c r="AC105" s="192">
        <v>32447.410000000003</v>
      </c>
      <c r="AD105" s="192"/>
      <c r="AE105" s="192">
        <v>414166.39</v>
      </c>
      <c r="AF105" s="192"/>
      <c r="AG105" s="192">
        <v>22027.02</v>
      </c>
      <c r="AH105" s="192"/>
      <c r="AI105" s="192">
        <v>212078.38</v>
      </c>
      <c r="AJ105" s="192"/>
      <c r="AK105" s="192">
        <v>2785.64</v>
      </c>
      <c r="AL105" s="192">
        <f t="shared" si="19"/>
        <v>9503410.0900000017</v>
      </c>
    </row>
    <row r="106" spans="1:42" ht="14" x14ac:dyDescent="0.15">
      <c r="A106" s="22" t="s">
        <v>228</v>
      </c>
      <c r="B106" s="22"/>
      <c r="C106" s="192">
        <v>194227.79925596775</v>
      </c>
      <c r="D106" s="192"/>
      <c r="E106" s="192">
        <v>95914.934808184291</v>
      </c>
      <c r="F106" s="192"/>
      <c r="G106" s="192">
        <v>2121130.7309979624</v>
      </c>
      <c r="H106" s="192">
        <v>0</v>
      </c>
      <c r="I106" s="192">
        <v>0</v>
      </c>
      <c r="J106" s="192"/>
      <c r="K106" s="192"/>
      <c r="L106" s="192">
        <v>16518.01565503699</v>
      </c>
      <c r="M106" s="192"/>
      <c r="N106" s="192"/>
      <c r="O106" s="192">
        <v>208802.10579486098</v>
      </c>
      <c r="P106" s="192">
        <v>147041.56652869741</v>
      </c>
      <c r="Q106" s="192">
        <v>418493.18298947491</v>
      </c>
      <c r="R106" s="192">
        <v>395435.78971289517</v>
      </c>
      <c r="S106" s="192">
        <v>1813988.1887537008</v>
      </c>
      <c r="T106" s="192">
        <v>6091.1051518050899</v>
      </c>
      <c r="U106" s="192">
        <v>7002.6415309170197</v>
      </c>
      <c r="V106" s="192">
        <v>17381.821614786029</v>
      </c>
      <c r="W106" s="192">
        <v>0</v>
      </c>
      <c r="X106" s="192"/>
      <c r="Y106" s="192">
        <v>4010735.7011296661</v>
      </c>
      <c r="Z106" s="192">
        <v>175835.66191849185</v>
      </c>
      <c r="AA106" s="192">
        <v>852.85838776454295</v>
      </c>
      <c r="AB106" s="192"/>
      <c r="AC106" s="192">
        <v>29740.615846066699</v>
      </c>
      <c r="AD106" s="192"/>
      <c r="AE106" s="192">
        <v>1219615.5700616024</v>
      </c>
      <c r="AF106" s="192"/>
      <c r="AG106" s="192">
        <v>20917.55606342286</v>
      </c>
      <c r="AH106" s="192"/>
      <c r="AI106" s="192">
        <v>308209.02995402552</v>
      </c>
      <c r="AJ106" s="192"/>
      <c r="AK106" s="192">
        <v>1712.6881670486168</v>
      </c>
      <c r="AL106" s="192">
        <f t="shared" si="19"/>
        <v>11209647.564322375</v>
      </c>
    </row>
    <row r="107" spans="1:42" ht="14" x14ac:dyDescent="0.15">
      <c r="A107" s="143" t="s">
        <v>609</v>
      </c>
      <c r="B107" s="143"/>
      <c r="C107" s="192">
        <v>640960.80269531254</v>
      </c>
      <c r="D107" s="192"/>
      <c r="E107" s="192">
        <v>146453.33847165608</v>
      </c>
      <c r="F107" s="192"/>
      <c r="G107" s="192">
        <v>4156382.0413647727</v>
      </c>
      <c r="H107" s="192">
        <v>0</v>
      </c>
      <c r="I107" s="192">
        <v>0</v>
      </c>
      <c r="J107" s="192"/>
      <c r="K107" s="192"/>
      <c r="L107" s="192">
        <v>9056.5801315298122</v>
      </c>
      <c r="M107" s="192"/>
      <c r="N107" s="192"/>
      <c r="O107" s="192">
        <v>206345.205087637</v>
      </c>
      <c r="P107" s="192">
        <v>177976.12995885336</v>
      </c>
      <c r="Q107" s="192">
        <v>492876.88522037148</v>
      </c>
      <c r="R107" s="192">
        <v>469544.29251472768</v>
      </c>
      <c r="S107" s="192">
        <v>2529099.1492880643</v>
      </c>
      <c r="T107" s="192">
        <v>8236.0197374019608</v>
      </c>
      <c r="U107" s="192">
        <v>7764.5351104494102</v>
      </c>
      <c r="V107" s="192">
        <v>15950.813673187949</v>
      </c>
      <c r="W107" s="192">
        <v>0</v>
      </c>
      <c r="X107" s="192"/>
      <c r="Y107" s="192">
        <v>3005993.5613099849</v>
      </c>
      <c r="Z107" s="192">
        <v>246062.80698348331</v>
      </c>
      <c r="AA107" s="192">
        <v>1315.6851842803871</v>
      </c>
      <c r="AB107" s="192"/>
      <c r="AC107" s="192">
        <v>21917.797366307987</v>
      </c>
      <c r="AD107" s="192"/>
      <c r="AE107" s="192">
        <v>1515010.7268973882</v>
      </c>
      <c r="AF107" s="192"/>
      <c r="AG107" s="192">
        <v>73373.747861635624</v>
      </c>
      <c r="AH107" s="192"/>
      <c r="AI107" s="192">
        <v>492830.96651006164</v>
      </c>
      <c r="AJ107" s="192"/>
      <c r="AK107" s="192">
        <v>2954.594968353395</v>
      </c>
      <c r="AL107" s="192">
        <f t="shared" si="19"/>
        <v>14220105.680335457</v>
      </c>
    </row>
    <row r="108" spans="1:42" ht="14" x14ac:dyDescent="0.15">
      <c r="A108" s="143" t="s">
        <v>662</v>
      </c>
      <c r="B108" s="143"/>
      <c r="C108" s="192">
        <v>1452589.5432187058</v>
      </c>
      <c r="D108" s="192"/>
      <c r="E108" s="192">
        <v>155205.19647949221</v>
      </c>
      <c r="F108" s="192"/>
      <c r="G108" s="192">
        <v>5762352.0422841655</v>
      </c>
      <c r="H108" s="192">
        <v>0</v>
      </c>
      <c r="I108" s="192">
        <v>0</v>
      </c>
      <c r="J108" s="192"/>
      <c r="K108" s="192"/>
      <c r="L108" s="192">
        <v>21085.29047321339</v>
      </c>
      <c r="M108" s="192"/>
      <c r="N108" s="192"/>
      <c r="O108" s="192">
        <v>472744.19234670984</v>
      </c>
      <c r="P108" s="192">
        <v>259444.48142540854</v>
      </c>
      <c r="Q108" s="192">
        <v>1043286.3209320671</v>
      </c>
      <c r="R108" s="192">
        <v>659935.0194169879</v>
      </c>
      <c r="S108" s="192">
        <v>4340486.7196379788</v>
      </c>
      <c r="T108" s="192">
        <v>4959.7107747634809</v>
      </c>
      <c r="U108" s="192">
        <v>5553.0569123783989</v>
      </c>
      <c r="V108" s="192">
        <v>6758.6230246703917</v>
      </c>
      <c r="W108" s="192">
        <v>0</v>
      </c>
      <c r="X108" s="192"/>
      <c r="Y108" s="192">
        <v>2213193.2911165841</v>
      </c>
      <c r="Z108" s="192">
        <v>372503.90906895185</v>
      </c>
      <c r="AA108" s="192">
        <v>737.92509030643532</v>
      </c>
      <c r="AB108" s="192"/>
      <c r="AC108" s="192">
        <v>19613.722090362531</v>
      </c>
      <c r="AD108" s="192"/>
      <c r="AE108" s="192">
        <v>1421849.631792658</v>
      </c>
      <c r="AF108" s="192"/>
      <c r="AG108" s="192">
        <v>173130.93912876537</v>
      </c>
      <c r="AH108" s="192"/>
      <c r="AI108" s="192">
        <v>560837.90863015526</v>
      </c>
      <c r="AJ108" s="192"/>
      <c r="AK108" s="192">
        <v>6087.4454651093056</v>
      </c>
      <c r="AL108" s="192">
        <f t="shared" si="19"/>
        <v>18952354.969309431</v>
      </c>
    </row>
    <row r="109" spans="1:42" ht="14" x14ac:dyDescent="0.15">
      <c r="A109" s="143" t="s">
        <v>689</v>
      </c>
      <c r="B109" s="143"/>
      <c r="C109" s="192">
        <v>4879524.97160511</v>
      </c>
      <c r="D109" s="192"/>
      <c r="E109" s="192">
        <v>209055.22918536549</v>
      </c>
      <c r="F109" s="192"/>
      <c r="G109" s="192">
        <v>5154876.2750210743</v>
      </c>
      <c r="H109" s="192">
        <v>0</v>
      </c>
      <c r="I109" s="192">
        <v>0</v>
      </c>
      <c r="J109" s="192"/>
      <c r="K109" s="192"/>
      <c r="L109" s="192">
        <v>12894.169767086356</v>
      </c>
      <c r="M109" s="192"/>
      <c r="N109" s="192"/>
      <c r="O109" s="192">
        <v>94342.5756309235</v>
      </c>
      <c r="P109" s="192">
        <v>432106.49229210033</v>
      </c>
      <c r="Q109" s="192">
        <v>703284.86300988798</v>
      </c>
      <c r="R109" s="192">
        <v>1138838.2708228736</v>
      </c>
      <c r="S109" s="192">
        <v>4690777.5474604685</v>
      </c>
      <c r="T109" s="192">
        <v>4894.1718099573573</v>
      </c>
      <c r="U109" s="192">
        <v>6514.1108067464011</v>
      </c>
      <c r="V109" s="192">
        <v>0</v>
      </c>
      <c r="W109" s="192">
        <v>0</v>
      </c>
      <c r="X109" s="192"/>
      <c r="Y109" s="192">
        <v>3898850.7897699862</v>
      </c>
      <c r="Z109" s="192">
        <v>530820.97800334659</v>
      </c>
      <c r="AA109" s="192">
        <v>0</v>
      </c>
      <c r="AB109" s="192"/>
      <c r="AC109" s="192">
        <v>24597.029178292432</v>
      </c>
      <c r="AD109" s="192"/>
      <c r="AE109" s="192">
        <v>1307893.5442654747</v>
      </c>
      <c r="AF109" s="192"/>
      <c r="AG109" s="192">
        <v>378875.24728697492</v>
      </c>
      <c r="AH109" s="192"/>
      <c r="AI109" s="192">
        <v>589034.2741270262</v>
      </c>
      <c r="AJ109" s="192"/>
      <c r="AK109" s="192">
        <v>8745.6102505996769</v>
      </c>
      <c r="AL109" s="192">
        <f t="shared" si="19"/>
        <v>24065926.150293287</v>
      </c>
    </row>
    <row r="110" spans="1:42" ht="14" x14ac:dyDescent="0.15">
      <c r="A110" s="143" t="s">
        <v>723</v>
      </c>
      <c r="B110" s="143"/>
      <c r="C110" s="192">
        <v>7216073.3695083205</v>
      </c>
      <c r="D110" s="192"/>
      <c r="E110" s="192">
        <v>253346.68169746129</v>
      </c>
      <c r="F110" s="192"/>
      <c r="G110" s="192">
        <v>5744216.3782581883</v>
      </c>
      <c r="H110" s="192">
        <v>0</v>
      </c>
      <c r="I110" s="192">
        <v>0</v>
      </c>
      <c r="J110" s="192"/>
      <c r="K110" s="192"/>
      <c r="L110" s="192">
        <v>26867.165716428259</v>
      </c>
      <c r="M110" s="192"/>
      <c r="N110" s="192"/>
      <c r="O110" s="192">
        <v>128980.01244726466</v>
      </c>
      <c r="P110" s="192">
        <v>936258.40662995598</v>
      </c>
      <c r="Q110" s="192">
        <v>553883.46852681518</v>
      </c>
      <c r="R110" s="192">
        <v>1598923.9265558633</v>
      </c>
      <c r="S110" s="192">
        <v>8033161.2667883448</v>
      </c>
      <c r="T110" s="192">
        <v>4446.7560808900698</v>
      </c>
      <c r="U110" s="192">
        <v>5646.7995176110362</v>
      </c>
      <c r="V110" s="192">
        <v>0</v>
      </c>
      <c r="W110" s="192">
        <v>0</v>
      </c>
      <c r="X110" s="192"/>
      <c r="Y110" s="192">
        <v>9863018.7807718869</v>
      </c>
      <c r="Z110" s="192">
        <v>740395.03302893671</v>
      </c>
      <c r="AA110" s="192">
        <v>0</v>
      </c>
      <c r="AB110" s="192"/>
      <c r="AC110" s="192">
        <v>19353.490292567691</v>
      </c>
      <c r="AD110" s="192"/>
      <c r="AE110" s="192">
        <v>1453318.6858325216</v>
      </c>
      <c r="AF110" s="192"/>
      <c r="AG110" s="192">
        <v>342714.94170113513</v>
      </c>
      <c r="AH110" s="192"/>
      <c r="AI110" s="192">
        <v>622761.88325008587</v>
      </c>
      <c r="AJ110" s="192"/>
      <c r="AK110" s="192">
        <v>13551.376443630983</v>
      </c>
      <c r="AL110" s="192">
        <f t="shared" si="19"/>
        <v>37556918.423047908</v>
      </c>
    </row>
    <row r="111" spans="1:42" ht="14" x14ac:dyDescent="0.15">
      <c r="A111" s="143" t="s">
        <v>765</v>
      </c>
      <c r="B111" s="143"/>
      <c r="C111" s="192">
        <v>15851511.776406366</v>
      </c>
      <c r="D111" s="192"/>
      <c r="E111" s="192">
        <v>365037.18955780315</v>
      </c>
      <c r="F111" s="192"/>
      <c r="G111" s="192">
        <v>7371500.4706396861</v>
      </c>
      <c r="H111" s="192">
        <v>0</v>
      </c>
      <c r="I111" s="192">
        <v>0</v>
      </c>
      <c r="J111" s="192"/>
      <c r="K111" s="192"/>
      <c r="L111" s="192">
        <v>16152.688020402522</v>
      </c>
      <c r="M111" s="192"/>
      <c r="N111" s="192"/>
      <c r="O111" s="192">
        <v>832431.15261894418</v>
      </c>
      <c r="P111" s="192">
        <v>312451.60324816377</v>
      </c>
      <c r="Q111" s="192">
        <v>0</v>
      </c>
      <c r="R111" s="192">
        <v>1340716.0548908862</v>
      </c>
      <c r="S111" s="192">
        <v>4398772.1366599649</v>
      </c>
      <c r="T111" s="192">
        <v>0</v>
      </c>
      <c r="U111" s="192">
        <v>0</v>
      </c>
      <c r="V111" s="192">
        <v>0</v>
      </c>
      <c r="W111" s="192">
        <v>0</v>
      </c>
      <c r="X111" s="192"/>
      <c r="Y111" s="192">
        <v>9710388.7621720247</v>
      </c>
      <c r="Z111" s="192">
        <v>1405954.020255598</v>
      </c>
      <c r="AA111" s="192">
        <v>0</v>
      </c>
      <c r="AB111" s="192"/>
      <c r="AC111" s="192">
        <v>19130.489402839834</v>
      </c>
      <c r="AD111" s="192"/>
      <c r="AE111" s="192">
        <v>2312290.5213847561</v>
      </c>
      <c r="AF111" s="192"/>
      <c r="AG111" s="192">
        <v>282246.29844542232</v>
      </c>
      <c r="AH111" s="192"/>
      <c r="AI111" s="192">
        <v>969099.65196193545</v>
      </c>
      <c r="AJ111" s="192"/>
      <c r="AK111" s="192">
        <v>15008.497903085248</v>
      </c>
      <c r="AL111" s="192">
        <f t="shared" si="19"/>
        <v>45202691.313567877</v>
      </c>
    </row>
    <row r="112" spans="1:42" ht="14" x14ac:dyDescent="0.15">
      <c r="A112" s="67" t="s">
        <v>899</v>
      </c>
      <c r="B112" s="67"/>
      <c r="C112" s="192">
        <v>9939772.361795431</v>
      </c>
      <c r="D112" s="192">
        <v>16866578.286672682</v>
      </c>
      <c r="E112" s="192">
        <v>282656.32190385414</v>
      </c>
      <c r="F112" s="192"/>
      <c r="G112" s="192">
        <v>8386812.6130976817</v>
      </c>
      <c r="H112" s="192">
        <v>0</v>
      </c>
      <c r="I112" s="192">
        <v>0</v>
      </c>
      <c r="J112" s="192">
        <v>6237.1953774997892</v>
      </c>
      <c r="K112" s="192"/>
      <c r="L112" s="192">
        <v>15341.670953259767</v>
      </c>
      <c r="M112" s="192">
        <v>487.40554330870486</v>
      </c>
      <c r="N112" s="192"/>
      <c r="O112" s="192">
        <v>610782.24627735571</v>
      </c>
      <c r="P112" s="192">
        <v>38676.798924809293</v>
      </c>
      <c r="Q112" s="192">
        <v>0</v>
      </c>
      <c r="R112" s="192">
        <v>2590824.2831828184</v>
      </c>
      <c r="S112" s="192">
        <v>5638590.6876380583</v>
      </c>
      <c r="T112" s="192">
        <v>0</v>
      </c>
      <c r="U112" s="192">
        <v>0</v>
      </c>
      <c r="V112" s="192">
        <v>0</v>
      </c>
      <c r="W112" s="192">
        <v>0</v>
      </c>
      <c r="X112" s="192">
        <v>58508.989403393898</v>
      </c>
      <c r="Y112" s="192">
        <v>11212294.099668976</v>
      </c>
      <c r="Z112" s="192">
        <v>1691317.8444133932</v>
      </c>
      <c r="AA112" s="192">
        <v>0</v>
      </c>
      <c r="AB112" s="192">
        <v>4.5583445485681215</v>
      </c>
      <c r="AC112" s="192">
        <v>11304.079887035268</v>
      </c>
      <c r="AD112" s="192">
        <v>43.223750296048692</v>
      </c>
      <c r="AE112" s="192">
        <v>2122215.889732155</v>
      </c>
      <c r="AF112" s="192"/>
      <c r="AG112" s="192">
        <v>568149.92213830189</v>
      </c>
      <c r="AH112" s="192">
        <v>29667.588606803634</v>
      </c>
      <c r="AI112" s="192">
        <v>1456360.3695949351</v>
      </c>
      <c r="AJ112" s="192">
        <v>25114.724895435316</v>
      </c>
      <c r="AK112" s="192">
        <v>19013.412502899708</v>
      </c>
      <c r="AL112" s="192">
        <f t="shared" si="19"/>
        <v>61570754.574304923</v>
      </c>
    </row>
    <row r="113" spans="1:39" ht="14" x14ac:dyDescent="0.15">
      <c r="A113" s="67" t="s">
        <v>967</v>
      </c>
      <c r="B113" s="67"/>
      <c r="C113" s="192">
        <v>697805.9238678437</v>
      </c>
      <c r="D113" s="192">
        <v>49896359.251472615</v>
      </c>
      <c r="E113" s="192">
        <v>333774.33776961645</v>
      </c>
      <c r="F113" s="192"/>
      <c r="G113" s="192">
        <v>8355487.3683777628</v>
      </c>
      <c r="H113" s="192"/>
      <c r="I113" s="192"/>
      <c r="J113" s="192">
        <v>646580.39029759518</v>
      </c>
      <c r="K113" s="192">
        <v>0.42353653162717791</v>
      </c>
      <c r="L113" s="192">
        <v>11885.564109045989</v>
      </c>
      <c r="M113" s="192">
        <v>18614.464173610249</v>
      </c>
      <c r="N113" s="192"/>
      <c r="O113" s="192">
        <v>1582210.5833931812</v>
      </c>
      <c r="P113" s="192">
        <v>26905.558611105123</v>
      </c>
      <c r="Q113" s="192"/>
      <c r="R113" s="192">
        <v>2158936.806365557</v>
      </c>
      <c r="S113" s="192">
        <v>7499837.1460167719</v>
      </c>
      <c r="T113" s="192"/>
      <c r="U113" s="192"/>
      <c r="V113" s="192"/>
      <c r="W113" s="192"/>
      <c r="X113" s="192">
        <v>2056805.2825599837</v>
      </c>
      <c r="Y113" s="192">
        <v>19580008.531938922</v>
      </c>
      <c r="Z113" s="192">
        <v>2077820.1431028461</v>
      </c>
      <c r="AA113" s="192"/>
      <c r="AB113" s="192">
        <v>1707.6427935603954</v>
      </c>
      <c r="AC113" s="192">
        <v>11973.713971848589</v>
      </c>
      <c r="AD113" s="192">
        <v>780.36145843844804</v>
      </c>
      <c r="AE113" s="192">
        <v>2715843.1412900505</v>
      </c>
      <c r="AF113" s="192"/>
      <c r="AG113" s="192">
        <v>816634.3384298241</v>
      </c>
      <c r="AH113" s="192">
        <v>288606.21871011652</v>
      </c>
      <c r="AI113" s="192">
        <v>3364778.8178991508</v>
      </c>
      <c r="AJ113" s="192">
        <v>874125.20138607314</v>
      </c>
      <c r="AK113" s="192">
        <v>27622.679248914916</v>
      </c>
      <c r="AL113" s="192">
        <f t="shared" si="19"/>
        <v>103045103.89078097</v>
      </c>
    </row>
    <row r="114" spans="1:39" ht="14" x14ac:dyDescent="0.15">
      <c r="A114" s="67" t="s">
        <v>975</v>
      </c>
      <c r="B114" s="67"/>
      <c r="C114" s="192">
        <v>816529.51879973093</v>
      </c>
      <c r="D114" s="192">
        <v>63809965.938978426</v>
      </c>
      <c r="E114" s="192">
        <v>394572.36039247678</v>
      </c>
      <c r="F114" s="192">
        <v>9.4930854551493962</v>
      </c>
      <c r="G114" s="192">
        <v>7046520.6770560881</v>
      </c>
      <c r="H114" s="192"/>
      <c r="I114" s="192"/>
      <c r="J114" s="192">
        <v>4129990.7718445114</v>
      </c>
      <c r="K114" s="192">
        <v>2.51053128577768</v>
      </c>
      <c r="L114" s="192"/>
      <c r="M114" s="192">
        <v>19565.344901533779</v>
      </c>
      <c r="N114" s="192">
        <v>1513522.7276609971</v>
      </c>
      <c r="O114" s="192"/>
      <c r="P114" s="192">
        <v>8301.1361985271706</v>
      </c>
      <c r="Q114" s="192"/>
      <c r="R114" s="192">
        <v>3407162.6259962404</v>
      </c>
      <c r="S114" s="192">
        <v>7195977.5887196632</v>
      </c>
      <c r="T114" s="192"/>
      <c r="U114" s="192"/>
      <c r="V114" s="192"/>
      <c r="W114" s="192"/>
      <c r="X114" s="192">
        <v>5408456.6982843755</v>
      </c>
      <c r="Y114" s="192">
        <v>11598171.708344871</v>
      </c>
      <c r="Z114" s="192">
        <v>3451984.0097387596</v>
      </c>
      <c r="AA114" s="192"/>
      <c r="AB114" s="192">
        <v>6841.7345976009838</v>
      </c>
      <c r="AC114" s="192">
        <v>7786.061224205414</v>
      </c>
      <c r="AD114" s="192">
        <v>283172.10684342211</v>
      </c>
      <c r="AE114" s="192">
        <v>2968522.0267877136</v>
      </c>
      <c r="AF114" s="192"/>
      <c r="AG114" s="192">
        <v>1032264.709496712</v>
      </c>
      <c r="AH114" s="192">
        <v>304721.9611699644</v>
      </c>
      <c r="AI114" s="192">
        <v>735407.56981053797</v>
      </c>
      <c r="AJ114" s="192">
        <v>1003834.2286139609</v>
      </c>
      <c r="AK114" s="192">
        <v>33493.730498037206</v>
      </c>
      <c r="AL114" s="192">
        <f t="shared" si="19"/>
        <v>115176777.23957507</v>
      </c>
    </row>
    <row r="115" spans="1:39" ht="14" x14ac:dyDescent="0.15">
      <c r="A115" s="67" t="s">
        <v>1139</v>
      </c>
      <c r="B115">
        <v>1198212.8748225428</v>
      </c>
      <c r="C115" s="82">
        <v>632086.10645446798</v>
      </c>
      <c r="D115">
        <v>80263678.872477591</v>
      </c>
      <c r="E115">
        <v>505667.26117230993</v>
      </c>
      <c r="F115">
        <v>842.26095028128429</v>
      </c>
      <c r="G115">
        <v>6534808.2531338762</v>
      </c>
      <c r="J115">
        <v>6981645.3725127904</v>
      </c>
      <c r="K115">
        <v>119.73747553303822</v>
      </c>
      <c r="M115">
        <v>30707.001127569893</v>
      </c>
      <c r="N115">
        <v>3623474.5103056184</v>
      </c>
      <c r="P115">
        <v>1308.1502388091735</v>
      </c>
      <c r="R115">
        <v>4254087.9616907388</v>
      </c>
      <c r="S115">
        <v>4185699.2652797857</v>
      </c>
      <c r="X115">
        <v>23150949.368560459</v>
      </c>
      <c r="Y115">
        <v>11647646.702410435</v>
      </c>
      <c r="Z115">
        <v>4359932.9734321842</v>
      </c>
      <c r="AB115">
        <v>5430.4403663929315</v>
      </c>
      <c r="AC115">
        <v>7035.1853047748828</v>
      </c>
      <c r="AD115">
        <v>8483482.1500037778</v>
      </c>
      <c r="AE115">
        <v>1609409.2725690433</v>
      </c>
      <c r="AF115">
        <v>74326.209038193265</v>
      </c>
      <c r="AG115">
        <v>1424368.587356268</v>
      </c>
      <c r="AH115">
        <v>3496064.8736078283</v>
      </c>
      <c r="AI115">
        <v>77.734344529919198</v>
      </c>
      <c r="AJ115">
        <v>3300273.797520489</v>
      </c>
      <c r="AK115">
        <v>52360.183877780983</v>
      </c>
      <c r="AL115" s="192">
        <f>SUM(B115:AK115)</f>
        <v>165823695.10603404</v>
      </c>
      <c r="AM115" s="389">
        <f>AL115/1024</f>
        <v>161937.20225198637</v>
      </c>
    </row>
    <row r="116" spans="1:39" ht="14" x14ac:dyDescent="0.15">
      <c r="A116" s="67" t="s">
        <v>85</v>
      </c>
      <c r="B116" s="67"/>
      <c r="C116" s="330">
        <f t="shared" ref="C116:AL116" si="20">SUM(C91:C114)</f>
        <v>42502685.697152786</v>
      </c>
      <c r="D116" s="330">
        <f t="shared" si="20"/>
        <v>130572903.47712372</v>
      </c>
      <c r="E116" s="330">
        <f t="shared" si="20"/>
        <v>2462339.5795239983</v>
      </c>
      <c r="F116" s="330">
        <f t="shared" si="20"/>
        <v>9.4930854551493962</v>
      </c>
      <c r="G116" s="330">
        <f t="shared" si="20"/>
        <v>61838298.847879916</v>
      </c>
      <c r="H116" s="330">
        <f t="shared" si="20"/>
        <v>1409989.99</v>
      </c>
      <c r="I116" s="330">
        <f t="shared" si="20"/>
        <v>304231.37</v>
      </c>
      <c r="J116" s="330">
        <f t="shared" si="20"/>
        <v>4782808.3575196061</v>
      </c>
      <c r="K116" s="330">
        <f t="shared" si="20"/>
        <v>2.9340678174048578</v>
      </c>
      <c r="L116" s="330">
        <f t="shared" si="20"/>
        <v>236300.29659268301</v>
      </c>
      <c r="M116" s="330">
        <f t="shared" si="20"/>
        <v>38667.214618452737</v>
      </c>
      <c r="N116" s="330">
        <f t="shared" si="20"/>
        <v>1513522.7276609971</v>
      </c>
      <c r="O116" s="330">
        <f t="shared" si="20"/>
        <v>4292822.2635968775</v>
      </c>
      <c r="P116" s="330">
        <f t="shared" si="20"/>
        <v>3852937.8498054706</v>
      </c>
      <c r="Q116" s="330">
        <f t="shared" si="20"/>
        <v>5369026.9659932973</v>
      </c>
      <c r="R116" s="330">
        <f t="shared" si="20"/>
        <v>14088024.809458848</v>
      </c>
      <c r="S116" s="330">
        <f t="shared" si="20"/>
        <v>55668110.979983397</v>
      </c>
      <c r="T116" s="330">
        <f t="shared" si="20"/>
        <v>49216.863554817952</v>
      </c>
      <c r="U116" s="330">
        <f t="shared" si="20"/>
        <v>39098.793878102268</v>
      </c>
      <c r="V116" s="330">
        <f t="shared" si="20"/>
        <v>118792.672191754</v>
      </c>
      <c r="W116" s="330">
        <f t="shared" si="20"/>
        <v>11654.49</v>
      </c>
      <c r="X116" s="330">
        <f t="shared" si="20"/>
        <v>7523770.970247753</v>
      </c>
      <c r="Y116" s="330">
        <f t="shared" si="20"/>
        <v>86914889.062272921</v>
      </c>
      <c r="Z116" s="330">
        <f t="shared" si="20"/>
        <v>11758789.866356587</v>
      </c>
      <c r="AA116" s="330">
        <f t="shared" si="20"/>
        <v>5050.2186623513644</v>
      </c>
      <c r="AB116" s="330">
        <f t="shared" si="20"/>
        <v>8553.935735709947</v>
      </c>
      <c r="AC116" s="330">
        <f t="shared" si="20"/>
        <v>345951.23112581013</v>
      </c>
      <c r="AD116" s="330">
        <f t="shared" si="20"/>
        <v>283995.69205215661</v>
      </c>
      <c r="AE116" s="330">
        <f t="shared" si="20"/>
        <v>19020683.918434944</v>
      </c>
      <c r="AF116" s="330"/>
      <c r="AG116" s="330">
        <f t="shared" si="20"/>
        <v>3760716.5904718116</v>
      </c>
      <c r="AH116" s="330">
        <f t="shared" si="20"/>
        <v>622995.76848688454</v>
      </c>
      <c r="AI116" s="330">
        <f t="shared" si="20"/>
        <v>10254813.198030906</v>
      </c>
      <c r="AJ116" s="330">
        <f t="shared" si="20"/>
        <v>1903074.1548954693</v>
      </c>
      <c r="AK116" s="330">
        <f t="shared" si="20"/>
        <v>141099.96995689769</v>
      </c>
      <c r="AL116" s="330">
        <f t="shared" si="20"/>
        <v>471695830.25041819</v>
      </c>
    </row>
    <row r="117" spans="1:39" x14ac:dyDescent="0.15">
      <c r="A117" t="s">
        <v>387</v>
      </c>
    </row>
    <row r="118" spans="1:39" x14ac:dyDescent="0.15">
      <c r="A118" t="s">
        <v>388</v>
      </c>
    </row>
    <row r="119" spans="1:39" x14ac:dyDescent="0.15">
      <c r="A119" t="s">
        <v>715</v>
      </c>
      <c r="B119" s="149"/>
    </row>
    <row r="121" spans="1:39" x14ac:dyDescent="0.15">
      <c r="C121"/>
    </row>
    <row r="122" spans="1:39" x14ac:dyDescent="0.15">
      <c r="C122"/>
    </row>
    <row r="123" spans="1:39" x14ac:dyDescent="0.15">
      <c r="C123"/>
    </row>
    <row r="124" spans="1:39" x14ac:dyDescent="0.15">
      <c r="AL124">
        <f>SUM(B123:AK123)</f>
        <v>0</v>
      </c>
    </row>
    <row r="128" spans="1:39" x14ac:dyDescent="0.15">
      <c r="C128"/>
    </row>
    <row r="129" spans="3:3" x14ac:dyDescent="0.15">
      <c r="C129"/>
    </row>
  </sheetData>
  <mergeCells count="1">
    <mergeCell ref="A1:P1"/>
  </mergeCells>
  <phoneticPr fontId="29" type="noConversion"/>
  <printOptions horizontalCentered="1"/>
  <pageMargins left="0.75" right="0.75" top="1" bottom="1" header="0.5" footer="0.5"/>
  <pageSetup scale="75" orientation="landscape" horizontalDpi="4294967292" verticalDpi="4294967292" r:id="rId1"/>
  <headerFooter alignWithMargins="0"/>
  <rowBreaks count="1" manualBreakCount="1">
    <brk id="26"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dimension ref="A1:Q78"/>
  <sheetViews>
    <sheetView topLeftCell="D1" zoomScaleNormal="100" workbookViewId="0">
      <selection activeCell="T52" sqref="T52"/>
    </sheetView>
  </sheetViews>
  <sheetFormatPr baseColWidth="10" defaultColWidth="11.5" defaultRowHeight="13" x14ac:dyDescent="0.15"/>
  <cols>
    <col min="1" max="1" width="18.83203125" customWidth="1"/>
    <col min="2" max="2" width="11.1640625" customWidth="1"/>
    <col min="3" max="3" width="14" customWidth="1"/>
    <col min="4" max="5" width="13.5" customWidth="1"/>
    <col min="6" max="6" width="14" customWidth="1"/>
    <col min="7" max="7" width="14.5" customWidth="1"/>
    <col min="8" max="8" width="14.6640625" customWidth="1"/>
  </cols>
  <sheetData>
    <row r="1" spans="1:17" x14ac:dyDescent="0.15">
      <c r="A1" t="s">
        <v>1142</v>
      </c>
    </row>
    <row r="2" spans="1:17" x14ac:dyDescent="0.15">
      <c r="A2" t="s">
        <v>393</v>
      </c>
    </row>
    <row r="3" spans="1:17" x14ac:dyDescent="0.15">
      <c r="A3" t="s">
        <v>394</v>
      </c>
    </row>
    <row r="4" spans="1:17" x14ac:dyDescent="0.15">
      <c r="A4" t="s">
        <v>395</v>
      </c>
    </row>
    <row r="5" spans="1:17" x14ac:dyDescent="0.15">
      <c r="A5" t="s">
        <v>396</v>
      </c>
    </row>
    <row r="6" spans="1:17" x14ac:dyDescent="0.15">
      <c r="A6" t="s">
        <v>397</v>
      </c>
    </row>
    <row r="7" spans="1:17" x14ac:dyDescent="0.15">
      <c r="A7" t="s">
        <v>398</v>
      </c>
    </row>
    <row r="9" spans="1:17" ht="24.75" customHeight="1" x14ac:dyDescent="0.15">
      <c r="A9" s="1048" t="s">
        <v>811</v>
      </c>
      <c r="B9" s="1048"/>
      <c r="C9" s="1048"/>
      <c r="D9" s="1048"/>
      <c r="E9" s="1048"/>
      <c r="F9" s="1048"/>
      <c r="G9" s="1048"/>
      <c r="H9" s="1048"/>
      <c r="I9" s="1048"/>
      <c r="J9" s="1048"/>
      <c r="K9" s="9"/>
    </row>
    <row r="11" spans="1:17" x14ac:dyDescent="0.15">
      <c r="A11" s="150" t="s">
        <v>399</v>
      </c>
    </row>
    <row r="12" spans="1:17" s="84" customFormat="1" ht="15" x14ac:dyDescent="0.15">
      <c r="A12" s="24" t="s">
        <v>400</v>
      </c>
      <c r="B12" s="151" t="s">
        <v>109</v>
      </c>
      <c r="C12" s="151" t="s">
        <v>110</v>
      </c>
      <c r="D12" s="151" t="s">
        <v>111</v>
      </c>
      <c r="E12" s="152" t="s">
        <v>112</v>
      </c>
      <c r="F12" s="151" t="s">
        <v>113</v>
      </c>
      <c r="G12" s="28" t="s">
        <v>160</v>
      </c>
    </row>
    <row r="13" spans="1:17" x14ac:dyDescent="0.15">
      <c r="A13" s="46" t="s">
        <v>1139</v>
      </c>
      <c r="B13" s="153">
        <f t="shared" ref="B13:G13" si="0">B42</f>
        <v>0.44851000000000002</v>
      </c>
      <c r="C13" s="153">
        <f t="shared" si="0"/>
        <v>1331.9370309999999</v>
      </c>
      <c r="D13" s="153">
        <f t="shared" si="0"/>
        <v>827.784718</v>
      </c>
      <c r="E13" s="153">
        <f t="shared" si="0"/>
        <v>2110.8141339999993</v>
      </c>
      <c r="F13" s="153">
        <f t="shared" si="0"/>
        <v>393.78950400000008</v>
      </c>
      <c r="G13" s="153">
        <f t="shared" si="0"/>
        <v>104.49251800000002</v>
      </c>
      <c r="Q13" t="s">
        <v>70</v>
      </c>
    </row>
    <row r="16" spans="1:17" x14ac:dyDescent="0.15">
      <c r="A16" s="150" t="s">
        <v>401</v>
      </c>
      <c r="E16" t="s">
        <v>70</v>
      </c>
    </row>
    <row r="17" spans="1:8" ht="51" x14ac:dyDescent="0.15">
      <c r="A17" s="265" t="s">
        <v>402</v>
      </c>
      <c r="B17" s="225" t="s">
        <v>109</v>
      </c>
      <c r="C17" s="225" t="s">
        <v>110</v>
      </c>
      <c r="D17" s="225" t="s">
        <v>111</v>
      </c>
      <c r="E17" s="231" t="s">
        <v>112</v>
      </c>
      <c r="F17" s="225" t="s">
        <v>113</v>
      </c>
      <c r="G17" s="225" t="s">
        <v>761</v>
      </c>
      <c r="H17" s="225" t="s">
        <v>55</v>
      </c>
    </row>
    <row r="18" spans="1:8" ht="16" x14ac:dyDescent="0.2">
      <c r="A18" s="266" t="s">
        <v>295</v>
      </c>
      <c r="B18" s="267">
        <f t="shared" ref="B18:G18" si="1">B48/1000000</f>
        <v>7.3846999999999996E-2</v>
      </c>
      <c r="C18" s="267">
        <f t="shared" si="1"/>
        <v>0.455897</v>
      </c>
      <c r="D18" s="267">
        <f t="shared" si="1"/>
        <v>7.0280000000000004E-3</v>
      </c>
      <c r="E18" s="267">
        <f t="shared" si="1"/>
        <v>1.0995E-2</v>
      </c>
      <c r="F18" s="267">
        <f t="shared" si="1"/>
        <v>3.0839999999999999E-3</v>
      </c>
      <c r="G18" s="267">
        <f t="shared" si="1"/>
        <v>4.1598759999999997</v>
      </c>
      <c r="H18" s="267">
        <f>SUM(B18:G18)</f>
        <v>4.7107269999999994</v>
      </c>
    </row>
    <row r="19" spans="1:8" ht="16" x14ac:dyDescent="0.2">
      <c r="A19" s="266" t="s">
        <v>296</v>
      </c>
      <c r="B19" s="267">
        <f t="shared" ref="B19:G28" si="2">B49/1000000</f>
        <v>0.38306000000000001</v>
      </c>
      <c r="C19" s="267">
        <f t="shared" si="2"/>
        <v>1.6666430000000001</v>
      </c>
      <c r="D19" s="267">
        <f t="shared" si="2"/>
        <v>0.404414</v>
      </c>
      <c r="E19" s="267">
        <f t="shared" si="2"/>
        <v>0.201567</v>
      </c>
      <c r="F19" s="267">
        <f t="shared" si="2"/>
        <v>4.5828000000000001E-2</v>
      </c>
      <c r="G19" s="267">
        <f t="shared" si="2"/>
        <v>5.7922209999999996</v>
      </c>
      <c r="H19" s="267">
        <f t="shared" ref="H19:H33" si="3">SUM(B19:G19)</f>
        <v>8.4937329999999989</v>
      </c>
    </row>
    <row r="20" spans="1:8" ht="16" x14ac:dyDescent="0.2">
      <c r="A20" s="266" t="s">
        <v>297</v>
      </c>
      <c r="B20" s="267">
        <f t="shared" si="2"/>
        <v>0.36446800000000001</v>
      </c>
      <c r="C20" s="267">
        <f t="shared" si="2"/>
        <v>4.5956840000000003</v>
      </c>
      <c r="D20" s="267">
        <f t="shared" si="2"/>
        <v>1.7343919999999999</v>
      </c>
      <c r="E20" s="267">
        <f t="shared" si="2"/>
        <v>0.77546000000000004</v>
      </c>
      <c r="F20" s="267">
        <f t="shared" si="2"/>
        <v>0.34154699999999999</v>
      </c>
      <c r="G20" s="267">
        <f t="shared" si="2"/>
        <v>11.494088</v>
      </c>
      <c r="H20" s="267">
        <f t="shared" si="3"/>
        <v>19.305638999999999</v>
      </c>
    </row>
    <row r="21" spans="1:8" ht="16" x14ac:dyDescent="0.2">
      <c r="A21" s="266" t="s">
        <v>298</v>
      </c>
      <c r="B21" s="267">
        <f t="shared" si="2"/>
        <v>0.93133200000000005</v>
      </c>
      <c r="C21" s="267">
        <f t="shared" si="2"/>
        <v>7.4671089999999998</v>
      </c>
      <c r="D21" s="267">
        <f t="shared" si="2"/>
        <v>9.5797380000000008</v>
      </c>
      <c r="E21" s="267">
        <f t="shared" si="2"/>
        <v>5.1749679999999998</v>
      </c>
      <c r="F21" s="267">
        <f t="shared" si="2"/>
        <v>1.044189</v>
      </c>
      <c r="G21" s="267">
        <f t="shared" si="2"/>
        <v>11.014049</v>
      </c>
      <c r="H21" s="267">
        <f t="shared" si="3"/>
        <v>35.211385</v>
      </c>
    </row>
    <row r="22" spans="1:8" ht="16" x14ac:dyDescent="0.2">
      <c r="A22" s="266" t="s">
        <v>299</v>
      </c>
      <c r="B22" s="267">
        <f t="shared" si="2"/>
        <v>2.8445179999999999</v>
      </c>
      <c r="C22" s="267">
        <f t="shared" si="2"/>
        <v>10.78206</v>
      </c>
      <c r="D22" s="267">
        <f t="shared" si="2"/>
        <v>13.69205</v>
      </c>
      <c r="E22" s="267">
        <f t="shared" si="2"/>
        <v>6.0309799999999996</v>
      </c>
      <c r="F22" s="267">
        <f t="shared" si="2"/>
        <v>1.0432809999999999</v>
      </c>
      <c r="G22" s="267">
        <f t="shared" si="2"/>
        <v>12.340040999999999</v>
      </c>
      <c r="H22" s="267">
        <f t="shared" si="3"/>
        <v>46.732929999999996</v>
      </c>
    </row>
    <row r="23" spans="1:8" ht="16" x14ac:dyDescent="0.2">
      <c r="A23" s="266" t="s">
        <v>300</v>
      </c>
      <c r="B23" s="267">
        <f t="shared" si="2"/>
        <v>0.98538800000000004</v>
      </c>
      <c r="C23" s="267">
        <f t="shared" si="2"/>
        <v>9.976718</v>
      </c>
      <c r="D23" s="267">
        <f t="shared" si="2"/>
        <v>20.260641</v>
      </c>
      <c r="E23" s="267">
        <f t="shared" si="2"/>
        <v>13.687386999999999</v>
      </c>
      <c r="F23" s="267">
        <f t="shared" si="2"/>
        <v>1.871853</v>
      </c>
      <c r="G23" s="267">
        <f t="shared" si="2"/>
        <v>19.586569000000001</v>
      </c>
      <c r="H23" s="267">
        <f t="shared" si="3"/>
        <v>66.368555999999998</v>
      </c>
    </row>
    <row r="24" spans="1:8" ht="16" x14ac:dyDescent="0.2">
      <c r="A24" s="266" t="s">
        <v>301</v>
      </c>
      <c r="B24" s="267">
        <f t="shared" si="2"/>
        <v>1.201684</v>
      </c>
      <c r="C24" s="267">
        <f t="shared" si="2"/>
        <v>15.127181999999999</v>
      </c>
      <c r="D24" s="267">
        <f t="shared" si="2"/>
        <v>29.741105999999998</v>
      </c>
      <c r="E24" s="267">
        <f t="shared" si="2"/>
        <v>12.022124</v>
      </c>
      <c r="F24" s="267">
        <f t="shared" si="2"/>
        <v>1.1749830000000001</v>
      </c>
      <c r="G24" s="267">
        <f t="shared" si="2"/>
        <v>26.601156</v>
      </c>
      <c r="H24" s="267">
        <f t="shared" si="3"/>
        <v>85.868234999999984</v>
      </c>
    </row>
    <row r="25" spans="1:8" ht="16" x14ac:dyDescent="0.2">
      <c r="A25" s="266" t="s">
        <v>302</v>
      </c>
      <c r="B25" s="267">
        <f t="shared" si="2"/>
        <v>1.5309870000000001</v>
      </c>
      <c r="C25" s="267">
        <f t="shared" si="2"/>
        <v>22.666913000000001</v>
      </c>
      <c r="D25" s="267">
        <f t="shared" si="2"/>
        <v>47.641204000000002</v>
      </c>
      <c r="E25" s="267">
        <f t="shared" si="2"/>
        <v>15.117656999999999</v>
      </c>
      <c r="F25" s="267">
        <f t="shared" si="2"/>
        <v>1.7994920000000001</v>
      </c>
      <c r="G25" s="267">
        <f t="shared" si="2"/>
        <v>32.821292999999997</v>
      </c>
      <c r="H25" s="267">
        <f t="shared" si="3"/>
        <v>121.577546</v>
      </c>
    </row>
    <row r="26" spans="1:8" ht="16" x14ac:dyDescent="0.2">
      <c r="A26" s="266" t="s">
        <v>303</v>
      </c>
      <c r="B26" s="267">
        <f t="shared" si="2"/>
        <v>0.73440899999999998</v>
      </c>
      <c r="C26" s="267">
        <f t="shared" si="2"/>
        <v>31.290271000000001</v>
      </c>
      <c r="D26" s="267">
        <f t="shared" si="2"/>
        <v>78.474031999999994</v>
      </c>
      <c r="E26" s="267">
        <f t="shared" si="2"/>
        <v>27.770396999999999</v>
      </c>
      <c r="F26" s="267">
        <f t="shared" si="2"/>
        <v>4.0463709999999997</v>
      </c>
      <c r="G26" s="267">
        <f t="shared" si="2"/>
        <v>21.80292</v>
      </c>
      <c r="H26" s="267">
        <f t="shared" si="3"/>
        <v>164.11839999999998</v>
      </c>
    </row>
    <row r="27" spans="1:8" ht="16" x14ac:dyDescent="0.2">
      <c r="A27" s="266" t="s">
        <v>304</v>
      </c>
      <c r="B27" s="267">
        <f t="shared" si="2"/>
        <v>1.38883</v>
      </c>
      <c r="C27" s="267">
        <f t="shared" si="2"/>
        <v>58.512839999999997</v>
      </c>
      <c r="D27" s="267">
        <f t="shared" si="2"/>
        <v>108.062855</v>
      </c>
      <c r="E27" s="267">
        <f t="shared" si="2"/>
        <v>53.119028999999998</v>
      </c>
      <c r="F27" s="267">
        <f t="shared" si="2"/>
        <v>12.931047</v>
      </c>
      <c r="G27" s="267">
        <f t="shared" si="2"/>
        <v>22.423525999999999</v>
      </c>
      <c r="H27" s="267">
        <f t="shared" si="3"/>
        <v>256.43812700000001</v>
      </c>
    </row>
    <row r="28" spans="1:8" ht="16" x14ac:dyDescent="0.2">
      <c r="A28" s="266" t="s">
        <v>305</v>
      </c>
      <c r="B28" s="267">
        <f t="shared" si="2"/>
        <v>1.13025</v>
      </c>
      <c r="C28" s="267">
        <f t="shared" si="2"/>
        <v>96.292953999999995</v>
      </c>
      <c r="D28" s="267">
        <f t="shared" si="2"/>
        <v>179.48289199999999</v>
      </c>
      <c r="E28" s="267">
        <f t="shared" si="2"/>
        <v>103.23486</v>
      </c>
      <c r="F28" s="267">
        <f t="shared" si="2"/>
        <v>37.149217</v>
      </c>
      <c r="G28" s="267">
        <f t="shared" si="2"/>
        <v>5.8237100000000002</v>
      </c>
      <c r="H28" s="267">
        <f t="shared" si="3"/>
        <v>423.11388299999999</v>
      </c>
    </row>
    <row r="29" spans="1:8" ht="16" x14ac:dyDescent="0.2">
      <c r="A29" s="266" t="s">
        <v>306</v>
      </c>
      <c r="B29" s="267">
        <f t="shared" ref="B29:G36" si="4">B59/1000000</f>
        <v>1.7256720000000001</v>
      </c>
      <c r="C29" s="267">
        <f t="shared" si="4"/>
        <v>127.444305</v>
      </c>
      <c r="D29" s="267">
        <f t="shared" si="4"/>
        <v>233.05652000000001</v>
      </c>
      <c r="E29" s="267">
        <f t="shared" si="4"/>
        <v>59.389938999999998</v>
      </c>
      <c r="F29" s="267">
        <f t="shared" si="4"/>
        <v>61.631079999999997</v>
      </c>
      <c r="G29" s="267">
        <f t="shared" si="4"/>
        <v>19.148987000000002</v>
      </c>
      <c r="H29" s="267">
        <f t="shared" si="3"/>
        <v>502.396503</v>
      </c>
    </row>
    <row r="30" spans="1:8" ht="16" x14ac:dyDescent="0.2">
      <c r="A30" s="266" t="s">
        <v>307</v>
      </c>
      <c r="B30" s="267">
        <f t="shared" si="4"/>
        <v>1.6792830000000001</v>
      </c>
      <c r="C30" s="267">
        <f t="shared" si="4"/>
        <v>140.29547099999999</v>
      </c>
      <c r="D30" s="267">
        <f t="shared" si="4"/>
        <v>279.65156500000001</v>
      </c>
      <c r="E30" s="267">
        <f t="shared" si="4"/>
        <v>82.007067000000006</v>
      </c>
      <c r="F30" s="267">
        <f t="shared" si="4"/>
        <v>89.801469999999995</v>
      </c>
      <c r="G30" s="267">
        <f t="shared" si="4"/>
        <v>22.357348999999999</v>
      </c>
      <c r="H30" s="267">
        <f t="shared" si="3"/>
        <v>615.79220499999997</v>
      </c>
    </row>
    <row r="31" spans="1:8" ht="16" x14ac:dyDescent="0.2">
      <c r="A31" s="266" t="s">
        <v>308</v>
      </c>
      <c r="B31" s="267">
        <f t="shared" si="4"/>
        <v>2.5817540000000001</v>
      </c>
      <c r="C31" s="267">
        <f t="shared" si="4"/>
        <v>160.09891200000001</v>
      </c>
      <c r="D31" s="267">
        <f t="shared" si="4"/>
        <v>354.53330499999998</v>
      </c>
      <c r="E31" s="267">
        <f t="shared" si="4"/>
        <v>135.177662</v>
      </c>
      <c r="F31" s="267">
        <f t="shared" si="4"/>
        <v>140.02072899999999</v>
      </c>
      <c r="G31" s="267">
        <f t="shared" si="4"/>
        <v>35.732905000000002</v>
      </c>
      <c r="H31" s="267">
        <f t="shared" si="3"/>
        <v>828.14526699999988</v>
      </c>
    </row>
    <row r="32" spans="1:8" ht="16" x14ac:dyDescent="0.2">
      <c r="A32" s="266" t="s">
        <v>309</v>
      </c>
      <c r="B32" s="267">
        <f t="shared" si="4"/>
        <v>2.9024570000000001</v>
      </c>
      <c r="C32" s="267">
        <f t="shared" si="4"/>
        <v>197.91232199999999</v>
      </c>
      <c r="D32" s="267">
        <f t="shared" si="4"/>
        <v>352.68350199999998</v>
      </c>
      <c r="E32" s="267">
        <f t="shared" si="4"/>
        <v>187.229724</v>
      </c>
      <c r="F32" s="267">
        <f t="shared" si="4"/>
        <v>244.256879</v>
      </c>
      <c r="G32" s="267">
        <f t="shared" si="4"/>
        <v>43.186785999999998</v>
      </c>
      <c r="H32" s="267">
        <f t="shared" si="3"/>
        <v>1028.1716699999999</v>
      </c>
    </row>
    <row r="33" spans="1:8" ht="16" x14ac:dyDescent="0.2">
      <c r="A33" s="266" t="s">
        <v>228</v>
      </c>
      <c r="B33" s="267">
        <f t="shared" si="4"/>
        <v>4.2102680000000001</v>
      </c>
      <c r="C33" s="267">
        <f t="shared" si="4"/>
        <v>243.10916</v>
      </c>
      <c r="D33" s="267">
        <f t="shared" si="4"/>
        <v>501.72144400000002</v>
      </c>
      <c r="E33" s="267">
        <f t="shared" si="4"/>
        <v>260.710936</v>
      </c>
      <c r="F33" s="267">
        <f t="shared" si="4"/>
        <v>364.16824600000001</v>
      </c>
      <c r="G33" s="267">
        <f t="shared" si="4"/>
        <v>49.483013</v>
      </c>
      <c r="H33" s="267">
        <f t="shared" si="3"/>
        <v>1423.403067</v>
      </c>
    </row>
    <row r="34" spans="1:8" ht="16" x14ac:dyDescent="0.2">
      <c r="A34" s="266" t="s">
        <v>609</v>
      </c>
      <c r="B34" s="267">
        <f t="shared" si="4"/>
        <v>3.290146</v>
      </c>
      <c r="C34" s="267">
        <f t="shared" si="4"/>
        <v>302.96056800000002</v>
      </c>
      <c r="D34" s="267">
        <f t="shared" si="4"/>
        <v>498.03322900000001</v>
      </c>
      <c r="E34" s="267">
        <f t="shared" si="4"/>
        <v>272.22255000000001</v>
      </c>
      <c r="F34" s="267">
        <f t="shared" si="4"/>
        <v>340.935565</v>
      </c>
      <c r="G34" s="267">
        <f t="shared" si="4"/>
        <v>95.439993999999999</v>
      </c>
      <c r="H34" s="267">
        <f t="shared" ref="H34:H41" si="5">SUM(B34:G34)</f>
        <v>1512.8820520000002</v>
      </c>
    </row>
    <row r="35" spans="1:8" ht="16" x14ac:dyDescent="0.2">
      <c r="A35" s="266" t="s">
        <v>662</v>
      </c>
      <c r="B35" s="267">
        <f t="shared" si="4"/>
        <v>2.202728</v>
      </c>
      <c r="C35" s="267">
        <f t="shared" si="4"/>
        <v>280.23853200000002</v>
      </c>
      <c r="D35" s="267">
        <f t="shared" si="4"/>
        <v>558.74749099999997</v>
      </c>
      <c r="E35" s="267">
        <f t="shared" si="4"/>
        <v>261.91036100000002</v>
      </c>
      <c r="F35" s="267">
        <f t="shared" si="4"/>
        <v>193.43923599999999</v>
      </c>
      <c r="G35" s="267">
        <f t="shared" si="4"/>
        <v>97.127844999999994</v>
      </c>
      <c r="H35" s="267">
        <f t="shared" si="5"/>
        <v>1393.6661929999998</v>
      </c>
    </row>
    <row r="36" spans="1:8" ht="16" x14ac:dyDescent="0.2">
      <c r="A36" s="266" t="s">
        <v>689</v>
      </c>
      <c r="B36" s="267">
        <f t="shared" si="4"/>
        <v>1.518332</v>
      </c>
      <c r="C36" s="267">
        <f t="shared" si="4"/>
        <v>351.45623399999999</v>
      </c>
      <c r="D36" s="267">
        <f t="shared" si="4"/>
        <v>562.20123699999999</v>
      </c>
      <c r="E36" s="267">
        <f t="shared" si="4"/>
        <v>355.45439699999997</v>
      </c>
      <c r="F36" s="267">
        <f t="shared" si="4"/>
        <v>222.471676</v>
      </c>
      <c r="G36" s="267">
        <f t="shared" si="4"/>
        <v>118.340701</v>
      </c>
      <c r="H36" s="267">
        <f t="shared" si="5"/>
        <v>1611.4425770000003</v>
      </c>
    </row>
    <row r="37" spans="1:8" ht="16" x14ac:dyDescent="0.2">
      <c r="A37" s="266" t="s">
        <v>723</v>
      </c>
      <c r="B37" s="267">
        <f t="shared" ref="B37:G38" si="6">B67/1000000</f>
        <v>2.228008</v>
      </c>
      <c r="C37" s="267">
        <f t="shared" si="6"/>
        <v>409.95981799999998</v>
      </c>
      <c r="D37" s="267">
        <f t="shared" si="6"/>
        <v>684.00167299999998</v>
      </c>
      <c r="E37" s="267">
        <f t="shared" si="6"/>
        <v>455.88954899999999</v>
      </c>
      <c r="F37" s="267">
        <f t="shared" si="6"/>
        <v>283.63660399999998</v>
      </c>
      <c r="G37" s="267">
        <f t="shared" si="6"/>
        <v>75.962602000000004</v>
      </c>
      <c r="H37" s="267">
        <f t="shared" si="5"/>
        <v>1911.6782540000002</v>
      </c>
    </row>
    <row r="38" spans="1:8" ht="16" x14ac:dyDescent="0.2">
      <c r="A38" s="266" t="s">
        <v>765</v>
      </c>
      <c r="B38" s="267">
        <f t="shared" si="6"/>
        <v>3.57429</v>
      </c>
      <c r="C38" s="267">
        <f t="shared" si="6"/>
        <v>404.82909699999999</v>
      </c>
      <c r="D38" s="267">
        <f t="shared" si="6"/>
        <v>710.10228800000004</v>
      </c>
      <c r="E38" s="267">
        <f t="shared" si="6"/>
        <v>456.83677899999998</v>
      </c>
      <c r="F38" s="267">
        <f t="shared" si="6"/>
        <v>272.590462</v>
      </c>
      <c r="G38" s="267">
        <f t="shared" si="6"/>
        <v>36.303235000000001</v>
      </c>
      <c r="H38" s="267">
        <f t="shared" si="5"/>
        <v>1884.2361510000003</v>
      </c>
    </row>
    <row r="39" spans="1:8" ht="16" x14ac:dyDescent="0.2">
      <c r="A39" s="266" t="s">
        <v>899</v>
      </c>
      <c r="B39" s="267">
        <f t="shared" ref="B39:G39" si="7">B68/1000000</f>
        <v>3.57429</v>
      </c>
      <c r="C39" s="267">
        <f t="shared" si="7"/>
        <v>404.82909699999999</v>
      </c>
      <c r="D39" s="267">
        <f t="shared" si="7"/>
        <v>710.10228800000004</v>
      </c>
      <c r="E39" s="267">
        <f t="shared" si="7"/>
        <v>456.83677899999998</v>
      </c>
      <c r="F39" s="267">
        <f t="shared" si="7"/>
        <v>272.590462</v>
      </c>
      <c r="G39" s="267">
        <f t="shared" si="7"/>
        <v>36.303235000000001</v>
      </c>
      <c r="H39" s="267">
        <f t="shared" si="5"/>
        <v>1884.2361510000003</v>
      </c>
    </row>
    <row r="40" spans="1:8" ht="16" x14ac:dyDescent="0.2">
      <c r="A40" s="266" t="s">
        <v>967</v>
      </c>
      <c r="B40" s="267">
        <f t="shared" ref="B40:G42" si="8">B70/1000000</f>
        <v>2.138207</v>
      </c>
      <c r="C40" s="267">
        <f t="shared" si="8"/>
        <v>666.95384899999999</v>
      </c>
      <c r="D40" s="267">
        <f t="shared" si="8"/>
        <v>1056.846839</v>
      </c>
      <c r="E40" s="267">
        <f t="shared" si="8"/>
        <v>863.60807899999998</v>
      </c>
      <c r="F40" s="267">
        <f t="shared" si="8"/>
        <v>327.81903399999999</v>
      </c>
      <c r="G40" s="267">
        <f t="shared" si="8"/>
        <v>86.035314</v>
      </c>
      <c r="H40" s="267">
        <f t="shared" si="5"/>
        <v>3003.4013220000002</v>
      </c>
    </row>
    <row r="41" spans="1:8" ht="16" x14ac:dyDescent="0.2">
      <c r="A41" s="266" t="s">
        <v>975</v>
      </c>
      <c r="B41" s="267">
        <f t="shared" si="8"/>
        <v>0.69956700000000005</v>
      </c>
      <c r="C41" s="267">
        <f t="shared" si="8"/>
        <v>1197.375231</v>
      </c>
      <c r="D41" s="267">
        <f t="shared" si="8"/>
        <v>772.02705400000002</v>
      </c>
      <c r="E41" s="267">
        <f t="shared" si="8"/>
        <v>912.76058799999998</v>
      </c>
      <c r="F41" s="267">
        <f t="shared" si="8"/>
        <v>315.72591399999999</v>
      </c>
      <c r="G41" s="267">
        <f t="shared" si="8"/>
        <v>102.987345</v>
      </c>
      <c r="H41" s="267">
        <f t="shared" si="5"/>
        <v>3301.575699</v>
      </c>
    </row>
    <row r="42" spans="1:8" ht="16" x14ac:dyDescent="0.2">
      <c r="A42" s="266" t="s">
        <v>1139</v>
      </c>
      <c r="B42" s="267">
        <f t="shared" si="8"/>
        <v>0.44851000000000002</v>
      </c>
      <c r="C42" s="267">
        <f t="shared" si="8"/>
        <v>1331.9370309999999</v>
      </c>
      <c r="D42" s="267">
        <f t="shared" si="8"/>
        <v>827.784718</v>
      </c>
      <c r="E42" s="267">
        <f t="shared" si="8"/>
        <v>2110.8141339999993</v>
      </c>
      <c r="F42" s="267">
        <f t="shared" si="8"/>
        <v>393.78950400000008</v>
      </c>
      <c r="G42" s="267">
        <f t="shared" si="8"/>
        <v>104.49251800000002</v>
      </c>
      <c r="H42" s="267">
        <f t="shared" ref="H42" si="9">SUM(B42:G42)</f>
        <v>4769.2664149999991</v>
      </c>
    </row>
    <row r="43" spans="1:8" ht="16" x14ac:dyDescent="0.2">
      <c r="A43" s="268" t="s">
        <v>55</v>
      </c>
      <c r="B43" s="251">
        <f t="shared" ref="B43:H43" si="10">SUM(B18:B41)</f>
        <v>43.893774999999998</v>
      </c>
      <c r="C43" s="251">
        <f t="shared" si="10"/>
        <v>5146.2968669999991</v>
      </c>
      <c r="D43" s="251">
        <f t="shared" si="10"/>
        <v>7762.7887869999995</v>
      </c>
      <c r="E43" s="251">
        <f t="shared" si="10"/>
        <v>4997.1798339999996</v>
      </c>
      <c r="F43" s="251">
        <f t="shared" si="10"/>
        <v>3190.5382490000002</v>
      </c>
      <c r="G43" s="251">
        <f t="shared" si="10"/>
        <v>992.26875999999993</v>
      </c>
      <c r="H43" s="251">
        <f t="shared" si="10"/>
        <v>22132.966272000001</v>
      </c>
    </row>
    <row r="44" spans="1:8" x14ac:dyDescent="0.15">
      <c r="A44" s="104" t="s">
        <v>1007</v>
      </c>
      <c r="B44" s="155"/>
      <c r="C44" s="155"/>
      <c r="D44" s="155"/>
      <c r="E44" s="155"/>
      <c r="F44" s="155"/>
      <c r="G44" s="155"/>
    </row>
    <row r="45" spans="1:8" x14ac:dyDescent="0.15">
      <c r="A45" s="104" t="s">
        <v>1143</v>
      </c>
      <c r="B45" s="155"/>
      <c r="C45" s="155"/>
      <c r="D45" s="155"/>
      <c r="E45" s="155"/>
      <c r="F45" s="155"/>
      <c r="G45" s="155"/>
    </row>
    <row r="46" spans="1:8" x14ac:dyDescent="0.15">
      <c r="A46" s="81" t="s">
        <v>403</v>
      </c>
    </row>
    <row r="47" spans="1:8" ht="15" x14ac:dyDescent="0.15">
      <c r="A47" s="24" t="s">
        <v>400</v>
      </c>
      <c r="B47" s="49" t="s">
        <v>109</v>
      </c>
      <c r="C47" s="49" t="s">
        <v>110</v>
      </c>
      <c r="D47" s="49" t="s">
        <v>111</v>
      </c>
      <c r="E47" s="21" t="s">
        <v>112</v>
      </c>
      <c r="F47" s="49" t="s">
        <v>113</v>
      </c>
      <c r="G47" s="28" t="s">
        <v>160</v>
      </c>
      <c r="H47" s="28" t="s">
        <v>55</v>
      </c>
    </row>
    <row r="48" spans="1:8" x14ac:dyDescent="0.15">
      <c r="A48" s="46" t="s">
        <v>295</v>
      </c>
      <c r="B48" s="80">
        <v>73847</v>
      </c>
      <c r="C48" s="80">
        <v>455897</v>
      </c>
      <c r="D48" s="80">
        <v>7028</v>
      </c>
      <c r="E48" s="80">
        <v>10995</v>
      </c>
      <c r="F48" s="80">
        <v>3084</v>
      </c>
      <c r="G48" s="80">
        <v>4159876</v>
      </c>
      <c r="H48" s="80">
        <f>SUM(B48:G48)</f>
        <v>4710727</v>
      </c>
    </row>
    <row r="49" spans="1:8" x14ac:dyDescent="0.15">
      <c r="A49" s="46" t="s">
        <v>296</v>
      </c>
      <c r="B49" s="80">
        <v>383060</v>
      </c>
      <c r="C49" s="80">
        <v>1666643</v>
      </c>
      <c r="D49" s="80">
        <v>404414</v>
      </c>
      <c r="E49" s="80">
        <v>201567</v>
      </c>
      <c r="F49" s="80">
        <v>45828</v>
      </c>
      <c r="G49" s="80">
        <v>5792221</v>
      </c>
      <c r="H49" s="80">
        <f t="shared" ref="H49:H64" si="11">SUM(B49:G49)</f>
        <v>8493733</v>
      </c>
    </row>
    <row r="50" spans="1:8" x14ac:dyDescent="0.15">
      <c r="A50" s="46" t="s">
        <v>297</v>
      </c>
      <c r="B50" s="80">
        <v>364468</v>
      </c>
      <c r="C50" s="80">
        <v>4595684</v>
      </c>
      <c r="D50" s="80">
        <v>1734392</v>
      </c>
      <c r="E50" s="80">
        <v>775460</v>
      </c>
      <c r="F50" s="80">
        <v>341547</v>
      </c>
      <c r="G50" s="80">
        <v>11494088</v>
      </c>
      <c r="H50" s="80">
        <f t="shared" si="11"/>
        <v>19305639</v>
      </c>
    </row>
    <row r="51" spans="1:8" x14ac:dyDescent="0.15">
      <c r="A51" s="46" t="s">
        <v>298</v>
      </c>
      <c r="B51" s="80">
        <v>931332</v>
      </c>
      <c r="C51" s="80">
        <v>7467109</v>
      </c>
      <c r="D51" s="80">
        <v>9579738</v>
      </c>
      <c r="E51" s="80">
        <v>5174968</v>
      </c>
      <c r="F51" s="80">
        <v>1044189</v>
      </c>
      <c r="G51" s="80">
        <v>11014049</v>
      </c>
      <c r="H51" s="80">
        <f t="shared" si="11"/>
        <v>35211385</v>
      </c>
    </row>
    <row r="52" spans="1:8" x14ac:dyDescent="0.15">
      <c r="A52" s="46" t="s">
        <v>299</v>
      </c>
      <c r="B52" s="80">
        <v>2844518</v>
      </c>
      <c r="C52" s="80">
        <v>10782060</v>
      </c>
      <c r="D52" s="80">
        <v>13692050</v>
      </c>
      <c r="E52" s="80">
        <v>6030980</v>
      </c>
      <c r="F52" s="80">
        <v>1043281</v>
      </c>
      <c r="G52" s="80">
        <v>12340041</v>
      </c>
      <c r="H52" s="80">
        <f t="shared" si="11"/>
        <v>46732930</v>
      </c>
    </row>
    <row r="53" spans="1:8" x14ac:dyDescent="0.15">
      <c r="A53" s="46" t="s">
        <v>300</v>
      </c>
      <c r="B53" s="80">
        <v>985388</v>
      </c>
      <c r="C53" s="80">
        <v>9976718</v>
      </c>
      <c r="D53" s="80">
        <v>20260641</v>
      </c>
      <c r="E53" s="80">
        <v>13687387</v>
      </c>
      <c r="F53" s="80">
        <v>1871853</v>
      </c>
      <c r="G53" s="80">
        <v>19586569</v>
      </c>
      <c r="H53" s="80">
        <f t="shared" si="11"/>
        <v>66368556</v>
      </c>
    </row>
    <row r="54" spans="1:8" x14ac:dyDescent="0.15">
      <c r="A54" s="46" t="s">
        <v>301</v>
      </c>
      <c r="B54" s="80">
        <v>1201684</v>
      </c>
      <c r="C54" s="80">
        <v>15127182</v>
      </c>
      <c r="D54" s="80">
        <v>29741106</v>
      </c>
      <c r="E54" s="80">
        <v>12022124</v>
      </c>
      <c r="F54" s="80">
        <v>1174983</v>
      </c>
      <c r="G54" s="80">
        <v>26601156</v>
      </c>
      <c r="H54" s="80">
        <f t="shared" si="11"/>
        <v>85868235</v>
      </c>
    </row>
    <row r="55" spans="1:8" x14ac:dyDescent="0.15">
      <c r="A55" s="46" t="s">
        <v>302</v>
      </c>
      <c r="B55" s="80">
        <v>1530987</v>
      </c>
      <c r="C55" s="80">
        <v>22666913</v>
      </c>
      <c r="D55" s="80">
        <v>47641204</v>
      </c>
      <c r="E55" s="80">
        <v>15117657</v>
      </c>
      <c r="F55" s="80">
        <v>1799492</v>
      </c>
      <c r="G55" s="80">
        <v>32821293</v>
      </c>
      <c r="H55" s="80">
        <f t="shared" si="11"/>
        <v>121577546</v>
      </c>
    </row>
    <row r="56" spans="1:8" x14ac:dyDescent="0.15">
      <c r="A56" s="46" t="s">
        <v>303</v>
      </c>
      <c r="B56" s="80">
        <v>734409</v>
      </c>
      <c r="C56" s="80">
        <v>31290271</v>
      </c>
      <c r="D56" s="80">
        <v>78474032</v>
      </c>
      <c r="E56" s="80">
        <v>27770397</v>
      </c>
      <c r="F56" s="80">
        <v>4046371</v>
      </c>
      <c r="G56" s="80">
        <v>21802920</v>
      </c>
      <c r="H56" s="80">
        <f t="shared" si="11"/>
        <v>164118400</v>
      </c>
    </row>
    <row r="57" spans="1:8" x14ac:dyDescent="0.15">
      <c r="A57" s="46" t="s">
        <v>304</v>
      </c>
      <c r="B57" s="80">
        <v>1388830</v>
      </c>
      <c r="C57" s="80">
        <v>58512840</v>
      </c>
      <c r="D57" s="80">
        <v>108062855</v>
      </c>
      <c r="E57" s="80">
        <v>53119029</v>
      </c>
      <c r="F57" s="80">
        <v>12931047</v>
      </c>
      <c r="G57" s="80">
        <v>22423526</v>
      </c>
      <c r="H57" s="80">
        <f t="shared" si="11"/>
        <v>256438127</v>
      </c>
    </row>
    <row r="58" spans="1:8" x14ac:dyDescent="0.15">
      <c r="A58" s="46" t="s">
        <v>305</v>
      </c>
      <c r="B58" s="80">
        <v>1130250</v>
      </c>
      <c r="C58" s="80">
        <v>96292954</v>
      </c>
      <c r="D58" s="80">
        <v>179482892</v>
      </c>
      <c r="E58" s="80">
        <v>103234860</v>
      </c>
      <c r="F58" s="80">
        <v>37149217</v>
      </c>
      <c r="G58" s="80">
        <v>5823710</v>
      </c>
      <c r="H58" s="80">
        <f t="shared" si="11"/>
        <v>423113883</v>
      </c>
    </row>
    <row r="59" spans="1:8" x14ac:dyDescent="0.15">
      <c r="A59" s="46" t="s">
        <v>306</v>
      </c>
      <c r="B59" s="80">
        <v>1725672</v>
      </c>
      <c r="C59" s="80">
        <v>127444305</v>
      </c>
      <c r="D59" s="80">
        <v>233056520</v>
      </c>
      <c r="E59" s="80">
        <v>59389939</v>
      </c>
      <c r="F59" s="80">
        <v>61631080</v>
      </c>
      <c r="G59" s="80">
        <v>19148987</v>
      </c>
      <c r="H59" s="80">
        <f t="shared" si="11"/>
        <v>502396503</v>
      </c>
    </row>
    <row r="60" spans="1:8" x14ac:dyDescent="0.15">
      <c r="A60" s="46" t="s">
        <v>307</v>
      </c>
      <c r="B60" s="80">
        <v>1679283</v>
      </c>
      <c r="C60" s="80">
        <v>140295471</v>
      </c>
      <c r="D60" s="80">
        <v>279651565</v>
      </c>
      <c r="E60" s="80">
        <v>82007067</v>
      </c>
      <c r="F60" s="80">
        <v>89801470</v>
      </c>
      <c r="G60" s="80">
        <v>22357349</v>
      </c>
      <c r="H60" s="80">
        <f t="shared" si="11"/>
        <v>615792205</v>
      </c>
    </row>
    <row r="61" spans="1:8" x14ac:dyDescent="0.15">
      <c r="A61" s="46" t="s">
        <v>308</v>
      </c>
      <c r="B61" s="80">
        <v>2581754</v>
      </c>
      <c r="C61" s="80">
        <v>160098912</v>
      </c>
      <c r="D61" s="80">
        <v>354533305</v>
      </c>
      <c r="E61" s="80">
        <v>135177662</v>
      </c>
      <c r="F61" s="80">
        <v>140020729</v>
      </c>
      <c r="G61" s="80">
        <v>35732905</v>
      </c>
      <c r="H61" s="80">
        <f t="shared" si="11"/>
        <v>828145267</v>
      </c>
    </row>
    <row r="62" spans="1:8" x14ac:dyDescent="0.15">
      <c r="A62" s="46" t="s">
        <v>309</v>
      </c>
      <c r="B62" s="80">
        <v>2902457</v>
      </c>
      <c r="C62" s="80">
        <v>197912322</v>
      </c>
      <c r="D62" s="80">
        <v>352683502</v>
      </c>
      <c r="E62" s="80">
        <v>187229724</v>
      </c>
      <c r="F62" s="80">
        <v>244256879</v>
      </c>
      <c r="G62" s="80">
        <v>43186786</v>
      </c>
      <c r="H62" s="80">
        <f t="shared" si="11"/>
        <v>1028171670</v>
      </c>
    </row>
    <row r="63" spans="1:8" x14ac:dyDescent="0.15">
      <c r="A63" s="27" t="s">
        <v>228</v>
      </c>
      <c r="B63" s="80">
        <v>4210268</v>
      </c>
      <c r="C63" s="80">
        <v>243109160</v>
      </c>
      <c r="D63" s="80">
        <v>501721444</v>
      </c>
      <c r="E63" s="80">
        <v>260710936</v>
      </c>
      <c r="F63" s="80">
        <v>364168246</v>
      </c>
      <c r="G63" s="80">
        <v>49483013</v>
      </c>
      <c r="H63" s="80">
        <f t="shared" si="11"/>
        <v>1423403067</v>
      </c>
    </row>
    <row r="64" spans="1:8" x14ac:dyDescent="0.15">
      <c r="A64" s="46" t="s">
        <v>609</v>
      </c>
      <c r="B64" s="80">
        <v>3290146</v>
      </c>
      <c r="C64" s="80">
        <v>302960568</v>
      </c>
      <c r="D64" s="80">
        <v>498033229</v>
      </c>
      <c r="E64" s="80">
        <v>272222550</v>
      </c>
      <c r="F64" s="80">
        <v>340935565</v>
      </c>
      <c r="G64" s="80">
        <v>95439994</v>
      </c>
      <c r="H64" s="80">
        <f t="shared" si="11"/>
        <v>1512882052</v>
      </c>
    </row>
    <row r="65" spans="1:10" x14ac:dyDescent="0.15">
      <c r="A65" s="46" t="s">
        <v>662</v>
      </c>
      <c r="B65" s="80">
        <v>2202728</v>
      </c>
      <c r="C65" s="80">
        <v>280238532</v>
      </c>
      <c r="D65" s="80">
        <v>558747491</v>
      </c>
      <c r="E65" s="80">
        <v>261910361</v>
      </c>
      <c r="F65" s="80">
        <v>193439236</v>
      </c>
      <c r="G65" s="80">
        <v>97127845</v>
      </c>
      <c r="H65" s="80">
        <f t="shared" ref="H65:H72" si="12">SUM(B65:G65)</f>
        <v>1393666193</v>
      </c>
    </row>
    <row r="66" spans="1:10" x14ac:dyDescent="0.15">
      <c r="A66" s="46" t="s">
        <v>689</v>
      </c>
      <c r="B66" s="80">
        <v>1518332</v>
      </c>
      <c r="C66" s="80">
        <v>351456234</v>
      </c>
      <c r="D66" s="80">
        <v>562201237</v>
      </c>
      <c r="E66" s="80">
        <v>355454397</v>
      </c>
      <c r="F66" s="80">
        <v>222471676</v>
      </c>
      <c r="G66" s="80">
        <v>118340701</v>
      </c>
      <c r="H66" s="80">
        <f t="shared" si="12"/>
        <v>1611442577</v>
      </c>
    </row>
    <row r="67" spans="1:10" x14ac:dyDescent="0.15">
      <c r="A67" s="46" t="s">
        <v>723</v>
      </c>
      <c r="B67" s="80">
        <v>2228008</v>
      </c>
      <c r="C67" s="80">
        <v>409959818</v>
      </c>
      <c r="D67" s="80">
        <v>684001673</v>
      </c>
      <c r="E67" s="80">
        <v>455889549</v>
      </c>
      <c r="F67" s="80">
        <v>283636604</v>
      </c>
      <c r="G67" s="80">
        <v>75962602</v>
      </c>
      <c r="H67" s="80">
        <f t="shared" si="12"/>
        <v>1911678254</v>
      </c>
    </row>
    <row r="68" spans="1:10" x14ac:dyDescent="0.15">
      <c r="A68" s="46" t="s">
        <v>765</v>
      </c>
      <c r="B68" s="80">
        <v>3574290</v>
      </c>
      <c r="C68" s="80">
        <v>404829097</v>
      </c>
      <c r="D68" s="80">
        <v>710102288</v>
      </c>
      <c r="E68" s="80">
        <v>456836779</v>
      </c>
      <c r="F68" s="80">
        <v>272590462</v>
      </c>
      <c r="G68" s="80">
        <v>36303235</v>
      </c>
      <c r="H68" s="80">
        <f t="shared" si="12"/>
        <v>1884236151</v>
      </c>
    </row>
    <row r="69" spans="1:10" x14ac:dyDescent="0.15">
      <c r="A69" s="46" t="s">
        <v>899</v>
      </c>
      <c r="B69" s="80">
        <v>2671277</v>
      </c>
      <c r="C69" s="80">
        <v>355205573</v>
      </c>
      <c r="D69" s="80">
        <v>687435658</v>
      </c>
      <c r="E69" s="80">
        <v>547977483</v>
      </c>
      <c r="F69" s="80">
        <v>337540607</v>
      </c>
      <c r="G69" s="80">
        <v>53038895</v>
      </c>
      <c r="H69" s="80">
        <f t="shared" si="12"/>
        <v>1983869493</v>
      </c>
    </row>
    <row r="70" spans="1:10" x14ac:dyDescent="0.15">
      <c r="A70" s="46" t="s">
        <v>967</v>
      </c>
      <c r="B70" s="80">
        <v>2138207</v>
      </c>
      <c r="C70" s="80">
        <v>666953849</v>
      </c>
      <c r="D70" s="80">
        <v>1056846839</v>
      </c>
      <c r="E70" s="80">
        <v>863608079</v>
      </c>
      <c r="F70" s="80">
        <v>327819034</v>
      </c>
      <c r="G70" s="80">
        <v>86035314</v>
      </c>
      <c r="H70" s="80">
        <f t="shared" si="12"/>
        <v>3003401322</v>
      </c>
    </row>
    <row r="71" spans="1:10" x14ac:dyDescent="0.15">
      <c r="A71" s="46" t="s">
        <v>975</v>
      </c>
      <c r="B71" s="80">
        <v>699567</v>
      </c>
      <c r="C71" s="80">
        <v>1197375231</v>
      </c>
      <c r="D71" s="80">
        <v>772027054</v>
      </c>
      <c r="E71" s="80">
        <v>912760588</v>
      </c>
      <c r="F71" s="80">
        <v>315725914</v>
      </c>
      <c r="G71" s="80">
        <v>102987345</v>
      </c>
      <c r="H71" s="80">
        <f t="shared" si="12"/>
        <v>3301575699</v>
      </c>
    </row>
    <row r="72" spans="1:10" x14ac:dyDescent="0.15">
      <c r="A72" s="46" t="s">
        <v>1139</v>
      </c>
      <c r="B72" s="907">
        <v>448510</v>
      </c>
      <c r="C72" s="907">
        <v>1331937031</v>
      </c>
      <c r="D72" s="907">
        <v>827784718</v>
      </c>
      <c r="E72" s="907">
        <v>2110814133.9999993</v>
      </c>
      <c r="F72" s="907">
        <v>393789504.00000006</v>
      </c>
      <c r="G72" s="907">
        <v>104492518.00000001</v>
      </c>
      <c r="H72" s="80">
        <f t="shared" si="12"/>
        <v>4769266414.999999</v>
      </c>
    </row>
    <row r="73" spans="1:10" x14ac:dyDescent="0.15">
      <c r="A73" s="154" t="s">
        <v>55</v>
      </c>
      <c r="B73" s="155">
        <f t="shared" ref="B73:H73" si="13">SUM(B48:B71)</f>
        <v>42990762</v>
      </c>
      <c r="C73" s="155">
        <f t="shared" si="13"/>
        <v>5096673343</v>
      </c>
      <c r="D73" s="155">
        <f t="shared" si="13"/>
        <v>7740122157</v>
      </c>
      <c r="E73" s="155">
        <f t="shared" si="13"/>
        <v>5088320538</v>
      </c>
      <c r="F73" s="155">
        <f t="shared" si="13"/>
        <v>3255488394</v>
      </c>
      <c r="G73" s="155">
        <f t="shared" si="13"/>
        <v>1009004420</v>
      </c>
      <c r="H73" s="155">
        <f t="shared" si="13"/>
        <v>22232599614</v>
      </c>
      <c r="I73" s="48"/>
    </row>
    <row r="74" spans="1:10" x14ac:dyDescent="0.15">
      <c r="I74" s="48"/>
    </row>
    <row r="75" spans="1:10" x14ac:dyDescent="0.15">
      <c r="I75" s="48"/>
    </row>
    <row r="76" spans="1:10" x14ac:dyDescent="0.15">
      <c r="A76" s="969" t="s">
        <v>114</v>
      </c>
      <c r="B76" s="983"/>
      <c r="C76" s="983"/>
      <c r="D76" s="983"/>
      <c r="E76" s="983"/>
      <c r="I76" s="48"/>
    </row>
    <row r="77" spans="1:10" x14ac:dyDescent="0.15">
      <c r="I77" s="48"/>
    </row>
    <row r="78" spans="1:10" x14ac:dyDescent="0.15">
      <c r="J78" s="48"/>
    </row>
  </sheetData>
  <mergeCells count="2">
    <mergeCell ref="A9:J9"/>
    <mergeCell ref="A76:E76"/>
  </mergeCells>
  <phoneticPr fontId="29" type="noConversion"/>
  <printOptions horizontalCentered="1"/>
  <pageMargins left="0.75" right="0.75" top="1" bottom="1" header="0.5" footer="0.5"/>
  <pageSetup scale="75" orientation="landscape" horizontalDpi="4294967292" verticalDpi="4294967292"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9"/>
  <dimension ref="A1:AA478"/>
  <sheetViews>
    <sheetView topLeftCell="A438" zoomScaleNormal="100" workbookViewId="0">
      <selection activeCell="A450" sqref="A450:E476"/>
    </sheetView>
  </sheetViews>
  <sheetFormatPr baseColWidth="10" defaultColWidth="10.83203125" defaultRowHeight="13" x14ac:dyDescent="0.15"/>
  <cols>
    <col min="1" max="1" width="7.6640625" style="5" customWidth="1"/>
    <col min="2" max="2" width="34" style="5" customWidth="1"/>
    <col min="3" max="3" width="83.1640625" style="5" customWidth="1"/>
    <col min="4" max="4" width="14.33203125" style="48" customWidth="1"/>
    <col min="5" max="5" width="14.1640625" customWidth="1"/>
    <col min="6" max="6" width="4" customWidth="1"/>
    <col min="7" max="7" width="12.83203125" style="5" customWidth="1"/>
    <col min="8" max="8" width="18" customWidth="1"/>
    <col min="9" max="10" width="9.83203125" customWidth="1"/>
  </cols>
  <sheetData>
    <row r="1" spans="1:7" ht="16" x14ac:dyDescent="0.2">
      <c r="A1" s="1059" t="s">
        <v>404</v>
      </c>
      <c r="B1" s="1059"/>
      <c r="C1" s="1059"/>
      <c r="D1" s="1059"/>
      <c r="E1" s="1059"/>
    </row>
    <row r="2" spans="1:7" x14ac:dyDescent="0.15">
      <c r="A2" s="91" t="s">
        <v>180</v>
      </c>
      <c r="B2" s="38" t="s">
        <v>242</v>
      </c>
      <c r="C2" s="38" t="s">
        <v>243</v>
      </c>
      <c r="D2" s="91" t="s">
        <v>405</v>
      </c>
      <c r="E2" s="156" t="s">
        <v>406</v>
      </c>
    </row>
    <row r="3" spans="1:7" x14ac:dyDescent="0.15">
      <c r="A3" s="91">
        <v>1</v>
      </c>
      <c r="B3" s="24" t="s">
        <v>258</v>
      </c>
      <c r="C3" s="27" t="s">
        <v>407</v>
      </c>
      <c r="D3" s="36">
        <v>93034.89</v>
      </c>
      <c r="E3" s="157">
        <v>483920</v>
      </c>
      <c r="G3"/>
    </row>
    <row r="4" spans="1:7" x14ac:dyDescent="0.15">
      <c r="A4" s="91">
        <v>2</v>
      </c>
      <c r="B4" s="24" t="s">
        <v>244</v>
      </c>
      <c r="C4" s="27" t="s">
        <v>408</v>
      </c>
      <c r="D4" s="36">
        <v>84600.44</v>
      </c>
      <c r="E4" s="157">
        <v>1094519</v>
      </c>
      <c r="G4"/>
    </row>
    <row r="5" spans="1:7" x14ac:dyDescent="0.15">
      <c r="A5" s="91">
        <v>3</v>
      </c>
      <c r="B5" s="24" t="s">
        <v>409</v>
      </c>
      <c r="C5" s="27" t="s">
        <v>410</v>
      </c>
      <c r="D5" s="36">
        <v>79064.38</v>
      </c>
      <c r="E5" s="157">
        <v>495140</v>
      </c>
      <c r="G5"/>
    </row>
    <row r="6" spans="1:7" x14ac:dyDescent="0.15">
      <c r="A6" s="91">
        <v>4</v>
      </c>
      <c r="B6" s="24" t="s">
        <v>411</v>
      </c>
      <c r="C6" s="27" t="s">
        <v>255</v>
      </c>
      <c r="D6" s="36">
        <v>62641.21</v>
      </c>
      <c r="E6" s="157">
        <v>510833</v>
      </c>
      <c r="G6"/>
    </row>
    <row r="7" spans="1:7" x14ac:dyDescent="0.15">
      <c r="A7" s="91">
        <v>5</v>
      </c>
      <c r="B7" s="24" t="s">
        <v>412</v>
      </c>
      <c r="C7" s="27" t="s">
        <v>413</v>
      </c>
      <c r="D7" s="36">
        <v>51678.06</v>
      </c>
      <c r="E7" s="157">
        <v>810148</v>
      </c>
      <c r="G7"/>
    </row>
    <row r="8" spans="1:7" x14ac:dyDescent="0.15">
      <c r="A8" s="91">
        <v>6</v>
      </c>
      <c r="B8" s="24" t="s">
        <v>414</v>
      </c>
      <c r="C8" s="27" t="s">
        <v>410</v>
      </c>
      <c r="D8" s="36">
        <v>46233.52</v>
      </c>
      <c r="E8" s="157">
        <v>292049</v>
      </c>
      <c r="G8"/>
    </row>
    <row r="9" spans="1:7" x14ac:dyDescent="0.15">
      <c r="A9" s="91">
        <v>7</v>
      </c>
      <c r="B9" s="24" t="s">
        <v>246</v>
      </c>
      <c r="C9" s="27" t="s">
        <v>415</v>
      </c>
      <c r="D9" s="36">
        <v>45930.94</v>
      </c>
      <c r="E9" s="157">
        <v>755558</v>
      </c>
      <c r="G9"/>
    </row>
    <row r="10" spans="1:7" x14ac:dyDescent="0.15">
      <c r="A10" s="91">
        <v>8</v>
      </c>
      <c r="B10" s="24" t="s">
        <v>250</v>
      </c>
      <c r="C10" s="27" t="s">
        <v>416</v>
      </c>
      <c r="D10" s="36">
        <v>45624.18</v>
      </c>
      <c r="E10" s="157">
        <v>1729248</v>
      </c>
      <c r="G10"/>
    </row>
    <row r="11" spans="1:7" ht="14" x14ac:dyDescent="0.15">
      <c r="A11" s="91">
        <v>9</v>
      </c>
      <c r="B11" s="24" t="s">
        <v>417</v>
      </c>
      <c r="C11" s="35" t="s">
        <v>418</v>
      </c>
      <c r="D11" s="36">
        <v>45578.47</v>
      </c>
      <c r="E11" s="157">
        <v>5414685</v>
      </c>
      <c r="G11"/>
    </row>
    <row r="12" spans="1:7" ht="14" x14ac:dyDescent="0.15">
      <c r="A12" s="91">
        <v>10</v>
      </c>
      <c r="B12" s="24" t="s">
        <v>419</v>
      </c>
      <c r="C12" s="35" t="s">
        <v>420</v>
      </c>
      <c r="D12" s="36">
        <v>43639.45</v>
      </c>
      <c r="E12" s="157">
        <v>519463</v>
      </c>
      <c r="G12"/>
    </row>
    <row r="14" spans="1:7" ht="16" x14ac:dyDescent="0.2">
      <c r="A14" s="1059" t="s">
        <v>421</v>
      </c>
      <c r="B14" s="1059"/>
      <c r="C14" s="1059"/>
      <c r="D14" s="1059"/>
      <c r="E14" s="1059"/>
      <c r="G14"/>
    </row>
    <row r="15" spans="1:7" ht="12" customHeight="1" x14ac:dyDescent="0.15">
      <c r="A15" s="91" t="s">
        <v>180</v>
      </c>
      <c r="B15" s="38" t="s">
        <v>242</v>
      </c>
      <c r="C15" s="38" t="s">
        <v>243</v>
      </c>
      <c r="D15" s="91" t="s">
        <v>405</v>
      </c>
      <c r="E15" s="156" t="s">
        <v>406</v>
      </c>
      <c r="G15"/>
    </row>
    <row r="16" spans="1:7" ht="12" customHeight="1" x14ac:dyDescent="0.15">
      <c r="A16" s="91">
        <v>1</v>
      </c>
      <c r="B16" s="24" t="s">
        <v>244</v>
      </c>
      <c r="C16" s="158" t="s">
        <v>408</v>
      </c>
      <c r="D16" s="30">
        <v>124618.63</v>
      </c>
      <c r="E16" s="31">
        <v>2771007</v>
      </c>
      <c r="G16"/>
    </row>
    <row r="17" spans="1:7" ht="12" customHeight="1" x14ac:dyDescent="0.15">
      <c r="A17" s="91">
        <v>2</v>
      </c>
      <c r="B17" s="24" t="s">
        <v>260</v>
      </c>
      <c r="C17" s="29" t="s">
        <v>422</v>
      </c>
      <c r="D17" s="30">
        <v>111146.03</v>
      </c>
      <c r="E17" s="31">
        <v>2903073</v>
      </c>
      <c r="G17"/>
    </row>
    <row r="18" spans="1:7" ht="12" customHeight="1" x14ac:dyDescent="0.15">
      <c r="A18" s="91">
        <v>3</v>
      </c>
      <c r="B18" s="24" t="s">
        <v>423</v>
      </c>
      <c r="C18" s="158" t="s">
        <v>424</v>
      </c>
      <c r="D18" s="30">
        <v>102767.58</v>
      </c>
      <c r="E18" s="31">
        <v>722931</v>
      </c>
      <c r="G18"/>
    </row>
    <row r="19" spans="1:7" ht="12" customHeight="1" x14ac:dyDescent="0.15">
      <c r="A19" s="91">
        <v>4</v>
      </c>
      <c r="B19" s="24" t="s">
        <v>258</v>
      </c>
      <c r="C19" s="158" t="s">
        <v>407</v>
      </c>
      <c r="D19" s="30">
        <v>93648.47</v>
      </c>
      <c r="E19" s="31">
        <v>976410</v>
      </c>
      <c r="G19"/>
    </row>
    <row r="20" spans="1:7" ht="12" customHeight="1" x14ac:dyDescent="0.15">
      <c r="A20" s="91">
        <v>5</v>
      </c>
      <c r="B20" s="24" t="s">
        <v>409</v>
      </c>
      <c r="C20" s="158" t="s">
        <v>410</v>
      </c>
      <c r="D20" s="30">
        <v>86588.36</v>
      </c>
      <c r="E20" s="31">
        <v>571815</v>
      </c>
      <c r="G20"/>
    </row>
    <row r="21" spans="1:7" ht="12" customHeight="1" x14ac:dyDescent="0.15">
      <c r="A21" s="91">
        <v>6</v>
      </c>
      <c r="B21" s="24" t="s">
        <v>246</v>
      </c>
      <c r="C21" s="158" t="s">
        <v>415</v>
      </c>
      <c r="D21" s="30">
        <v>82150.44</v>
      </c>
      <c r="E21" s="31">
        <v>2361609</v>
      </c>
      <c r="G21"/>
    </row>
    <row r="22" spans="1:7" ht="12" customHeight="1" x14ac:dyDescent="0.15">
      <c r="A22" s="91">
        <v>7</v>
      </c>
      <c r="B22" s="24" t="s">
        <v>414</v>
      </c>
      <c r="C22" s="158" t="s">
        <v>425</v>
      </c>
      <c r="D22" s="30">
        <v>60130.46</v>
      </c>
      <c r="E22" s="31">
        <v>364638</v>
      </c>
      <c r="G22"/>
    </row>
    <row r="23" spans="1:7" ht="12" customHeight="1" x14ac:dyDescent="0.15">
      <c r="A23" s="91">
        <v>8</v>
      </c>
      <c r="B23" s="24" t="s">
        <v>262</v>
      </c>
      <c r="C23" s="158" t="s">
        <v>416</v>
      </c>
      <c r="D23" s="30">
        <v>49630.35</v>
      </c>
      <c r="E23" s="31">
        <v>1937871</v>
      </c>
      <c r="G23"/>
    </row>
    <row r="24" spans="1:7" ht="12" customHeight="1" x14ac:dyDescent="0.15">
      <c r="A24" s="91">
        <v>9</v>
      </c>
      <c r="B24" s="24" t="s">
        <v>412</v>
      </c>
      <c r="C24" s="158" t="s">
        <v>426</v>
      </c>
      <c r="D24" s="30">
        <v>46681.83</v>
      </c>
      <c r="E24" s="31">
        <v>1287054</v>
      </c>
      <c r="G24"/>
    </row>
    <row r="25" spans="1:7" ht="12" customHeight="1" x14ac:dyDescent="0.15">
      <c r="A25" s="91">
        <v>10</v>
      </c>
      <c r="B25" s="24" t="s">
        <v>427</v>
      </c>
      <c r="C25" s="29" t="s">
        <v>428</v>
      </c>
      <c r="D25" s="30">
        <v>45379.45</v>
      </c>
      <c r="E25" s="31">
        <v>1050686</v>
      </c>
      <c r="G25"/>
    </row>
    <row r="26" spans="1:7" x14ac:dyDescent="0.15">
      <c r="A26"/>
      <c r="B26"/>
      <c r="C26"/>
      <c r="D26"/>
      <c r="E26" s="48"/>
      <c r="G26"/>
    </row>
    <row r="27" spans="1:7" ht="16" x14ac:dyDescent="0.2">
      <c r="A27" s="1053" t="s">
        <v>429</v>
      </c>
      <c r="B27" s="1054"/>
      <c r="C27" s="1054"/>
      <c r="D27" s="1054"/>
      <c r="E27" s="1055"/>
      <c r="G27"/>
    </row>
    <row r="28" spans="1:7" x14ac:dyDescent="0.15">
      <c r="A28" s="91" t="s">
        <v>180</v>
      </c>
      <c r="B28" s="91" t="s">
        <v>196</v>
      </c>
      <c r="C28" s="91" t="s">
        <v>430</v>
      </c>
      <c r="D28" s="91" t="s">
        <v>59</v>
      </c>
      <c r="E28" s="156" t="s">
        <v>60</v>
      </c>
      <c r="G28"/>
    </row>
    <row r="29" spans="1:7" ht="14" x14ac:dyDescent="0.15">
      <c r="A29" s="91">
        <v>1</v>
      </c>
      <c r="B29" s="24" t="s">
        <v>260</v>
      </c>
      <c r="C29" s="29" t="s">
        <v>422</v>
      </c>
      <c r="D29" s="30">
        <v>196138.506714508</v>
      </c>
      <c r="E29" s="31">
        <v>4372203</v>
      </c>
      <c r="G29"/>
    </row>
    <row r="30" spans="1:7" ht="14" x14ac:dyDescent="0.15">
      <c r="A30" s="91">
        <v>2</v>
      </c>
      <c r="B30" s="24" t="s">
        <v>244</v>
      </c>
      <c r="C30" s="29" t="s">
        <v>408</v>
      </c>
      <c r="D30" s="30">
        <v>165987.98944526899</v>
      </c>
      <c r="E30" s="31">
        <v>2740625</v>
      </c>
      <c r="G30"/>
    </row>
    <row r="31" spans="1:7" ht="14" x14ac:dyDescent="0.15">
      <c r="A31" s="91">
        <v>3</v>
      </c>
      <c r="B31" s="24" t="s">
        <v>246</v>
      </c>
      <c r="C31" s="29" t="s">
        <v>415</v>
      </c>
      <c r="D31" s="30">
        <v>129814.394872499</v>
      </c>
      <c r="E31" s="31">
        <v>1505551</v>
      </c>
      <c r="G31"/>
    </row>
    <row r="32" spans="1:7" ht="14" x14ac:dyDescent="0.15">
      <c r="A32" s="91">
        <v>4</v>
      </c>
      <c r="B32" s="24" t="s">
        <v>252</v>
      </c>
      <c r="C32" s="158" t="s">
        <v>253</v>
      </c>
      <c r="D32" s="30">
        <v>92435.132680815601</v>
      </c>
      <c r="E32" s="31">
        <v>1016617</v>
      </c>
      <c r="G32"/>
    </row>
    <row r="33" spans="1:7" ht="14" x14ac:dyDescent="0.15">
      <c r="A33" s="91">
        <v>5</v>
      </c>
      <c r="B33" s="24" t="s">
        <v>427</v>
      </c>
      <c r="C33" s="158" t="s">
        <v>431</v>
      </c>
      <c r="D33" s="30">
        <v>76969.066405799196</v>
      </c>
      <c r="E33" s="31">
        <v>1271568</v>
      </c>
      <c r="G33"/>
    </row>
    <row r="34" spans="1:7" ht="14" x14ac:dyDescent="0.15">
      <c r="A34" s="91">
        <v>6</v>
      </c>
      <c r="B34" s="24" t="s">
        <v>409</v>
      </c>
      <c r="C34" s="158" t="s">
        <v>410</v>
      </c>
      <c r="D34" s="30">
        <v>76395.475724142001</v>
      </c>
      <c r="E34" s="31">
        <v>520382</v>
      </c>
      <c r="G34"/>
    </row>
    <row r="35" spans="1:7" ht="14" x14ac:dyDescent="0.15">
      <c r="A35" s="91">
        <v>7</v>
      </c>
      <c r="B35" s="24" t="s">
        <v>258</v>
      </c>
      <c r="C35" s="158" t="s">
        <v>407</v>
      </c>
      <c r="D35" s="30">
        <v>73551.466931229399</v>
      </c>
      <c r="E35" s="31">
        <v>5151841</v>
      </c>
      <c r="G35"/>
    </row>
    <row r="36" spans="1:7" ht="14" x14ac:dyDescent="0.15">
      <c r="A36" s="91">
        <v>8</v>
      </c>
      <c r="B36" s="24" t="s">
        <v>254</v>
      </c>
      <c r="C36" s="158" t="s">
        <v>255</v>
      </c>
      <c r="D36" s="30">
        <v>70918.780934014299</v>
      </c>
      <c r="E36" s="31">
        <v>776452</v>
      </c>
      <c r="G36"/>
    </row>
    <row r="37" spans="1:7" ht="14" x14ac:dyDescent="0.15">
      <c r="A37" s="91">
        <v>9</v>
      </c>
      <c r="B37" s="24" t="s">
        <v>262</v>
      </c>
      <c r="C37" s="158" t="s">
        <v>416</v>
      </c>
      <c r="D37" s="30">
        <v>70132.051120114498</v>
      </c>
      <c r="E37" s="31">
        <v>2799820</v>
      </c>
      <c r="G37"/>
    </row>
    <row r="38" spans="1:7" ht="14" x14ac:dyDescent="0.15">
      <c r="A38" s="91">
        <v>10</v>
      </c>
      <c r="B38" s="24" t="s">
        <v>423</v>
      </c>
      <c r="C38" s="158" t="s">
        <v>424</v>
      </c>
      <c r="D38" s="30">
        <v>69015.678275994898</v>
      </c>
      <c r="E38" s="31">
        <v>503350</v>
      </c>
      <c r="G38"/>
    </row>
    <row r="39" spans="1:7" x14ac:dyDescent="0.15">
      <c r="A39"/>
      <c r="B39"/>
      <c r="C39" s="159"/>
      <c r="D39"/>
      <c r="E39" s="48"/>
      <c r="G39"/>
    </row>
    <row r="40" spans="1:7" ht="16" x14ac:dyDescent="0.2">
      <c r="A40" s="1053" t="s">
        <v>432</v>
      </c>
      <c r="B40" s="1054"/>
      <c r="C40" s="1054"/>
      <c r="D40" s="1054"/>
      <c r="E40" s="1055"/>
      <c r="G40"/>
    </row>
    <row r="41" spans="1:7" x14ac:dyDescent="0.15">
      <c r="A41" s="91" t="s">
        <v>180</v>
      </c>
      <c r="B41" s="91" t="s">
        <v>196</v>
      </c>
      <c r="C41" s="91" t="s">
        <v>430</v>
      </c>
      <c r="D41" s="91" t="s">
        <v>59</v>
      </c>
      <c r="E41" s="156" t="s">
        <v>60</v>
      </c>
      <c r="G41"/>
    </row>
    <row r="42" spans="1:7" ht="14" x14ac:dyDescent="0.15">
      <c r="A42" s="91">
        <v>1</v>
      </c>
      <c r="B42" s="24" t="s">
        <v>252</v>
      </c>
      <c r="C42" s="29" t="s">
        <v>253</v>
      </c>
      <c r="D42" s="30">
        <v>226826.39</v>
      </c>
      <c r="E42" s="31">
        <v>2850783</v>
      </c>
      <c r="G42"/>
    </row>
    <row r="43" spans="1:7" ht="14" x14ac:dyDescent="0.15">
      <c r="A43" s="91">
        <v>2</v>
      </c>
      <c r="B43" s="24" t="s">
        <v>244</v>
      </c>
      <c r="C43" s="29" t="s">
        <v>245</v>
      </c>
      <c r="D43" s="30">
        <v>210100.01</v>
      </c>
      <c r="E43" s="31">
        <v>2378453</v>
      </c>
      <c r="G43"/>
    </row>
    <row r="44" spans="1:7" ht="14" x14ac:dyDescent="0.15">
      <c r="A44" s="91">
        <v>3</v>
      </c>
      <c r="B44" s="24" t="s">
        <v>262</v>
      </c>
      <c r="C44" s="29" t="s">
        <v>263</v>
      </c>
      <c r="D44" s="30">
        <v>158329.60000000001</v>
      </c>
      <c r="E44" s="31">
        <v>6432178</v>
      </c>
      <c r="G44"/>
    </row>
    <row r="45" spans="1:7" ht="14" x14ac:dyDescent="0.15">
      <c r="A45" s="91">
        <v>4</v>
      </c>
      <c r="B45" s="24" t="s">
        <v>246</v>
      </c>
      <c r="C45" s="158" t="s">
        <v>433</v>
      </c>
      <c r="D45" s="30">
        <v>156542.44</v>
      </c>
      <c r="E45" s="31">
        <v>1707672</v>
      </c>
      <c r="G45"/>
    </row>
    <row r="46" spans="1:7" ht="14" x14ac:dyDescent="0.15">
      <c r="A46" s="91">
        <v>5</v>
      </c>
      <c r="B46" s="24" t="s">
        <v>260</v>
      </c>
      <c r="C46" s="158" t="s">
        <v>261</v>
      </c>
      <c r="D46" s="30">
        <v>141685.42000000001</v>
      </c>
      <c r="E46" s="31">
        <v>9320890</v>
      </c>
      <c r="G46"/>
    </row>
    <row r="47" spans="1:7" ht="14" x14ac:dyDescent="0.15">
      <c r="A47" s="91">
        <v>6</v>
      </c>
      <c r="B47" s="24" t="s">
        <v>434</v>
      </c>
      <c r="C47" s="158" t="s">
        <v>435</v>
      </c>
      <c r="D47" s="30">
        <v>126802.22</v>
      </c>
      <c r="E47" s="31">
        <v>1629756</v>
      </c>
      <c r="G47"/>
    </row>
    <row r="48" spans="1:7" ht="14" x14ac:dyDescent="0.15">
      <c r="A48" s="91">
        <v>7</v>
      </c>
      <c r="B48" s="24" t="s">
        <v>250</v>
      </c>
      <c r="C48" s="158" t="s">
        <v>251</v>
      </c>
      <c r="D48" s="30">
        <v>122261.48</v>
      </c>
      <c r="E48" s="31">
        <v>4865754</v>
      </c>
      <c r="G48"/>
    </row>
    <row r="49" spans="1:12" ht="14" x14ac:dyDescent="0.15">
      <c r="A49" s="91">
        <v>8</v>
      </c>
      <c r="B49" s="24" t="s">
        <v>258</v>
      </c>
      <c r="C49" s="158" t="s">
        <v>259</v>
      </c>
      <c r="D49" s="30">
        <v>114249.9</v>
      </c>
      <c r="E49" s="31">
        <v>816726</v>
      </c>
      <c r="G49"/>
    </row>
    <row r="50" spans="1:12" ht="14" x14ac:dyDescent="0.15">
      <c r="A50" s="91">
        <v>9</v>
      </c>
      <c r="B50" s="24" t="s">
        <v>254</v>
      </c>
      <c r="C50" s="158" t="s">
        <v>255</v>
      </c>
      <c r="D50" s="30">
        <v>100876.07</v>
      </c>
      <c r="E50" s="31">
        <v>1252625</v>
      </c>
      <c r="G50"/>
    </row>
    <row r="51" spans="1:12" ht="14" x14ac:dyDescent="0.15">
      <c r="A51" s="91">
        <v>10</v>
      </c>
      <c r="B51" s="24" t="s">
        <v>423</v>
      </c>
      <c r="C51" s="158" t="s">
        <v>436</v>
      </c>
      <c r="D51" s="30">
        <v>86922.21</v>
      </c>
      <c r="E51" s="31">
        <v>675024</v>
      </c>
      <c r="G51"/>
    </row>
    <row r="52" spans="1:12" x14ac:dyDescent="0.15">
      <c r="A52"/>
      <c r="B52"/>
      <c r="C52" s="159"/>
      <c r="D52"/>
      <c r="E52" s="48"/>
      <c r="G52"/>
    </row>
    <row r="53" spans="1:12" ht="16" x14ac:dyDescent="0.2">
      <c r="A53" s="1053" t="s">
        <v>437</v>
      </c>
      <c r="B53" s="1054"/>
      <c r="C53" s="1054"/>
      <c r="D53" s="1054"/>
      <c r="E53" s="1055"/>
      <c r="G53"/>
    </row>
    <row r="54" spans="1:12" s="10" customFormat="1" ht="16" customHeight="1" x14ac:dyDescent="0.15">
      <c r="A54" s="91" t="s">
        <v>180</v>
      </c>
      <c r="B54" s="38" t="s">
        <v>242</v>
      </c>
      <c r="C54" s="38" t="s">
        <v>243</v>
      </c>
      <c r="D54" s="91" t="s">
        <v>265</v>
      </c>
      <c r="E54" s="38" t="s">
        <v>60</v>
      </c>
      <c r="F54" s="53"/>
      <c r="H54"/>
      <c r="I54"/>
      <c r="J54"/>
      <c r="K54"/>
      <c r="L54"/>
    </row>
    <row r="55" spans="1:12" s="10" customFormat="1" ht="14" customHeight="1" x14ac:dyDescent="0.15">
      <c r="A55" s="91">
        <v>1</v>
      </c>
      <c r="B55" s="24" t="s">
        <v>244</v>
      </c>
      <c r="C55" s="158" t="s">
        <v>245</v>
      </c>
      <c r="D55" s="30">
        <v>343592.1</v>
      </c>
      <c r="E55" s="31">
        <v>3739321</v>
      </c>
      <c r="F55" s="53"/>
      <c r="H55"/>
      <c r="I55"/>
      <c r="J55"/>
      <c r="K55"/>
      <c r="L55"/>
    </row>
    <row r="56" spans="1:12" s="10" customFormat="1" ht="14" customHeight="1" x14ac:dyDescent="0.15">
      <c r="A56" s="91">
        <v>2</v>
      </c>
      <c r="B56" s="24" t="s">
        <v>252</v>
      </c>
      <c r="C56" s="29" t="s">
        <v>253</v>
      </c>
      <c r="D56" s="30">
        <v>331656.08</v>
      </c>
      <c r="E56" s="31">
        <v>5482610</v>
      </c>
      <c r="F56" s="53"/>
      <c r="H56"/>
      <c r="I56"/>
      <c r="J56"/>
      <c r="K56"/>
      <c r="L56"/>
    </row>
    <row r="57" spans="1:12" s="10" customFormat="1" ht="14" customHeight="1" x14ac:dyDescent="0.15">
      <c r="A57" s="91">
        <v>3</v>
      </c>
      <c r="B57" s="24" t="s">
        <v>260</v>
      </c>
      <c r="C57" s="158" t="s">
        <v>261</v>
      </c>
      <c r="D57" s="30">
        <v>272501.05</v>
      </c>
      <c r="E57" s="31">
        <v>10548705</v>
      </c>
      <c r="F57" s="53"/>
      <c r="H57"/>
      <c r="I57"/>
      <c r="J57"/>
      <c r="K57"/>
      <c r="L57"/>
    </row>
    <row r="58" spans="1:12" s="10" customFormat="1" ht="14" customHeight="1" x14ac:dyDescent="0.15">
      <c r="A58" s="91">
        <v>4</v>
      </c>
      <c r="B58" s="24" t="s">
        <v>246</v>
      </c>
      <c r="C58" s="158" t="s">
        <v>433</v>
      </c>
      <c r="D58" s="30">
        <v>261833.43</v>
      </c>
      <c r="E58" s="31">
        <v>2993917</v>
      </c>
      <c r="F58" s="53"/>
      <c r="H58"/>
      <c r="I58"/>
      <c r="J58"/>
      <c r="K58"/>
      <c r="L58"/>
    </row>
    <row r="59" spans="1:12" s="10" customFormat="1" ht="14" customHeight="1" x14ac:dyDescent="0.15">
      <c r="A59" s="91">
        <v>5</v>
      </c>
      <c r="B59" s="24" t="s">
        <v>254</v>
      </c>
      <c r="C59" s="158" t="s">
        <v>255</v>
      </c>
      <c r="D59" s="30">
        <v>177308.16</v>
      </c>
      <c r="E59" s="31">
        <v>2216940</v>
      </c>
      <c r="F59" s="53"/>
      <c r="H59"/>
      <c r="I59"/>
      <c r="J59"/>
      <c r="K59"/>
      <c r="L59"/>
    </row>
    <row r="60" spans="1:12" s="10" customFormat="1" ht="14" customHeight="1" x14ac:dyDescent="0.15">
      <c r="A60" s="91">
        <v>6</v>
      </c>
      <c r="B60" s="24" t="s">
        <v>262</v>
      </c>
      <c r="C60" s="158" t="s">
        <v>263</v>
      </c>
      <c r="D60" s="30">
        <v>154674.88</v>
      </c>
      <c r="E60" s="31">
        <v>6401390</v>
      </c>
      <c r="F60" s="53"/>
      <c r="H60"/>
      <c r="I60"/>
      <c r="J60"/>
      <c r="K60"/>
      <c r="L60"/>
    </row>
    <row r="61" spans="1:12" s="10" customFormat="1" ht="14" customHeight="1" x14ac:dyDescent="0.15">
      <c r="A61" s="91">
        <v>7</v>
      </c>
      <c r="B61" s="24" t="s">
        <v>250</v>
      </c>
      <c r="C61" s="158" t="s">
        <v>251</v>
      </c>
      <c r="D61" s="30">
        <v>152307.74</v>
      </c>
      <c r="E61" s="31">
        <v>5983657</v>
      </c>
      <c r="F61" s="53"/>
      <c r="H61"/>
      <c r="I61"/>
      <c r="J61"/>
      <c r="K61"/>
      <c r="L61"/>
    </row>
    <row r="62" spans="1:12" s="10" customFormat="1" ht="14" customHeight="1" x14ac:dyDescent="0.15">
      <c r="A62" s="91">
        <v>8</v>
      </c>
      <c r="B62" s="24" t="s">
        <v>258</v>
      </c>
      <c r="C62" s="158" t="s">
        <v>259</v>
      </c>
      <c r="D62" s="30">
        <v>137804.76</v>
      </c>
      <c r="E62" s="31">
        <v>1063894</v>
      </c>
      <c r="F62" s="53"/>
      <c r="H62"/>
      <c r="I62"/>
      <c r="J62"/>
      <c r="K62"/>
      <c r="L62"/>
    </row>
    <row r="63" spans="1:12" s="10" customFormat="1" ht="14" customHeight="1" x14ac:dyDescent="0.15">
      <c r="A63" s="91">
        <v>9</v>
      </c>
      <c r="B63" s="24" t="s">
        <v>412</v>
      </c>
      <c r="C63" s="158" t="s">
        <v>413</v>
      </c>
      <c r="D63" s="30">
        <v>93398.45</v>
      </c>
      <c r="E63" s="31">
        <v>1946396</v>
      </c>
      <c r="F63" s="53"/>
      <c r="H63"/>
      <c r="I63"/>
      <c r="J63"/>
      <c r="K63"/>
      <c r="L63"/>
    </row>
    <row r="64" spans="1:12" s="10" customFormat="1" ht="14" customHeight="1" x14ac:dyDescent="0.15">
      <c r="A64" s="91">
        <v>10</v>
      </c>
      <c r="B64" s="24" t="s">
        <v>423</v>
      </c>
      <c r="C64" s="29" t="s">
        <v>436</v>
      </c>
      <c r="D64" s="30">
        <v>89697.63</v>
      </c>
      <c r="E64" s="31">
        <v>685511</v>
      </c>
      <c r="F64" s="53"/>
      <c r="H64"/>
      <c r="I64"/>
      <c r="J64"/>
      <c r="K64"/>
      <c r="L64"/>
    </row>
    <row r="65" spans="1:12" x14ac:dyDescent="0.15">
      <c r="A65"/>
      <c r="B65"/>
      <c r="C65"/>
      <c r="D65"/>
      <c r="E65" s="48"/>
      <c r="F65" s="48"/>
      <c r="G65"/>
    </row>
    <row r="66" spans="1:12" ht="16" x14ac:dyDescent="0.2">
      <c r="A66" s="1053" t="s">
        <v>438</v>
      </c>
      <c r="B66" s="1054"/>
      <c r="C66" s="1054"/>
      <c r="D66" s="1054"/>
      <c r="E66" s="1055"/>
      <c r="G66"/>
    </row>
    <row r="67" spans="1:12" s="10" customFormat="1" ht="16" customHeight="1" x14ac:dyDescent="0.15">
      <c r="A67" s="91" t="s">
        <v>180</v>
      </c>
      <c r="B67" s="38" t="s">
        <v>242</v>
      </c>
      <c r="C67" s="38" t="s">
        <v>243</v>
      </c>
      <c r="D67" s="91" t="s">
        <v>265</v>
      </c>
      <c r="E67" s="38" t="s">
        <v>60</v>
      </c>
      <c r="F67" s="53"/>
      <c r="H67"/>
      <c r="I67"/>
      <c r="J67"/>
      <c r="K67"/>
      <c r="L67"/>
    </row>
    <row r="68" spans="1:12" s="10" customFormat="1" ht="14" customHeight="1" x14ac:dyDescent="0.15">
      <c r="A68" s="91">
        <v>1</v>
      </c>
      <c r="B68" s="24" t="s">
        <v>246</v>
      </c>
      <c r="C68" s="158" t="s">
        <v>433</v>
      </c>
      <c r="D68" s="30">
        <v>238001.11</v>
      </c>
      <c r="E68" s="31">
        <v>2840487</v>
      </c>
      <c r="F68" s="53"/>
      <c r="H68"/>
      <c r="I68"/>
      <c r="J68"/>
      <c r="K68"/>
      <c r="L68"/>
    </row>
    <row r="69" spans="1:12" s="10" customFormat="1" ht="14" customHeight="1" x14ac:dyDescent="0.15">
      <c r="A69" s="91">
        <v>2</v>
      </c>
      <c r="B69" s="24" t="s">
        <v>252</v>
      </c>
      <c r="C69" s="29" t="s">
        <v>253</v>
      </c>
      <c r="D69" s="30">
        <v>215509.78</v>
      </c>
      <c r="E69" s="31">
        <v>3239713</v>
      </c>
      <c r="F69" s="53"/>
      <c r="H69"/>
      <c r="I69"/>
      <c r="J69"/>
      <c r="K69"/>
      <c r="L69"/>
    </row>
    <row r="70" spans="1:12" s="10" customFormat="1" ht="14" customHeight="1" x14ac:dyDescent="0.15">
      <c r="A70" s="91">
        <v>3</v>
      </c>
      <c r="B70" s="24" t="s">
        <v>439</v>
      </c>
      <c r="C70" s="158" t="s">
        <v>440</v>
      </c>
      <c r="D70" s="30">
        <v>199404.97</v>
      </c>
      <c r="E70" s="31">
        <v>446346</v>
      </c>
      <c r="F70" s="53"/>
      <c r="H70"/>
      <c r="I70"/>
      <c r="J70"/>
      <c r="K70"/>
      <c r="L70"/>
    </row>
    <row r="71" spans="1:12" s="10" customFormat="1" ht="14" customHeight="1" x14ac:dyDescent="0.15">
      <c r="A71" s="91">
        <v>4</v>
      </c>
      <c r="B71" s="24" t="s">
        <v>260</v>
      </c>
      <c r="C71" s="142" t="s">
        <v>261</v>
      </c>
      <c r="D71" s="30">
        <v>188918.54</v>
      </c>
      <c r="E71" s="31">
        <v>5252525</v>
      </c>
      <c r="F71" s="53"/>
      <c r="H71"/>
      <c r="I71"/>
      <c r="J71"/>
      <c r="K71"/>
      <c r="L71"/>
    </row>
    <row r="72" spans="1:12" s="10" customFormat="1" ht="14" customHeight="1" x14ac:dyDescent="0.15">
      <c r="A72" s="91">
        <v>5</v>
      </c>
      <c r="B72" s="24" t="s">
        <v>244</v>
      </c>
      <c r="C72" s="158" t="s">
        <v>245</v>
      </c>
      <c r="D72" s="30">
        <v>187906.68</v>
      </c>
      <c r="E72" s="31">
        <v>3030734</v>
      </c>
      <c r="F72" s="53"/>
      <c r="H72"/>
      <c r="I72"/>
      <c r="J72"/>
      <c r="K72"/>
      <c r="L72"/>
    </row>
    <row r="73" spans="1:12" s="10" customFormat="1" ht="14" customHeight="1" x14ac:dyDescent="0.15">
      <c r="A73" s="91">
        <v>6</v>
      </c>
      <c r="B73" s="24" t="s">
        <v>258</v>
      </c>
      <c r="C73" s="158" t="s">
        <v>259</v>
      </c>
      <c r="D73" s="30">
        <v>162792.37</v>
      </c>
      <c r="E73" s="31">
        <v>1410663</v>
      </c>
      <c r="F73" s="53"/>
      <c r="H73"/>
      <c r="I73"/>
      <c r="J73"/>
      <c r="K73"/>
      <c r="L73"/>
    </row>
    <row r="74" spans="1:12" s="10" customFormat="1" ht="14" customHeight="1" x14ac:dyDescent="0.15">
      <c r="A74" s="91">
        <v>7</v>
      </c>
      <c r="B74" s="24" t="s">
        <v>412</v>
      </c>
      <c r="C74" s="158" t="s">
        <v>413</v>
      </c>
      <c r="D74" s="30">
        <v>156108.68</v>
      </c>
      <c r="E74" s="31">
        <v>3199439</v>
      </c>
      <c r="F74" s="53"/>
      <c r="H74"/>
      <c r="I74"/>
      <c r="J74"/>
      <c r="K74"/>
      <c r="L74"/>
    </row>
    <row r="75" spans="1:12" s="10" customFormat="1" ht="14" customHeight="1" x14ac:dyDescent="0.15">
      <c r="A75" s="91">
        <v>8</v>
      </c>
      <c r="B75" s="24" t="s">
        <v>250</v>
      </c>
      <c r="C75" s="158" t="s">
        <v>251</v>
      </c>
      <c r="D75" s="30">
        <v>119162.63</v>
      </c>
      <c r="E75" s="31">
        <v>5325785</v>
      </c>
      <c r="F75" s="53"/>
      <c r="H75"/>
      <c r="I75"/>
      <c r="J75"/>
      <c r="K75"/>
      <c r="L75"/>
    </row>
    <row r="76" spans="1:12" s="10" customFormat="1" ht="14" customHeight="1" x14ac:dyDescent="0.15">
      <c r="A76" s="91">
        <v>9</v>
      </c>
      <c r="B76" s="24" t="s">
        <v>266</v>
      </c>
      <c r="C76" s="11" t="s">
        <v>267</v>
      </c>
      <c r="D76" s="30">
        <v>95156.49</v>
      </c>
      <c r="E76" s="31">
        <v>11973896</v>
      </c>
      <c r="F76" s="53"/>
      <c r="H76"/>
      <c r="I76"/>
      <c r="J76"/>
      <c r="K76"/>
      <c r="L76"/>
    </row>
    <row r="77" spans="1:12" s="10" customFormat="1" ht="14" customHeight="1" x14ac:dyDescent="0.15">
      <c r="A77" s="91">
        <v>10</v>
      </c>
      <c r="B77" s="24" t="s">
        <v>254</v>
      </c>
      <c r="C77" s="29" t="s">
        <v>255</v>
      </c>
      <c r="D77" s="30">
        <v>94676.79</v>
      </c>
      <c r="E77" s="31">
        <v>1332332</v>
      </c>
      <c r="F77" s="53"/>
      <c r="H77"/>
      <c r="I77"/>
      <c r="J77"/>
      <c r="K77"/>
      <c r="L77"/>
    </row>
    <row r="78" spans="1:12" x14ac:dyDescent="0.15">
      <c r="A78"/>
      <c r="B78"/>
      <c r="C78" s="159"/>
      <c r="D78"/>
      <c r="E78" s="48"/>
      <c r="G78"/>
    </row>
    <row r="79" spans="1:12" ht="16" x14ac:dyDescent="0.2">
      <c r="A79" s="1053" t="s">
        <v>441</v>
      </c>
      <c r="B79" s="1054"/>
      <c r="C79" s="1054"/>
      <c r="D79" s="1054"/>
      <c r="E79" s="1055"/>
      <c r="G79"/>
    </row>
    <row r="80" spans="1:12" s="10" customFormat="1" ht="16" customHeight="1" x14ac:dyDescent="0.15">
      <c r="A80" s="91" t="s">
        <v>180</v>
      </c>
      <c r="B80" s="38" t="s">
        <v>242</v>
      </c>
      <c r="C80" s="38" t="s">
        <v>243</v>
      </c>
      <c r="D80" s="91" t="s">
        <v>265</v>
      </c>
      <c r="E80" s="38" t="s">
        <v>60</v>
      </c>
      <c r="F80" s="53"/>
      <c r="H80"/>
      <c r="I80"/>
      <c r="J80"/>
      <c r="K80"/>
      <c r="L80"/>
    </row>
    <row r="81" spans="1:12" s="10" customFormat="1" ht="14" customHeight="1" x14ac:dyDescent="0.15">
      <c r="A81" s="91">
        <v>1</v>
      </c>
      <c r="B81" s="29" t="s">
        <v>246</v>
      </c>
      <c r="C81" s="29" t="s">
        <v>433</v>
      </c>
      <c r="D81" s="30">
        <v>398907.23</v>
      </c>
      <c r="E81" s="31">
        <v>4098343</v>
      </c>
      <c r="F81" s="53"/>
      <c r="H81"/>
      <c r="I81"/>
      <c r="J81"/>
      <c r="K81"/>
      <c r="L81"/>
    </row>
    <row r="82" spans="1:12" s="10" customFormat="1" ht="14" customHeight="1" x14ac:dyDescent="0.15">
      <c r="A82" s="91">
        <v>2</v>
      </c>
      <c r="B82" s="29" t="s">
        <v>260</v>
      </c>
      <c r="C82" s="29" t="s">
        <v>261</v>
      </c>
      <c r="D82" s="30">
        <v>368325.09</v>
      </c>
      <c r="E82" s="31">
        <v>7868201</v>
      </c>
      <c r="F82" s="53"/>
      <c r="H82"/>
      <c r="I82"/>
      <c r="J82"/>
      <c r="K82"/>
      <c r="L82"/>
    </row>
    <row r="83" spans="1:12" s="10" customFormat="1" ht="14" customHeight="1" x14ac:dyDescent="0.15">
      <c r="A83" s="91">
        <v>3</v>
      </c>
      <c r="B83" s="29" t="s">
        <v>244</v>
      </c>
      <c r="C83" s="29" t="s">
        <v>245</v>
      </c>
      <c r="D83" s="30">
        <v>339845.22</v>
      </c>
      <c r="E83" s="31">
        <v>3328557</v>
      </c>
      <c r="F83" s="53"/>
      <c r="H83"/>
      <c r="I83"/>
      <c r="J83"/>
      <c r="K83"/>
      <c r="L83"/>
    </row>
    <row r="84" spans="1:12" s="10" customFormat="1" ht="14" customHeight="1" x14ac:dyDescent="0.15">
      <c r="A84" s="91">
        <v>4</v>
      </c>
      <c r="B84" s="29" t="s">
        <v>258</v>
      </c>
      <c r="C84" s="29" t="s">
        <v>259</v>
      </c>
      <c r="D84" s="30">
        <v>211364.13</v>
      </c>
      <c r="E84" s="31">
        <v>1658684</v>
      </c>
      <c r="F84" s="53"/>
      <c r="H84"/>
      <c r="I84"/>
      <c r="J84"/>
      <c r="K84"/>
      <c r="L84"/>
    </row>
    <row r="85" spans="1:12" s="10" customFormat="1" ht="14" customHeight="1" x14ac:dyDescent="0.15">
      <c r="A85" s="91">
        <v>5</v>
      </c>
      <c r="B85" s="29" t="s">
        <v>252</v>
      </c>
      <c r="C85" s="29" t="s">
        <v>253</v>
      </c>
      <c r="D85" s="30">
        <v>201163.13</v>
      </c>
      <c r="E85" s="31">
        <v>7024927</v>
      </c>
      <c r="F85" s="53"/>
      <c r="H85"/>
      <c r="I85"/>
      <c r="J85"/>
      <c r="K85"/>
      <c r="L85"/>
    </row>
    <row r="86" spans="1:12" s="10" customFormat="1" ht="14" customHeight="1" x14ac:dyDescent="0.15">
      <c r="A86" s="91">
        <v>6</v>
      </c>
      <c r="B86" s="29" t="s">
        <v>250</v>
      </c>
      <c r="C86" s="29" t="s">
        <v>251</v>
      </c>
      <c r="D86" s="30">
        <v>184498.36</v>
      </c>
      <c r="E86" s="31">
        <v>7262297</v>
      </c>
      <c r="F86" s="53"/>
      <c r="H86"/>
      <c r="I86"/>
      <c r="J86"/>
      <c r="K86"/>
      <c r="L86"/>
    </row>
    <row r="87" spans="1:12" s="10" customFormat="1" ht="14" customHeight="1" x14ac:dyDescent="0.15">
      <c r="A87" s="91">
        <v>7</v>
      </c>
      <c r="B87" s="29" t="s">
        <v>412</v>
      </c>
      <c r="C87" s="29" t="s">
        <v>413</v>
      </c>
      <c r="D87" s="30">
        <v>166373.19</v>
      </c>
      <c r="E87" s="31">
        <v>5197945</v>
      </c>
      <c r="F87" s="53"/>
      <c r="H87"/>
      <c r="I87"/>
      <c r="J87"/>
      <c r="K87"/>
      <c r="L87"/>
    </row>
    <row r="88" spans="1:12" s="10" customFormat="1" ht="14" customHeight="1" x14ac:dyDescent="0.15">
      <c r="A88" s="91">
        <v>8</v>
      </c>
      <c r="B88" s="29" t="s">
        <v>439</v>
      </c>
      <c r="C88" s="29" t="s">
        <v>440</v>
      </c>
      <c r="D88" s="30">
        <v>152024.54999999999</v>
      </c>
      <c r="E88" s="31">
        <v>341894</v>
      </c>
      <c r="F88" s="53"/>
      <c r="H88"/>
      <c r="I88"/>
      <c r="J88"/>
      <c r="K88"/>
      <c r="L88"/>
    </row>
    <row r="89" spans="1:12" s="10" customFormat="1" ht="14" customHeight="1" x14ac:dyDescent="0.15">
      <c r="A89" s="91">
        <v>9</v>
      </c>
      <c r="B89" s="29" t="s">
        <v>442</v>
      </c>
      <c r="C89" s="29" t="s">
        <v>443</v>
      </c>
      <c r="D89" s="30">
        <v>143318.43</v>
      </c>
      <c r="E89" s="31">
        <v>1562875</v>
      </c>
      <c r="F89" s="53"/>
      <c r="H89"/>
      <c r="I89"/>
      <c r="J89"/>
      <c r="K89"/>
      <c r="L89"/>
    </row>
    <row r="90" spans="1:12" s="10" customFormat="1" ht="14" customHeight="1" x14ac:dyDescent="0.15">
      <c r="A90" s="91">
        <v>10</v>
      </c>
      <c r="B90" s="29" t="s">
        <v>266</v>
      </c>
      <c r="C90" s="52" t="s">
        <v>267</v>
      </c>
      <c r="D90" s="30">
        <v>142137.39000000001</v>
      </c>
      <c r="E90" s="31">
        <v>19053338</v>
      </c>
      <c r="F90" s="53"/>
      <c r="H90"/>
      <c r="I90"/>
      <c r="J90"/>
      <c r="K90"/>
      <c r="L90"/>
    </row>
    <row r="91" spans="1:12" s="10" customFormat="1" ht="14" customHeight="1" x14ac:dyDescent="0.15">
      <c r="A91" s="160"/>
      <c r="B91" s="42"/>
      <c r="C91" s="42"/>
      <c r="D91" s="41"/>
      <c r="E91" s="53"/>
      <c r="F91" s="53"/>
      <c r="H91"/>
      <c r="I91"/>
      <c r="J91"/>
      <c r="K91"/>
      <c r="L91"/>
    </row>
    <row r="92" spans="1:12" ht="16" x14ac:dyDescent="0.2">
      <c r="A92" s="1053" t="s">
        <v>444</v>
      </c>
      <c r="B92" s="1054"/>
      <c r="C92" s="1054"/>
      <c r="D92" s="1054"/>
      <c r="E92" s="1055"/>
      <c r="G92"/>
    </row>
    <row r="93" spans="1:12" x14ac:dyDescent="0.15">
      <c r="A93" s="91" t="s">
        <v>180</v>
      </c>
      <c r="B93" s="38" t="s">
        <v>242</v>
      </c>
      <c r="C93" s="38" t="s">
        <v>243</v>
      </c>
      <c r="D93" s="91" t="s">
        <v>265</v>
      </c>
      <c r="E93" s="38" t="s">
        <v>60</v>
      </c>
      <c r="G93"/>
    </row>
    <row r="94" spans="1:12" ht="14" x14ac:dyDescent="0.15">
      <c r="A94" s="91">
        <v>1</v>
      </c>
      <c r="B94" s="29" t="s">
        <v>246</v>
      </c>
      <c r="C94" s="29" t="s">
        <v>433</v>
      </c>
      <c r="D94" s="30">
        <v>674445.29</v>
      </c>
      <c r="E94" s="31">
        <v>7142022</v>
      </c>
      <c r="G94"/>
    </row>
    <row r="95" spans="1:12" ht="14" x14ac:dyDescent="0.15">
      <c r="A95" s="91">
        <v>2</v>
      </c>
      <c r="B95" s="29" t="s">
        <v>244</v>
      </c>
      <c r="C95" s="29" t="s">
        <v>245</v>
      </c>
      <c r="D95" s="30">
        <v>520338.84</v>
      </c>
      <c r="E95" s="31">
        <v>5973631</v>
      </c>
      <c r="G95"/>
    </row>
    <row r="96" spans="1:12" ht="13.5" customHeight="1" x14ac:dyDescent="0.15">
      <c r="A96" s="91">
        <v>3</v>
      </c>
      <c r="B96" s="29" t="s">
        <v>248</v>
      </c>
      <c r="C96" s="29" t="s">
        <v>249</v>
      </c>
      <c r="D96" s="30">
        <v>419037.49</v>
      </c>
      <c r="E96" s="31">
        <v>12832754</v>
      </c>
      <c r="G96"/>
    </row>
    <row r="97" spans="1:7" ht="14" customHeight="1" x14ac:dyDescent="0.15">
      <c r="A97" s="91">
        <v>4</v>
      </c>
      <c r="B97" s="29" t="s">
        <v>260</v>
      </c>
      <c r="C97" s="29" t="s">
        <v>261</v>
      </c>
      <c r="D97" s="30">
        <v>360963.04</v>
      </c>
      <c r="E97" s="31">
        <v>9339642</v>
      </c>
      <c r="G97"/>
    </row>
    <row r="98" spans="1:7" ht="14" customHeight="1" x14ac:dyDescent="0.15">
      <c r="A98" s="91">
        <v>5</v>
      </c>
      <c r="B98" s="29" t="s">
        <v>252</v>
      </c>
      <c r="C98" s="29" t="s">
        <v>253</v>
      </c>
      <c r="D98" s="30">
        <v>349747.32</v>
      </c>
      <c r="E98" s="31">
        <v>7714639</v>
      </c>
      <c r="G98"/>
    </row>
    <row r="99" spans="1:7" ht="14" customHeight="1" x14ac:dyDescent="0.15">
      <c r="A99" s="91">
        <v>6</v>
      </c>
      <c r="B99" s="29" t="s">
        <v>434</v>
      </c>
      <c r="C99" s="29" t="s">
        <v>435</v>
      </c>
      <c r="D99" s="30">
        <v>302803.63</v>
      </c>
      <c r="E99" s="31">
        <v>4936438</v>
      </c>
      <c r="G99"/>
    </row>
    <row r="100" spans="1:7" ht="14" customHeight="1" x14ac:dyDescent="0.15">
      <c r="A100" s="91">
        <v>7</v>
      </c>
      <c r="B100" s="29" t="s">
        <v>250</v>
      </c>
      <c r="C100" s="29" t="s">
        <v>251</v>
      </c>
      <c r="D100" s="30">
        <v>244608.58</v>
      </c>
      <c r="E100" s="31">
        <v>11314422</v>
      </c>
      <c r="G100"/>
    </row>
    <row r="101" spans="1:7" ht="14" customHeight="1" x14ac:dyDescent="0.15">
      <c r="A101" s="91">
        <v>8</v>
      </c>
      <c r="B101" s="29" t="s">
        <v>262</v>
      </c>
      <c r="C101" s="29" t="s">
        <v>263</v>
      </c>
      <c r="D101" s="30">
        <v>238483.13</v>
      </c>
      <c r="E101" s="31">
        <v>11826890</v>
      </c>
      <c r="G101"/>
    </row>
    <row r="102" spans="1:7" ht="14" customHeight="1" x14ac:dyDescent="0.15">
      <c r="A102" s="91">
        <v>9</v>
      </c>
      <c r="B102" s="29" t="s">
        <v>258</v>
      </c>
      <c r="C102" s="11" t="s">
        <v>259</v>
      </c>
      <c r="D102" s="30">
        <v>233898.69</v>
      </c>
      <c r="E102" s="31">
        <v>1708084</v>
      </c>
      <c r="G102"/>
    </row>
    <row r="103" spans="1:7" ht="14" customHeight="1" x14ac:dyDescent="0.15">
      <c r="A103" s="91">
        <v>10</v>
      </c>
      <c r="B103" s="29" t="s">
        <v>439</v>
      </c>
      <c r="C103" s="29" t="s">
        <v>440</v>
      </c>
      <c r="D103" s="30">
        <v>213137.6</v>
      </c>
      <c r="E103" s="31">
        <v>478361</v>
      </c>
      <c r="G103"/>
    </row>
    <row r="104" spans="1:7" ht="14" customHeight="1" x14ac:dyDescent="0.15">
      <c r="A104" s="160"/>
      <c r="B104" s="42"/>
      <c r="C104" s="42"/>
      <c r="D104" s="41"/>
      <c r="E104" s="53"/>
      <c r="G104"/>
    </row>
    <row r="105" spans="1:7" ht="14" customHeight="1" x14ac:dyDescent="0.2">
      <c r="A105" s="1053" t="s">
        <v>445</v>
      </c>
      <c r="B105" s="1054"/>
      <c r="C105" s="1054"/>
      <c r="D105" s="1054"/>
      <c r="E105" s="1055"/>
      <c r="G105"/>
    </row>
    <row r="106" spans="1:7" ht="14" customHeight="1" x14ac:dyDescent="0.15">
      <c r="A106" s="91" t="s">
        <v>180</v>
      </c>
      <c r="B106" s="49" t="s">
        <v>242</v>
      </c>
      <c r="C106" s="49" t="s">
        <v>192</v>
      </c>
      <c r="D106" s="28" t="s">
        <v>193</v>
      </c>
      <c r="E106" s="49" t="s">
        <v>194</v>
      </c>
      <c r="G106"/>
    </row>
    <row r="107" spans="1:7" ht="14" x14ac:dyDescent="0.15">
      <c r="A107" s="21">
        <v>1</v>
      </c>
      <c r="B107" s="16" t="s">
        <v>244</v>
      </c>
      <c r="C107" s="18" t="s">
        <v>245</v>
      </c>
      <c r="D107" s="98">
        <v>671724.07335518615</v>
      </c>
      <c r="E107" s="86">
        <v>7181511</v>
      </c>
      <c r="G107"/>
    </row>
    <row r="108" spans="1:7" ht="14" x14ac:dyDescent="0.15">
      <c r="A108" s="21">
        <v>2</v>
      </c>
      <c r="B108" s="16" t="s">
        <v>246</v>
      </c>
      <c r="C108" s="18" t="s">
        <v>247</v>
      </c>
      <c r="D108" s="98">
        <v>626973.90140454296</v>
      </c>
      <c r="E108" s="86">
        <v>6337638</v>
      </c>
      <c r="G108"/>
    </row>
    <row r="109" spans="1:7" ht="14" x14ac:dyDescent="0.15">
      <c r="A109" s="21">
        <v>3</v>
      </c>
      <c r="B109" s="16" t="s">
        <v>248</v>
      </c>
      <c r="C109" s="18" t="s">
        <v>249</v>
      </c>
      <c r="D109" s="98">
        <v>336942.17647693102</v>
      </c>
      <c r="E109" s="86">
        <v>9814519</v>
      </c>
      <c r="G109"/>
    </row>
    <row r="110" spans="1:7" ht="14" x14ac:dyDescent="0.15">
      <c r="A110" s="21">
        <v>4</v>
      </c>
      <c r="B110" s="16" t="s">
        <v>252</v>
      </c>
      <c r="C110" s="18" t="s">
        <v>253</v>
      </c>
      <c r="D110" s="98">
        <v>335795.67496068717</v>
      </c>
      <c r="E110" s="86">
        <v>14846650</v>
      </c>
      <c r="G110"/>
    </row>
    <row r="111" spans="1:7" ht="14" x14ac:dyDescent="0.15">
      <c r="A111" s="21">
        <v>5</v>
      </c>
      <c r="B111" s="16" t="s">
        <v>258</v>
      </c>
      <c r="C111" s="18" t="s">
        <v>259</v>
      </c>
      <c r="D111" s="98">
        <v>315616.33546042675</v>
      </c>
      <c r="E111" s="86">
        <v>8456418</v>
      </c>
      <c r="G111"/>
    </row>
    <row r="112" spans="1:7" ht="14" x14ac:dyDescent="0.15">
      <c r="A112" s="21">
        <v>6</v>
      </c>
      <c r="B112" s="16" t="s">
        <v>254</v>
      </c>
      <c r="C112" s="18" t="s">
        <v>255</v>
      </c>
      <c r="D112" s="98">
        <v>305659.64206832042</v>
      </c>
      <c r="E112" s="86">
        <v>10180916</v>
      </c>
      <c r="G112"/>
    </row>
    <row r="113" spans="1:7" ht="14" x14ac:dyDescent="0.15">
      <c r="A113" s="21">
        <v>7</v>
      </c>
      <c r="B113" s="16" t="s">
        <v>250</v>
      </c>
      <c r="C113" s="18" t="s">
        <v>251</v>
      </c>
      <c r="D113" s="98">
        <v>290110.44199642702</v>
      </c>
      <c r="E113" s="86">
        <v>12615546</v>
      </c>
      <c r="G113"/>
    </row>
    <row r="114" spans="1:7" ht="14" x14ac:dyDescent="0.15">
      <c r="A114" s="21">
        <v>8</v>
      </c>
      <c r="B114" s="16" t="s">
        <v>256</v>
      </c>
      <c r="C114" s="18" t="s">
        <v>257</v>
      </c>
      <c r="D114" s="98">
        <v>269757.510020983</v>
      </c>
      <c r="E114" s="86">
        <v>1346926</v>
      </c>
      <c r="G114"/>
    </row>
    <row r="115" spans="1:7" ht="14" x14ac:dyDescent="0.15">
      <c r="A115" s="21">
        <v>9</v>
      </c>
      <c r="B115" s="16" t="s">
        <v>260</v>
      </c>
      <c r="C115" s="18" t="s">
        <v>261</v>
      </c>
      <c r="D115" s="98">
        <v>253870.59694326599</v>
      </c>
      <c r="E115" s="86">
        <v>5269686</v>
      </c>
      <c r="G115"/>
    </row>
    <row r="116" spans="1:7" ht="14" x14ac:dyDescent="0.15">
      <c r="A116" s="21">
        <v>10</v>
      </c>
      <c r="B116" s="16" t="s">
        <v>262</v>
      </c>
      <c r="C116" s="18" t="s">
        <v>263</v>
      </c>
      <c r="D116" s="98">
        <v>229584.71451888219</v>
      </c>
      <c r="E116" s="86">
        <v>10942519</v>
      </c>
      <c r="G116"/>
    </row>
    <row r="117" spans="1:7" x14ac:dyDescent="0.15">
      <c r="A117" s="1"/>
      <c r="B117" s="71"/>
      <c r="C117" s="196"/>
      <c r="D117" s="99"/>
      <c r="E117" s="70"/>
      <c r="G117"/>
    </row>
    <row r="118" spans="1:7" ht="16" x14ac:dyDescent="0.2">
      <c r="A118" s="1053" t="s">
        <v>645</v>
      </c>
      <c r="B118" s="1054"/>
      <c r="C118" s="1054"/>
      <c r="D118" s="1054"/>
      <c r="E118" s="1055"/>
      <c r="G118"/>
    </row>
    <row r="119" spans="1:7" x14ac:dyDescent="0.15">
      <c r="A119" s="91" t="s">
        <v>180</v>
      </c>
      <c r="B119" s="49" t="s">
        <v>242</v>
      </c>
      <c r="C119" s="49" t="s">
        <v>646</v>
      </c>
      <c r="D119" s="28" t="s">
        <v>193</v>
      </c>
      <c r="E119" s="49" t="s">
        <v>194</v>
      </c>
      <c r="G119"/>
    </row>
    <row r="120" spans="1:7" ht="14" x14ac:dyDescent="0.15">
      <c r="A120" s="21">
        <v>1</v>
      </c>
      <c r="B120" s="16" t="s">
        <v>252</v>
      </c>
      <c r="C120" s="18" t="s">
        <v>253</v>
      </c>
      <c r="D120" s="98">
        <v>529968.99197898409</v>
      </c>
      <c r="E120" s="86">
        <v>7181511</v>
      </c>
      <c r="G120"/>
    </row>
    <row r="121" spans="1:7" ht="14" x14ac:dyDescent="0.15">
      <c r="A121" s="21">
        <v>2</v>
      </c>
      <c r="B121" s="16" t="s">
        <v>244</v>
      </c>
      <c r="C121" s="18" t="s">
        <v>245</v>
      </c>
      <c r="D121" s="98">
        <v>435138.066868458</v>
      </c>
      <c r="E121" s="86">
        <v>6337638</v>
      </c>
      <c r="G121"/>
    </row>
    <row r="122" spans="1:7" ht="14" x14ac:dyDescent="0.15">
      <c r="A122" s="21">
        <v>3</v>
      </c>
      <c r="B122" s="16" t="s">
        <v>258</v>
      </c>
      <c r="C122" s="18" t="s">
        <v>259</v>
      </c>
      <c r="D122" s="98">
        <v>405273.00570349663</v>
      </c>
      <c r="E122" s="86">
        <v>9814519</v>
      </c>
      <c r="G122"/>
    </row>
    <row r="123" spans="1:7" ht="14" x14ac:dyDescent="0.15">
      <c r="A123" s="21">
        <v>4</v>
      </c>
      <c r="B123" s="16" t="s">
        <v>256</v>
      </c>
      <c r="C123" s="18" t="s">
        <v>257</v>
      </c>
      <c r="D123" s="98">
        <v>380298.0996468502</v>
      </c>
      <c r="E123" s="86">
        <v>14846650</v>
      </c>
      <c r="G123"/>
    </row>
    <row r="124" spans="1:7" ht="14" x14ac:dyDescent="0.15">
      <c r="A124" s="21">
        <v>5</v>
      </c>
      <c r="B124" s="16" t="s">
        <v>625</v>
      </c>
      <c r="C124" s="18" t="s">
        <v>626</v>
      </c>
      <c r="D124" s="98">
        <v>353311.45190174098</v>
      </c>
      <c r="E124" s="86">
        <v>8456418</v>
      </c>
      <c r="G124"/>
    </row>
    <row r="125" spans="1:7" ht="28" x14ac:dyDescent="0.15">
      <c r="A125" s="21">
        <v>6</v>
      </c>
      <c r="B125" s="16" t="s">
        <v>627</v>
      </c>
      <c r="C125" s="18" t="s">
        <v>628</v>
      </c>
      <c r="D125" s="98">
        <v>341242.08613372</v>
      </c>
      <c r="E125" s="86">
        <v>10180916</v>
      </c>
      <c r="G125"/>
    </row>
    <row r="126" spans="1:7" ht="14" x14ac:dyDescent="0.15">
      <c r="A126" s="21">
        <v>7</v>
      </c>
      <c r="B126" s="16" t="s">
        <v>629</v>
      </c>
      <c r="C126" s="18" t="s">
        <v>630</v>
      </c>
      <c r="D126" s="98">
        <v>340936.51901910512</v>
      </c>
      <c r="E126" s="86">
        <v>12615546</v>
      </c>
      <c r="G126"/>
    </row>
    <row r="127" spans="1:7" ht="14" x14ac:dyDescent="0.15">
      <c r="A127" s="21">
        <v>8</v>
      </c>
      <c r="B127" s="16" t="s">
        <v>246</v>
      </c>
      <c r="C127" s="18" t="s">
        <v>433</v>
      </c>
      <c r="D127" s="98">
        <v>334197.55133405398</v>
      </c>
      <c r="E127" s="86">
        <v>1346926</v>
      </c>
      <c r="G127"/>
    </row>
    <row r="128" spans="1:7" ht="14" x14ac:dyDescent="0.15">
      <c r="A128" s="21">
        <v>9</v>
      </c>
      <c r="B128" s="16" t="s">
        <v>254</v>
      </c>
      <c r="C128" s="18" t="s">
        <v>255</v>
      </c>
      <c r="D128" s="98">
        <v>300336.71865674888</v>
      </c>
      <c r="E128" s="86">
        <v>5269686</v>
      </c>
      <c r="G128"/>
    </row>
    <row r="129" spans="1:7" ht="14" x14ac:dyDescent="0.15">
      <c r="A129" s="21">
        <v>10</v>
      </c>
      <c r="B129" s="16" t="s">
        <v>260</v>
      </c>
      <c r="C129" s="18" t="s">
        <v>261</v>
      </c>
      <c r="D129" s="98">
        <v>288289.43780484499</v>
      </c>
      <c r="E129" s="86">
        <v>10942519</v>
      </c>
      <c r="G129"/>
    </row>
    <row r="130" spans="1:7" x14ac:dyDescent="0.15">
      <c r="A130" s="1"/>
      <c r="B130" s="71"/>
      <c r="C130" s="196"/>
      <c r="D130" s="99"/>
      <c r="E130" s="70"/>
      <c r="G130"/>
    </row>
    <row r="131" spans="1:7" ht="16" x14ac:dyDescent="0.2">
      <c r="A131" s="1053" t="s">
        <v>676</v>
      </c>
      <c r="B131" s="1054"/>
      <c r="C131" s="1054"/>
      <c r="D131" s="1054"/>
      <c r="E131" s="1055"/>
      <c r="G131"/>
    </row>
    <row r="132" spans="1:7" x14ac:dyDescent="0.15">
      <c r="A132" s="91" t="s">
        <v>180</v>
      </c>
      <c r="B132" s="49" t="s">
        <v>242</v>
      </c>
      <c r="C132" s="49" t="s">
        <v>192</v>
      </c>
      <c r="D132" s="28" t="s">
        <v>193</v>
      </c>
      <c r="E132" s="49" t="s">
        <v>194</v>
      </c>
      <c r="G132"/>
    </row>
    <row r="133" spans="1:7" ht="14" x14ac:dyDescent="0.15">
      <c r="A133" s="21">
        <v>1</v>
      </c>
      <c r="B133" s="16" t="s">
        <v>252</v>
      </c>
      <c r="C133" s="18" t="s">
        <v>253</v>
      </c>
      <c r="D133" s="98">
        <v>729258.33458006126</v>
      </c>
      <c r="E133" s="86">
        <v>26371984</v>
      </c>
      <c r="G133"/>
    </row>
    <row r="134" spans="1:7" ht="14" x14ac:dyDescent="0.15">
      <c r="A134" s="21">
        <v>2</v>
      </c>
      <c r="B134" s="16" t="s">
        <v>625</v>
      </c>
      <c r="C134" s="18" t="s">
        <v>626</v>
      </c>
      <c r="D134" s="98">
        <v>693803.53800734004</v>
      </c>
      <c r="E134" s="86">
        <v>398997</v>
      </c>
      <c r="G134"/>
    </row>
    <row r="135" spans="1:7" ht="14" x14ac:dyDescent="0.15">
      <c r="A135" s="21">
        <v>3</v>
      </c>
      <c r="B135" s="16" t="s">
        <v>254</v>
      </c>
      <c r="C135" s="18" t="s">
        <v>255</v>
      </c>
      <c r="D135" s="98">
        <v>606975.37433241145</v>
      </c>
      <c r="E135" s="86">
        <v>7480951</v>
      </c>
      <c r="G135"/>
    </row>
    <row r="136" spans="1:7" ht="28" x14ac:dyDescent="0.15">
      <c r="A136" s="21">
        <v>4</v>
      </c>
      <c r="B136" s="16" t="s">
        <v>664</v>
      </c>
      <c r="C136" s="18" t="s">
        <v>665</v>
      </c>
      <c r="D136" s="98">
        <v>543651.91405758297</v>
      </c>
      <c r="E136" s="86">
        <v>1537941</v>
      </c>
      <c r="G136"/>
    </row>
    <row r="137" spans="1:7" ht="14" x14ac:dyDescent="0.15">
      <c r="A137" s="21">
        <v>5</v>
      </c>
      <c r="B137" s="16" t="s">
        <v>666</v>
      </c>
      <c r="C137" s="18" t="s">
        <v>667</v>
      </c>
      <c r="D137" s="98">
        <v>516204.33669164701</v>
      </c>
      <c r="E137" s="86">
        <v>7193947</v>
      </c>
      <c r="G137"/>
    </row>
    <row r="138" spans="1:7" ht="28" x14ac:dyDescent="0.15">
      <c r="A138" s="21">
        <v>6</v>
      </c>
      <c r="B138" s="16" t="s">
        <v>668</v>
      </c>
      <c r="C138" s="18" t="s">
        <v>669</v>
      </c>
      <c r="D138" s="98">
        <v>460233.51482663502</v>
      </c>
      <c r="E138" s="86">
        <v>736185</v>
      </c>
      <c r="G138"/>
    </row>
    <row r="139" spans="1:7" ht="28" x14ac:dyDescent="0.15">
      <c r="A139" s="21">
        <v>7</v>
      </c>
      <c r="B139" s="16" t="s">
        <v>627</v>
      </c>
      <c r="C139" s="18" t="s">
        <v>670</v>
      </c>
      <c r="D139" s="98">
        <v>453302.01973900502</v>
      </c>
      <c r="E139" s="86">
        <v>5142525</v>
      </c>
      <c r="G139"/>
    </row>
    <row r="140" spans="1:7" ht="14" x14ac:dyDescent="0.15">
      <c r="A140" s="21">
        <v>8</v>
      </c>
      <c r="B140" s="16" t="s">
        <v>258</v>
      </c>
      <c r="C140" s="18" t="s">
        <v>259</v>
      </c>
      <c r="D140" s="98">
        <v>362676.72708337894</v>
      </c>
      <c r="E140" s="86">
        <v>4529208</v>
      </c>
      <c r="G140"/>
    </row>
    <row r="141" spans="1:7" ht="14" x14ac:dyDescent="0.15">
      <c r="A141" s="21">
        <v>9</v>
      </c>
      <c r="B141" s="16" t="s">
        <v>256</v>
      </c>
      <c r="C141" s="18" t="s">
        <v>257</v>
      </c>
      <c r="D141" s="98">
        <v>354407.92420923198</v>
      </c>
      <c r="E141" s="86">
        <v>1897897</v>
      </c>
      <c r="G141"/>
    </row>
    <row r="142" spans="1:7" ht="14" x14ac:dyDescent="0.15">
      <c r="A142" s="21">
        <v>10</v>
      </c>
      <c r="B142" s="16" t="s">
        <v>244</v>
      </c>
      <c r="C142" s="18" t="s">
        <v>245</v>
      </c>
      <c r="D142" s="98">
        <v>347652.23801393597</v>
      </c>
      <c r="E142" s="86">
        <v>4298570</v>
      </c>
      <c r="G142"/>
    </row>
    <row r="143" spans="1:7" x14ac:dyDescent="0.15">
      <c r="A143" s="205"/>
      <c r="B143" s="206"/>
      <c r="C143" s="207"/>
      <c r="D143" s="208"/>
      <c r="E143" s="209"/>
      <c r="G143"/>
    </row>
    <row r="144" spans="1:7" ht="16" x14ac:dyDescent="0.2">
      <c r="A144" s="1049" t="s">
        <v>710</v>
      </c>
      <c r="B144" s="1050"/>
      <c r="C144" s="1050"/>
      <c r="D144" s="1050"/>
      <c r="E144" s="1051"/>
      <c r="G144"/>
    </row>
    <row r="145" spans="1:27" s="10" customFormat="1" ht="14" customHeight="1" x14ac:dyDescent="0.15">
      <c r="A145" s="244" t="s">
        <v>180</v>
      </c>
      <c r="B145" s="223" t="s">
        <v>242</v>
      </c>
      <c r="C145" s="223" t="s">
        <v>192</v>
      </c>
      <c r="D145" s="223" t="s">
        <v>193</v>
      </c>
      <c r="E145" s="223" t="s">
        <v>194</v>
      </c>
      <c r="F145" s="48"/>
      <c r="G145"/>
      <c r="H145"/>
      <c r="I145"/>
      <c r="J145"/>
      <c r="K145"/>
      <c r="L145"/>
      <c r="M145"/>
      <c r="N145"/>
      <c r="O145"/>
      <c r="P145"/>
      <c r="Q145"/>
      <c r="R145"/>
      <c r="S145"/>
      <c r="T145"/>
      <c r="U145"/>
      <c r="V145"/>
      <c r="W145"/>
      <c r="X145"/>
      <c r="Y145"/>
      <c r="Z145"/>
      <c r="AA145"/>
    </row>
    <row r="146" spans="1:27" s="10" customFormat="1" ht="14" customHeight="1" x14ac:dyDescent="0.15">
      <c r="A146" s="93">
        <v>1</v>
      </c>
      <c r="B146" s="170" t="s">
        <v>699</v>
      </c>
      <c r="C146" s="172" t="s">
        <v>705</v>
      </c>
      <c r="D146" s="269">
        <v>3040983.9016615199</v>
      </c>
      <c r="E146" s="240">
        <v>1263345</v>
      </c>
      <c r="F146" s="48"/>
      <c r="G146"/>
      <c r="H146"/>
      <c r="I146"/>
      <c r="J146"/>
      <c r="K146"/>
      <c r="L146"/>
      <c r="M146"/>
      <c r="N146"/>
      <c r="O146"/>
      <c r="P146"/>
      <c r="Q146"/>
      <c r="R146"/>
      <c r="S146"/>
      <c r="T146"/>
      <c r="U146"/>
      <c r="V146"/>
      <c r="W146"/>
      <c r="X146"/>
      <c r="Y146"/>
      <c r="Z146"/>
      <c r="AA146"/>
    </row>
    <row r="147" spans="1:27" s="10" customFormat="1" ht="14" customHeight="1" x14ac:dyDescent="0.15">
      <c r="A147" s="93">
        <v>2</v>
      </c>
      <c r="B147" s="170" t="s">
        <v>700</v>
      </c>
      <c r="C147" s="172" t="s">
        <v>706</v>
      </c>
      <c r="D147" s="269">
        <v>1143093.1927362899</v>
      </c>
      <c r="E147" s="240">
        <v>395274</v>
      </c>
      <c r="F147" s="48"/>
      <c r="G147"/>
      <c r="H147"/>
      <c r="I147"/>
      <c r="J147"/>
      <c r="K147"/>
      <c r="L147"/>
      <c r="M147"/>
      <c r="N147"/>
      <c r="O147"/>
      <c r="P147"/>
      <c r="Q147"/>
      <c r="R147"/>
      <c r="S147"/>
      <c r="T147"/>
      <c r="U147"/>
      <c r="V147"/>
      <c r="W147"/>
      <c r="X147"/>
      <c r="Y147"/>
      <c r="Z147"/>
      <c r="AA147"/>
    </row>
    <row r="148" spans="1:27" s="10" customFormat="1" ht="14" customHeight="1" x14ac:dyDescent="0.15">
      <c r="A148" s="93">
        <v>3</v>
      </c>
      <c r="B148" s="170" t="s">
        <v>258</v>
      </c>
      <c r="C148" s="172" t="s">
        <v>259</v>
      </c>
      <c r="D148" s="269">
        <v>738395.29876838229</v>
      </c>
      <c r="E148" s="240">
        <v>6208008</v>
      </c>
      <c r="F148" s="48"/>
      <c r="G148"/>
      <c r="H148"/>
      <c r="I148"/>
      <c r="J148"/>
      <c r="K148"/>
      <c r="L148"/>
      <c r="M148"/>
      <c r="N148"/>
      <c r="O148"/>
      <c r="P148"/>
      <c r="Q148"/>
      <c r="R148"/>
      <c r="S148"/>
      <c r="T148"/>
      <c r="U148"/>
      <c r="V148"/>
      <c r="W148"/>
      <c r="X148"/>
      <c r="Y148"/>
      <c r="Z148"/>
      <c r="AA148"/>
    </row>
    <row r="149" spans="1:27" s="10" customFormat="1" ht="14" customHeight="1" x14ac:dyDescent="0.15">
      <c r="A149" s="93">
        <v>4</v>
      </c>
      <c r="B149" s="170" t="s">
        <v>252</v>
      </c>
      <c r="C149" s="172" t="s">
        <v>253</v>
      </c>
      <c r="D149" s="269">
        <v>693373.21945359802</v>
      </c>
      <c r="E149" s="240">
        <v>9253579</v>
      </c>
      <c r="F149" s="48"/>
      <c r="G149"/>
      <c r="H149"/>
      <c r="I149"/>
      <c r="J149"/>
      <c r="K149"/>
      <c r="L149"/>
      <c r="M149"/>
      <c r="N149"/>
      <c r="O149"/>
      <c r="P149"/>
      <c r="Q149"/>
      <c r="R149"/>
      <c r="S149"/>
      <c r="T149"/>
      <c r="U149"/>
      <c r="V149"/>
      <c r="W149"/>
      <c r="X149"/>
      <c r="Y149"/>
      <c r="Z149"/>
      <c r="AA149"/>
    </row>
    <row r="150" spans="1:27" s="10" customFormat="1" ht="14" customHeight="1" x14ac:dyDescent="0.15">
      <c r="A150" s="93">
        <v>5</v>
      </c>
      <c r="B150" s="170" t="s">
        <v>244</v>
      </c>
      <c r="C150" s="172" t="s">
        <v>245</v>
      </c>
      <c r="D150" s="269">
        <v>566163.65994708706</v>
      </c>
      <c r="E150" s="240">
        <v>5870810</v>
      </c>
      <c r="F150" s="48"/>
      <c r="G150"/>
      <c r="H150"/>
      <c r="I150"/>
      <c r="J150"/>
      <c r="K150"/>
      <c r="L150"/>
      <c r="M150"/>
      <c r="N150"/>
      <c r="O150"/>
      <c r="P150"/>
      <c r="Q150"/>
      <c r="R150"/>
      <c r="S150"/>
      <c r="T150"/>
      <c r="U150"/>
      <c r="V150"/>
      <c r="W150"/>
      <c r="X150"/>
      <c r="Y150"/>
      <c r="Z150"/>
      <c r="AA150"/>
    </row>
    <row r="151" spans="1:27" s="10" customFormat="1" ht="14" customHeight="1" x14ac:dyDescent="0.15">
      <c r="A151" s="93">
        <v>6</v>
      </c>
      <c r="B151" s="170" t="s">
        <v>246</v>
      </c>
      <c r="C151" s="172" t="s">
        <v>433</v>
      </c>
      <c r="D151" s="269">
        <v>534815.95135613601</v>
      </c>
      <c r="E151" s="240">
        <v>5950720</v>
      </c>
      <c r="F151" s="48"/>
      <c r="G151"/>
      <c r="H151"/>
      <c r="I151"/>
      <c r="J151"/>
      <c r="K151"/>
      <c r="L151"/>
      <c r="M151"/>
      <c r="N151"/>
      <c r="O151"/>
      <c r="P151"/>
      <c r="Q151"/>
      <c r="R151"/>
      <c r="S151"/>
      <c r="T151"/>
      <c r="U151"/>
      <c r="V151"/>
      <c r="W151"/>
      <c r="X151"/>
      <c r="Y151"/>
      <c r="Z151"/>
      <c r="AA151"/>
    </row>
    <row r="152" spans="1:27" s="10" customFormat="1" ht="28" x14ac:dyDescent="0.15">
      <c r="A152" s="93">
        <v>7</v>
      </c>
      <c r="B152" s="170" t="s">
        <v>701</v>
      </c>
      <c r="C152" s="172" t="s">
        <v>702</v>
      </c>
      <c r="D152" s="269">
        <v>498447.45546579303</v>
      </c>
      <c r="E152" s="240">
        <v>733156</v>
      </c>
      <c r="F152" s="48"/>
      <c r="G152"/>
      <c r="H152"/>
      <c r="I152"/>
      <c r="J152"/>
      <c r="K152"/>
      <c r="L152"/>
      <c r="M152"/>
      <c r="N152"/>
      <c r="O152"/>
      <c r="P152"/>
      <c r="Q152"/>
      <c r="R152"/>
      <c r="S152"/>
      <c r="T152"/>
      <c r="U152"/>
      <c r="V152"/>
      <c r="W152"/>
      <c r="X152"/>
      <c r="Y152"/>
      <c r="Z152"/>
      <c r="AA152"/>
    </row>
    <row r="153" spans="1:27" s="10" customFormat="1" ht="14" customHeight="1" x14ac:dyDescent="0.15">
      <c r="A153" s="93">
        <v>8</v>
      </c>
      <c r="B153" s="170" t="s">
        <v>434</v>
      </c>
      <c r="C153" s="172" t="s">
        <v>435</v>
      </c>
      <c r="D153" s="269">
        <v>424655.81612883997</v>
      </c>
      <c r="E153" s="240">
        <v>6060716</v>
      </c>
      <c r="F153" s="48"/>
      <c r="G153"/>
      <c r="H153"/>
      <c r="I153"/>
      <c r="J153"/>
      <c r="K153"/>
      <c r="L153"/>
      <c r="M153"/>
      <c r="N153"/>
      <c r="O153"/>
      <c r="P153"/>
      <c r="Q153"/>
      <c r="R153"/>
      <c r="S153"/>
      <c r="T153"/>
      <c r="U153"/>
      <c r="V153"/>
      <c r="W153"/>
      <c r="X153"/>
      <c r="Y153"/>
      <c r="Z153"/>
      <c r="AA153"/>
    </row>
    <row r="154" spans="1:27" s="10" customFormat="1" ht="14" customHeight="1" x14ac:dyDescent="0.15">
      <c r="A154" s="93">
        <v>9</v>
      </c>
      <c r="B154" s="170" t="s">
        <v>254</v>
      </c>
      <c r="C154" s="172" t="s">
        <v>255</v>
      </c>
      <c r="D154" s="269">
        <v>423878.45362158399</v>
      </c>
      <c r="E154" s="240">
        <v>6895702</v>
      </c>
      <c r="F154" s="48"/>
      <c r="G154"/>
      <c r="H154"/>
      <c r="I154"/>
      <c r="J154"/>
      <c r="K154"/>
      <c r="L154"/>
      <c r="M154"/>
      <c r="N154"/>
      <c r="O154"/>
      <c r="P154"/>
      <c r="Q154"/>
      <c r="R154"/>
      <c r="S154"/>
      <c r="T154"/>
      <c r="U154"/>
      <c r="V154"/>
      <c r="W154"/>
      <c r="X154"/>
      <c r="Y154"/>
      <c r="Z154"/>
      <c r="AA154"/>
    </row>
    <row r="155" spans="1:27" s="10" customFormat="1" ht="14" customHeight="1" x14ac:dyDescent="0.15">
      <c r="A155" s="93">
        <v>10</v>
      </c>
      <c r="B155" s="170" t="s">
        <v>703</v>
      </c>
      <c r="C155" s="172" t="s">
        <v>704</v>
      </c>
      <c r="D155" s="269">
        <v>355338.99681594502</v>
      </c>
      <c r="E155" s="240">
        <v>5721641</v>
      </c>
      <c r="F155" s="48"/>
      <c r="G155"/>
      <c r="H155"/>
      <c r="I155"/>
      <c r="J155"/>
      <c r="K155"/>
      <c r="L155"/>
      <c r="M155"/>
      <c r="N155"/>
      <c r="O155"/>
      <c r="P155"/>
      <c r="Q155"/>
      <c r="R155"/>
      <c r="S155"/>
      <c r="T155"/>
      <c r="U155"/>
      <c r="V155"/>
      <c r="W155"/>
      <c r="X155"/>
      <c r="Y155"/>
      <c r="Z155"/>
      <c r="AA155"/>
    </row>
    <row r="156" spans="1:27" s="10" customFormat="1" ht="14" customHeight="1" x14ac:dyDescent="0.15">
      <c r="A156" s="1"/>
      <c r="B156" s="71"/>
      <c r="C156" s="196"/>
      <c r="D156" s="99"/>
      <c r="E156" s="70"/>
      <c r="F156" s="48"/>
      <c r="G156"/>
      <c r="H156"/>
      <c r="I156"/>
      <c r="J156"/>
      <c r="K156"/>
      <c r="L156"/>
      <c r="M156"/>
      <c r="N156"/>
      <c r="O156"/>
      <c r="P156"/>
      <c r="Q156"/>
      <c r="R156"/>
      <c r="S156"/>
      <c r="T156"/>
      <c r="U156"/>
      <c r="V156"/>
      <c r="W156"/>
      <c r="X156"/>
      <c r="Y156"/>
      <c r="Z156"/>
      <c r="AA156"/>
    </row>
    <row r="157" spans="1:27" s="10" customFormat="1" ht="14" customHeight="1" x14ac:dyDescent="0.2">
      <c r="A157" s="1049" t="s">
        <v>733</v>
      </c>
      <c r="B157" s="1050"/>
      <c r="C157" s="1050"/>
      <c r="D157" s="1050"/>
      <c r="E157" s="1051"/>
      <c r="F157" s="48"/>
      <c r="G157"/>
      <c r="H157"/>
      <c r="I157"/>
      <c r="J157"/>
      <c r="K157"/>
      <c r="L157"/>
      <c r="M157"/>
      <c r="N157"/>
      <c r="O157"/>
      <c r="P157"/>
      <c r="Q157"/>
      <c r="R157"/>
      <c r="S157"/>
      <c r="T157"/>
      <c r="U157"/>
      <c r="V157"/>
      <c r="W157"/>
      <c r="X157"/>
      <c r="Y157"/>
      <c r="Z157"/>
      <c r="AA157"/>
    </row>
    <row r="158" spans="1:27" s="10" customFormat="1" ht="14" customHeight="1" x14ac:dyDescent="0.2">
      <c r="A158" s="245" t="s">
        <v>180</v>
      </c>
      <c r="B158" s="225" t="s">
        <v>242</v>
      </c>
      <c r="C158" s="225" t="s">
        <v>192</v>
      </c>
      <c r="D158" s="225" t="s">
        <v>193</v>
      </c>
      <c r="E158" s="225" t="s">
        <v>194</v>
      </c>
      <c r="F158" s="48"/>
      <c r="G158"/>
      <c r="H158"/>
      <c r="I158"/>
      <c r="J158"/>
      <c r="K158"/>
      <c r="L158"/>
      <c r="M158"/>
      <c r="N158"/>
      <c r="O158"/>
      <c r="P158"/>
      <c r="Q158"/>
      <c r="R158"/>
      <c r="S158"/>
      <c r="T158"/>
      <c r="U158"/>
      <c r="V158"/>
      <c r="W158"/>
      <c r="X158"/>
      <c r="Y158"/>
      <c r="Z158"/>
      <c r="AA158"/>
    </row>
    <row r="159" spans="1:27" s="10" customFormat="1" ht="14" customHeight="1" x14ac:dyDescent="0.15">
      <c r="A159" s="231">
        <v>1</v>
      </c>
      <c r="B159" s="265" t="s">
        <v>699</v>
      </c>
      <c r="C159" s="247" t="s">
        <v>724</v>
      </c>
      <c r="D159" s="302">
        <v>3963880.3086501402</v>
      </c>
      <c r="E159" s="303">
        <v>4173786</v>
      </c>
      <c r="F159" s="48"/>
      <c r="G159"/>
      <c r="H159"/>
      <c r="I159"/>
      <c r="J159"/>
      <c r="K159"/>
      <c r="L159"/>
      <c r="M159"/>
      <c r="N159"/>
      <c r="O159"/>
      <c r="P159"/>
      <c r="Q159"/>
      <c r="R159"/>
      <c r="S159"/>
      <c r="T159"/>
      <c r="U159"/>
      <c r="V159"/>
      <c r="W159"/>
      <c r="X159"/>
      <c r="Y159"/>
      <c r="Z159"/>
      <c r="AA159"/>
    </row>
    <row r="160" spans="1:27" ht="17" x14ac:dyDescent="0.15">
      <c r="A160" s="231">
        <v>2</v>
      </c>
      <c r="B160" s="265" t="s">
        <v>739</v>
      </c>
      <c r="C160" s="247" t="s">
        <v>740</v>
      </c>
      <c r="D160" s="302">
        <v>3069676.5696898601</v>
      </c>
      <c r="E160" s="303">
        <v>7687241</v>
      </c>
      <c r="G160"/>
    </row>
    <row r="161" spans="1:27" s="10" customFormat="1" ht="14" customHeight="1" x14ac:dyDescent="0.15">
      <c r="A161" s="231">
        <v>3</v>
      </c>
      <c r="B161" s="265" t="s">
        <v>700</v>
      </c>
      <c r="C161" s="247" t="s">
        <v>726</v>
      </c>
      <c r="D161" s="302">
        <v>1740671.8381966201</v>
      </c>
      <c r="E161" s="303">
        <v>1601669</v>
      </c>
      <c r="F161" s="48"/>
      <c r="G161"/>
      <c r="H161"/>
      <c r="I161"/>
      <c r="J161"/>
      <c r="K161"/>
      <c r="L161"/>
      <c r="M161"/>
      <c r="N161"/>
      <c r="O161"/>
      <c r="P161"/>
      <c r="Q161"/>
      <c r="R161"/>
      <c r="S161"/>
      <c r="T161"/>
      <c r="U161"/>
      <c r="V161"/>
      <c r="W161"/>
      <c r="X161"/>
      <c r="Y161"/>
      <c r="Z161"/>
      <c r="AA161"/>
    </row>
    <row r="162" spans="1:27" s="10" customFormat="1" ht="14" customHeight="1" x14ac:dyDescent="0.15">
      <c r="A162" s="231">
        <v>4</v>
      </c>
      <c r="B162" s="265" t="s">
        <v>244</v>
      </c>
      <c r="C162" s="247" t="s">
        <v>245</v>
      </c>
      <c r="D162" s="302">
        <v>1378961.1348791199</v>
      </c>
      <c r="E162" s="303">
        <v>14453934</v>
      </c>
      <c r="F162" s="48"/>
      <c r="G162"/>
      <c r="H162"/>
      <c r="I162"/>
      <c r="J162"/>
      <c r="K162"/>
      <c r="L162"/>
      <c r="M162"/>
      <c r="N162"/>
      <c r="O162"/>
      <c r="P162"/>
      <c r="Q162"/>
      <c r="R162"/>
      <c r="S162"/>
      <c r="T162"/>
      <c r="U162"/>
      <c r="V162"/>
      <c r="W162"/>
      <c r="X162"/>
      <c r="Y162"/>
      <c r="Z162"/>
      <c r="AA162"/>
    </row>
    <row r="163" spans="1:27" s="10" customFormat="1" ht="14" customHeight="1" x14ac:dyDescent="0.15">
      <c r="A163" s="231">
        <v>5</v>
      </c>
      <c r="B163" s="265" t="s">
        <v>246</v>
      </c>
      <c r="C163" s="247" t="s">
        <v>433</v>
      </c>
      <c r="D163" s="302">
        <v>1182069.80490347</v>
      </c>
      <c r="E163" s="303">
        <v>12820902</v>
      </c>
      <c r="F163" s="48"/>
      <c r="G163"/>
      <c r="H163"/>
      <c r="I163"/>
      <c r="J163"/>
      <c r="K163"/>
      <c r="L163"/>
      <c r="M163"/>
      <c r="N163"/>
      <c r="O163"/>
      <c r="P163"/>
      <c r="Q163"/>
      <c r="R163"/>
      <c r="S163"/>
      <c r="T163"/>
      <c r="U163"/>
      <c r="V163"/>
      <c r="W163"/>
      <c r="X163"/>
      <c r="Y163"/>
      <c r="Z163"/>
      <c r="AA163"/>
    </row>
    <row r="164" spans="1:27" s="10" customFormat="1" ht="51" x14ac:dyDescent="0.15">
      <c r="A164" s="231">
        <v>6</v>
      </c>
      <c r="B164" s="265" t="s">
        <v>701</v>
      </c>
      <c r="C164" s="247" t="s">
        <v>702</v>
      </c>
      <c r="D164" s="302">
        <v>900438.99603188003</v>
      </c>
      <c r="E164" s="303">
        <v>1324437</v>
      </c>
      <c r="F164" s="48"/>
      <c r="G164"/>
      <c r="H164"/>
      <c r="I164"/>
      <c r="J164"/>
      <c r="K164"/>
      <c r="L164"/>
      <c r="M164"/>
      <c r="N164"/>
      <c r="O164"/>
      <c r="P164"/>
      <c r="Q164"/>
      <c r="R164"/>
      <c r="S164"/>
      <c r="T164"/>
      <c r="U164"/>
      <c r="V164"/>
      <c r="W164"/>
      <c r="X164"/>
      <c r="Y164"/>
      <c r="Z164"/>
      <c r="AA164"/>
    </row>
    <row r="165" spans="1:27" s="10" customFormat="1" ht="17" x14ac:dyDescent="0.15">
      <c r="A165" s="231">
        <v>7</v>
      </c>
      <c r="B165" s="265" t="s">
        <v>248</v>
      </c>
      <c r="C165" s="247" t="s">
        <v>725</v>
      </c>
      <c r="D165" s="302">
        <v>843003.30604165804</v>
      </c>
      <c r="E165" s="303">
        <v>15579962</v>
      </c>
      <c r="F165" s="48"/>
      <c r="G165"/>
      <c r="H165"/>
      <c r="I165"/>
      <c r="J165"/>
      <c r="K165"/>
      <c r="L165"/>
      <c r="M165"/>
      <c r="N165"/>
      <c r="O165"/>
      <c r="P165"/>
      <c r="Q165"/>
      <c r="R165"/>
      <c r="S165"/>
      <c r="T165"/>
      <c r="U165"/>
      <c r="V165"/>
      <c r="W165"/>
      <c r="X165"/>
      <c r="Y165"/>
      <c r="Z165"/>
      <c r="AA165"/>
    </row>
    <row r="166" spans="1:27" s="10" customFormat="1" ht="14" customHeight="1" x14ac:dyDescent="0.15">
      <c r="A166" s="231">
        <v>8</v>
      </c>
      <c r="B166" s="265" t="s">
        <v>252</v>
      </c>
      <c r="C166" s="247" t="s">
        <v>253</v>
      </c>
      <c r="D166" s="302">
        <v>806046.02610314696</v>
      </c>
      <c r="E166" s="303">
        <v>19059368</v>
      </c>
      <c r="F166" s="48"/>
      <c r="G166"/>
      <c r="H166"/>
      <c r="I166"/>
      <c r="J166"/>
      <c r="K166"/>
      <c r="L166"/>
      <c r="M166"/>
      <c r="N166"/>
      <c r="O166"/>
      <c r="P166"/>
      <c r="Q166"/>
      <c r="R166"/>
      <c r="S166"/>
      <c r="T166"/>
      <c r="U166"/>
      <c r="V166"/>
      <c r="W166"/>
      <c r="X166"/>
      <c r="Y166"/>
      <c r="Z166"/>
      <c r="AA166"/>
    </row>
    <row r="167" spans="1:27" s="10" customFormat="1" ht="19" customHeight="1" x14ac:dyDescent="0.15">
      <c r="A167" s="231">
        <v>9</v>
      </c>
      <c r="B167" s="265" t="s">
        <v>741</v>
      </c>
      <c r="C167" s="247" t="s">
        <v>742</v>
      </c>
      <c r="D167" s="302">
        <v>663918.91740144999</v>
      </c>
      <c r="E167" s="303">
        <v>1677771</v>
      </c>
      <c r="F167" s="48"/>
      <c r="G167"/>
      <c r="H167"/>
      <c r="I167"/>
      <c r="J167"/>
      <c r="K167"/>
      <c r="L167"/>
      <c r="M167"/>
      <c r="N167"/>
      <c r="O167"/>
      <c r="P167"/>
      <c r="Q167"/>
      <c r="R167"/>
      <c r="S167"/>
      <c r="T167"/>
      <c r="U167"/>
      <c r="V167"/>
      <c r="W167"/>
      <c r="X167"/>
      <c r="Y167"/>
      <c r="Z167"/>
      <c r="AA167"/>
    </row>
    <row r="168" spans="1:27" s="10" customFormat="1" ht="14" customHeight="1" x14ac:dyDescent="0.15">
      <c r="A168" s="231">
        <v>10</v>
      </c>
      <c r="B168" s="265" t="s">
        <v>258</v>
      </c>
      <c r="C168" s="247" t="s">
        <v>259</v>
      </c>
      <c r="D168" s="302">
        <v>662142.81717801699</v>
      </c>
      <c r="E168" s="303">
        <v>8622463</v>
      </c>
      <c r="F168" s="48"/>
      <c r="G168"/>
      <c r="H168"/>
      <c r="I168"/>
      <c r="J168"/>
      <c r="K168"/>
      <c r="L168"/>
      <c r="M168"/>
      <c r="N168"/>
      <c r="O168"/>
      <c r="P168"/>
      <c r="Q168"/>
      <c r="R168"/>
      <c r="S168"/>
      <c r="T168"/>
      <c r="U168"/>
      <c r="V168"/>
      <c r="W168"/>
      <c r="X168"/>
      <c r="Y168"/>
      <c r="Z168"/>
      <c r="AA168"/>
    </row>
    <row r="169" spans="1:27" s="10" customFormat="1" ht="14" customHeight="1" x14ac:dyDescent="0.15">
      <c r="A169" s="1"/>
      <c r="B169" s="71"/>
      <c r="C169" s="196"/>
      <c r="D169" s="99"/>
      <c r="E169" s="70"/>
      <c r="F169" s="48"/>
      <c r="G169"/>
      <c r="H169"/>
      <c r="I169"/>
      <c r="J169"/>
      <c r="K169"/>
      <c r="L169"/>
      <c r="M169"/>
      <c r="N169"/>
      <c r="O169"/>
      <c r="P169"/>
      <c r="Q169"/>
      <c r="R169"/>
      <c r="S169"/>
      <c r="T169"/>
      <c r="U169"/>
      <c r="V169"/>
      <c r="W169"/>
      <c r="X169"/>
      <c r="Y169"/>
      <c r="Z169"/>
      <c r="AA169"/>
    </row>
    <row r="170" spans="1:27" s="10" customFormat="1" ht="14" customHeight="1" x14ac:dyDescent="0.2">
      <c r="A170" s="1049" t="s">
        <v>812</v>
      </c>
      <c r="B170" s="1050"/>
      <c r="C170" s="1050"/>
      <c r="D170" s="1050"/>
      <c r="E170" s="1051"/>
      <c r="F170" s="48"/>
      <c r="G170"/>
      <c r="H170"/>
      <c r="I170"/>
      <c r="J170"/>
      <c r="K170"/>
      <c r="L170"/>
      <c r="M170"/>
      <c r="N170"/>
      <c r="O170"/>
      <c r="P170"/>
      <c r="Q170"/>
      <c r="R170"/>
      <c r="S170"/>
      <c r="T170"/>
      <c r="U170"/>
      <c r="V170"/>
      <c r="W170"/>
      <c r="X170"/>
      <c r="Y170"/>
      <c r="Z170"/>
      <c r="AA170"/>
    </row>
    <row r="171" spans="1:27" s="10" customFormat="1" ht="14" customHeight="1" x14ac:dyDescent="0.2">
      <c r="A171" s="245" t="s">
        <v>180</v>
      </c>
      <c r="B171" s="225" t="s">
        <v>242</v>
      </c>
      <c r="C171" s="225" t="s">
        <v>192</v>
      </c>
      <c r="D171" s="225" t="s">
        <v>193</v>
      </c>
      <c r="E171" s="225" t="s">
        <v>194</v>
      </c>
      <c r="F171" s="48"/>
      <c r="G171"/>
      <c r="H171"/>
      <c r="I171"/>
      <c r="J171"/>
      <c r="K171"/>
      <c r="L171"/>
      <c r="M171"/>
      <c r="N171"/>
      <c r="O171"/>
      <c r="P171"/>
      <c r="Q171"/>
      <c r="R171"/>
      <c r="S171"/>
      <c r="T171"/>
      <c r="U171"/>
      <c r="V171"/>
      <c r="W171"/>
      <c r="X171"/>
      <c r="Y171"/>
      <c r="Z171"/>
      <c r="AA171"/>
    </row>
    <row r="172" spans="1:27" ht="17" x14ac:dyDescent="0.15">
      <c r="A172" s="231">
        <v>1</v>
      </c>
      <c r="B172" s="234" t="s">
        <v>699</v>
      </c>
      <c r="C172" s="264" t="s">
        <v>724</v>
      </c>
      <c r="D172" s="270">
        <v>8216251.5502442596</v>
      </c>
      <c r="E172" s="242">
        <v>11830257</v>
      </c>
      <c r="G172"/>
    </row>
    <row r="173" spans="1:27" s="10" customFormat="1" ht="14" customHeight="1" x14ac:dyDescent="0.15">
      <c r="A173" s="231">
        <v>2</v>
      </c>
      <c r="B173" s="234" t="s">
        <v>700</v>
      </c>
      <c r="C173" s="264" t="s">
        <v>726</v>
      </c>
      <c r="D173" s="270">
        <v>3642656.89171864</v>
      </c>
      <c r="E173" s="242">
        <v>1981224</v>
      </c>
      <c r="F173" s="48"/>
      <c r="G173"/>
      <c r="H173"/>
      <c r="I173"/>
      <c r="J173"/>
      <c r="K173"/>
      <c r="L173"/>
      <c r="M173"/>
      <c r="N173"/>
      <c r="O173"/>
      <c r="P173"/>
      <c r="Q173"/>
      <c r="R173"/>
      <c r="S173"/>
      <c r="T173"/>
      <c r="U173"/>
      <c r="V173"/>
      <c r="W173"/>
      <c r="X173"/>
      <c r="Y173"/>
      <c r="Z173"/>
      <c r="AA173"/>
    </row>
    <row r="174" spans="1:27" s="10" customFormat="1" ht="14" customHeight="1" x14ac:dyDescent="0.15">
      <c r="A174" s="231">
        <v>3</v>
      </c>
      <c r="B174" s="234" t="s">
        <v>799</v>
      </c>
      <c r="C174" s="264" t="s">
        <v>742</v>
      </c>
      <c r="D174" s="270">
        <v>1061106.88068285</v>
      </c>
      <c r="E174" s="242">
        <v>1951744</v>
      </c>
      <c r="F174" s="48"/>
      <c r="G174"/>
      <c r="H174"/>
      <c r="I174"/>
      <c r="J174"/>
      <c r="K174"/>
      <c r="L174"/>
      <c r="M174"/>
      <c r="N174"/>
      <c r="O174"/>
      <c r="P174"/>
      <c r="Q174"/>
      <c r="R174"/>
      <c r="S174"/>
      <c r="T174"/>
      <c r="U174"/>
      <c r="V174"/>
      <c r="W174"/>
      <c r="X174"/>
      <c r="Y174"/>
      <c r="Z174"/>
      <c r="AA174"/>
    </row>
    <row r="175" spans="1:27" s="10" customFormat="1" ht="14" customHeight="1" x14ac:dyDescent="0.15">
      <c r="A175" s="231">
        <v>4</v>
      </c>
      <c r="B175" s="234" t="s">
        <v>244</v>
      </c>
      <c r="C175" s="264" t="s">
        <v>245</v>
      </c>
      <c r="D175" s="270">
        <v>1001336.89787889</v>
      </c>
      <c r="E175" s="242">
        <v>11922494</v>
      </c>
      <c r="F175" s="48"/>
      <c r="G175"/>
      <c r="H175"/>
      <c r="I175"/>
      <c r="J175"/>
      <c r="K175"/>
      <c r="L175"/>
      <c r="M175"/>
      <c r="N175"/>
      <c r="O175"/>
      <c r="P175"/>
      <c r="Q175"/>
      <c r="R175"/>
      <c r="S175"/>
      <c r="T175"/>
      <c r="U175"/>
      <c r="V175"/>
      <c r="W175"/>
      <c r="X175"/>
      <c r="Y175"/>
      <c r="Z175"/>
      <c r="AA175"/>
    </row>
    <row r="176" spans="1:27" s="10" customFormat="1" ht="14" customHeight="1" x14ac:dyDescent="0.15">
      <c r="A176" s="231">
        <v>5</v>
      </c>
      <c r="B176" s="234" t="s">
        <v>246</v>
      </c>
      <c r="C176" s="264" t="s">
        <v>433</v>
      </c>
      <c r="D176" s="270">
        <v>893478.02097697905</v>
      </c>
      <c r="E176" s="242">
        <v>9550615</v>
      </c>
      <c r="F176" s="48"/>
      <c r="G176"/>
      <c r="H176"/>
      <c r="I176"/>
      <c r="J176"/>
      <c r="K176"/>
      <c r="L176"/>
      <c r="M176"/>
      <c r="N176"/>
      <c r="O176"/>
      <c r="P176"/>
      <c r="Q176"/>
      <c r="R176"/>
      <c r="S176"/>
      <c r="T176"/>
      <c r="U176"/>
      <c r="V176"/>
      <c r="W176"/>
      <c r="X176"/>
      <c r="Y176"/>
      <c r="Z176"/>
      <c r="AA176"/>
    </row>
    <row r="177" spans="1:27" s="10" customFormat="1" ht="14" customHeight="1" x14ac:dyDescent="0.15">
      <c r="A177" s="231">
        <v>6</v>
      </c>
      <c r="B177" s="234" t="s">
        <v>701</v>
      </c>
      <c r="C177" s="264" t="s">
        <v>702</v>
      </c>
      <c r="D177" s="270">
        <v>721955.95130324306</v>
      </c>
      <c r="E177" s="242">
        <v>1061910</v>
      </c>
      <c r="F177" s="48"/>
      <c r="G177"/>
      <c r="H177"/>
      <c r="I177"/>
      <c r="J177"/>
      <c r="K177"/>
      <c r="L177"/>
      <c r="M177"/>
      <c r="N177"/>
      <c r="O177"/>
      <c r="P177"/>
      <c r="Q177"/>
      <c r="R177"/>
      <c r="S177"/>
      <c r="T177"/>
      <c r="U177"/>
      <c r="V177"/>
      <c r="W177"/>
      <c r="X177"/>
      <c r="Y177"/>
      <c r="Z177"/>
      <c r="AA177"/>
    </row>
    <row r="178" spans="1:27" s="10" customFormat="1" ht="14" customHeight="1" x14ac:dyDescent="0.15">
      <c r="A178" s="231">
        <v>7</v>
      </c>
      <c r="B178" s="234" t="s">
        <v>252</v>
      </c>
      <c r="C178" s="264" t="s">
        <v>253</v>
      </c>
      <c r="D178" s="270">
        <v>671402.76938269997</v>
      </c>
      <c r="E178" s="242">
        <v>9443484</v>
      </c>
      <c r="F178" s="48"/>
      <c r="G178"/>
      <c r="H178"/>
      <c r="I178"/>
      <c r="J178"/>
      <c r="K178"/>
      <c r="L178"/>
      <c r="M178"/>
      <c r="N178"/>
      <c r="O178"/>
      <c r="P178"/>
      <c r="Q178"/>
      <c r="R178"/>
      <c r="S178"/>
      <c r="T178"/>
      <c r="U178"/>
      <c r="V178"/>
      <c r="W178"/>
      <c r="X178"/>
      <c r="Y178"/>
      <c r="Z178"/>
      <c r="AA178"/>
    </row>
    <row r="179" spans="1:27" s="10" customFormat="1" ht="14" customHeight="1" x14ac:dyDescent="0.15">
      <c r="A179" s="231">
        <v>8</v>
      </c>
      <c r="B179" s="234" t="s">
        <v>800</v>
      </c>
      <c r="C179" s="264" t="s">
        <v>801</v>
      </c>
      <c r="D179" s="270">
        <v>660368.57104865299</v>
      </c>
      <c r="E179" s="242">
        <v>11312422</v>
      </c>
      <c r="F179" s="48"/>
      <c r="G179"/>
      <c r="H179"/>
      <c r="I179"/>
      <c r="J179"/>
      <c r="K179"/>
      <c r="L179"/>
      <c r="M179"/>
      <c r="N179"/>
      <c r="O179"/>
      <c r="P179"/>
      <c r="Q179"/>
      <c r="R179"/>
      <c r="S179"/>
      <c r="T179"/>
      <c r="U179"/>
      <c r="V179"/>
      <c r="W179"/>
      <c r="X179"/>
      <c r="Y179"/>
      <c r="Z179"/>
      <c r="AA179"/>
    </row>
    <row r="180" spans="1:27" s="10" customFormat="1" ht="14" customHeight="1" x14ac:dyDescent="0.15">
      <c r="A180" s="231">
        <v>9</v>
      </c>
      <c r="B180" s="234" t="s">
        <v>802</v>
      </c>
      <c r="C180" s="264" t="s">
        <v>803</v>
      </c>
      <c r="D180" s="270">
        <v>631272.26335528097</v>
      </c>
      <c r="E180" s="242">
        <v>1193119</v>
      </c>
      <c r="F180" s="48"/>
      <c r="G180"/>
      <c r="H180"/>
      <c r="I180"/>
      <c r="J180"/>
      <c r="K180"/>
      <c r="L180"/>
      <c r="M180"/>
      <c r="N180"/>
      <c r="O180"/>
      <c r="P180"/>
      <c r="Q180"/>
      <c r="R180"/>
      <c r="S180"/>
      <c r="T180"/>
      <c r="U180"/>
      <c r="V180"/>
      <c r="W180"/>
      <c r="X180"/>
      <c r="Y180"/>
      <c r="Z180"/>
      <c r="AA180"/>
    </row>
    <row r="181" spans="1:27" s="10" customFormat="1" ht="14" customHeight="1" x14ac:dyDescent="0.15">
      <c r="A181" s="231">
        <v>10</v>
      </c>
      <c r="B181" s="234" t="s">
        <v>804</v>
      </c>
      <c r="C181" s="264" t="s">
        <v>805</v>
      </c>
      <c r="D181" s="270">
        <v>616027.68931636796</v>
      </c>
      <c r="E181" s="242">
        <v>4915590</v>
      </c>
      <c r="F181" s="48"/>
      <c r="G181"/>
      <c r="H181"/>
      <c r="I181"/>
      <c r="J181"/>
      <c r="K181"/>
      <c r="L181"/>
      <c r="M181"/>
      <c r="N181"/>
      <c r="O181"/>
      <c r="P181"/>
      <c r="Q181"/>
      <c r="R181"/>
      <c r="S181"/>
      <c r="T181"/>
      <c r="U181"/>
      <c r="V181"/>
      <c r="W181"/>
      <c r="X181"/>
      <c r="Y181"/>
      <c r="Z181"/>
      <c r="AA181"/>
    </row>
    <row r="182" spans="1:27" s="10" customFormat="1" ht="14" customHeight="1" x14ac:dyDescent="0.15">
      <c r="A182" s="1"/>
      <c r="B182" s="71"/>
      <c r="C182" s="196"/>
      <c r="D182" s="99"/>
      <c r="E182" s="70"/>
      <c r="F182" s="48"/>
      <c r="G182"/>
      <c r="H182"/>
      <c r="I182"/>
      <c r="J182"/>
      <c r="K182"/>
      <c r="L182"/>
      <c r="M182"/>
      <c r="N182"/>
      <c r="O182"/>
      <c r="P182"/>
      <c r="Q182"/>
      <c r="R182"/>
      <c r="S182"/>
      <c r="T182"/>
      <c r="U182"/>
      <c r="V182"/>
      <c r="W182"/>
      <c r="X182"/>
      <c r="Y182"/>
      <c r="Z182"/>
      <c r="AA182"/>
    </row>
    <row r="183" spans="1:27" s="10" customFormat="1" ht="14" customHeight="1" x14ac:dyDescent="0.2">
      <c r="A183" s="1049" t="s">
        <v>902</v>
      </c>
      <c r="B183" s="1050"/>
      <c r="C183" s="1050"/>
      <c r="D183" s="1050"/>
      <c r="E183" s="1051"/>
      <c r="F183" s="48"/>
      <c r="G183"/>
      <c r="H183"/>
      <c r="I183"/>
      <c r="J183"/>
      <c r="K183"/>
      <c r="L183"/>
      <c r="M183"/>
      <c r="N183"/>
      <c r="O183"/>
      <c r="P183"/>
      <c r="Q183"/>
      <c r="R183"/>
      <c r="S183"/>
      <c r="T183"/>
      <c r="U183"/>
      <c r="V183"/>
      <c r="W183"/>
      <c r="X183"/>
      <c r="Y183"/>
      <c r="Z183"/>
      <c r="AA183"/>
    </row>
    <row r="184" spans="1:27" s="10" customFormat="1" ht="14" customHeight="1" x14ac:dyDescent="0.15">
      <c r="A184" s="262" t="s">
        <v>180</v>
      </c>
      <c r="B184" s="262" t="s">
        <v>242</v>
      </c>
      <c r="C184" s="262" t="s">
        <v>192</v>
      </c>
      <c r="D184" s="262" t="s">
        <v>193</v>
      </c>
      <c r="E184" s="262" t="s">
        <v>194</v>
      </c>
      <c r="F184" s="48"/>
      <c r="G184"/>
      <c r="H184"/>
      <c r="I184"/>
      <c r="J184"/>
      <c r="K184"/>
      <c r="L184"/>
      <c r="M184"/>
      <c r="N184"/>
      <c r="O184"/>
      <c r="P184"/>
      <c r="Q184"/>
      <c r="R184"/>
      <c r="S184"/>
      <c r="T184"/>
      <c r="U184"/>
      <c r="V184"/>
      <c r="W184"/>
      <c r="X184"/>
      <c r="Y184"/>
      <c r="Z184"/>
      <c r="AA184"/>
    </row>
    <row r="185" spans="1:27" ht="17" x14ac:dyDescent="0.15">
      <c r="A185" s="262">
        <v>1</v>
      </c>
      <c r="B185" s="265" t="s">
        <v>699</v>
      </c>
      <c r="C185" s="247" t="s">
        <v>724</v>
      </c>
      <c r="D185" s="302">
        <v>15992415.54628114</v>
      </c>
      <c r="E185" s="303">
        <v>5023041</v>
      </c>
      <c r="G185"/>
    </row>
    <row r="186" spans="1:27" s="10" customFormat="1" ht="14" customHeight="1" x14ac:dyDescent="0.15">
      <c r="A186" s="262">
        <v>2</v>
      </c>
      <c r="B186" s="265" t="s">
        <v>700</v>
      </c>
      <c r="C186" s="247" t="s">
        <v>726</v>
      </c>
      <c r="D186" s="302">
        <v>6799036.3241220498</v>
      </c>
      <c r="E186" s="303">
        <v>1956401</v>
      </c>
      <c r="F186" s="48"/>
      <c r="G186"/>
      <c r="H186"/>
      <c r="I186"/>
      <c r="J186"/>
      <c r="K186"/>
      <c r="L186"/>
      <c r="M186"/>
      <c r="N186"/>
      <c r="O186"/>
      <c r="P186"/>
      <c r="Q186"/>
      <c r="R186"/>
      <c r="S186"/>
      <c r="T186"/>
      <c r="U186"/>
      <c r="V186"/>
      <c r="W186"/>
      <c r="X186"/>
      <c r="Y186"/>
      <c r="Z186"/>
      <c r="AA186"/>
    </row>
    <row r="187" spans="1:27" s="10" customFormat="1" ht="14" customHeight="1" x14ac:dyDescent="0.15">
      <c r="A187" s="262">
        <v>3</v>
      </c>
      <c r="B187" s="265" t="s">
        <v>701</v>
      </c>
      <c r="C187" s="247" t="s">
        <v>702</v>
      </c>
      <c r="D187" s="302">
        <v>1804834.12928879</v>
      </c>
      <c r="E187" s="303">
        <v>2654693</v>
      </c>
      <c r="F187" s="48"/>
      <c r="G187"/>
      <c r="H187"/>
      <c r="I187"/>
      <c r="J187"/>
      <c r="K187"/>
      <c r="L187"/>
      <c r="M187"/>
      <c r="N187"/>
      <c r="O187"/>
      <c r="P187"/>
      <c r="Q187"/>
      <c r="R187"/>
      <c r="S187"/>
      <c r="T187"/>
      <c r="U187"/>
      <c r="V187"/>
      <c r="W187"/>
      <c r="X187"/>
      <c r="Y187"/>
      <c r="Z187"/>
      <c r="AA187"/>
    </row>
    <row r="188" spans="1:27" s="10" customFormat="1" ht="16" customHeight="1" x14ac:dyDescent="0.15">
      <c r="A188" s="262">
        <v>4</v>
      </c>
      <c r="B188" s="265" t="s">
        <v>799</v>
      </c>
      <c r="C188" s="247" t="s">
        <v>742</v>
      </c>
      <c r="D188" s="302">
        <v>1715871.8649515351</v>
      </c>
      <c r="E188" s="303">
        <v>2117954</v>
      </c>
      <c r="F188" s="48"/>
      <c r="G188"/>
      <c r="H188"/>
      <c r="I188"/>
      <c r="J188"/>
      <c r="K188"/>
      <c r="L188"/>
      <c r="M188"/>
      <c r="N188"/>
      <c r="O188"/>
      <c r="P188"/>
      <c r="Q188"/>
      <c r="R188"/>
      <c r="S188"/>
      <c r="T188"/>
      <c r="U188"/>
      <c r="V188"/>
      <c r="W188"/>
      <c r="X188"/>
      <c r="Y188"/>
      <c r="Z188"/>
      <c r="AA188"/>
    </row>
    <row r="189" spans="1:27" s="10" customFormat="1" ht="14" customHeight="1" x14ac:dyDescent="0.15">
      <c r="A189" s="262">
        <v>5</v>
      </c>
      <c r="B189" s="265" t="s">
        <v>244</v>
      </c>
      <c r="C189" s="247" t="s">
        <v>885</v>
      </c>
      <c r="D189" s="302">
        <v>951064.20470320701</v>
      </c>
      <c r="E189" s="303">
        <v>8741131</v>
      </c>
      <c r="F189" s="48"/>
      <c r="G189"/>
      <c r="H189"/>
      <c r="I189"/>
      <c r="J189"/>
      <c r="K189"/>
      <c r="L189"/>
      <c r="M189"/>
      <c r="N189"/>
      <c r="O189"/>
      <c r="P189"/>
      <c r="Q189"/>
      <c r="R189"/>
      <c r="S189"/>
      <c r="T189"/>
      <c r="U189"/>
      <c r="V189"/>
      <c r="W189"/>
      <c r="X189"/>
      <c r="Y189"/>
      <c r="Z189"/>
      <c r="AA189"/>
    </row>
    <row r="190" spans="1:27" s="10" customFormat="1" ht="14" customHeight="1" x14ac:dyDescent="0.15">
      <c r="A190" s="262">
        <v>6</v>
      </c>
      <c r="B190" s="265" t="s">
        <v>246</v>
      </c>
      <c r="C190" s="247" t="s">
        <v>885</v>
      </c>
      <c r="D190" s="302">
        <v>944946.83769397705</v>
      </c>
      <c r="E190" s="303">
        <v>9224800</v>
      </c>
      <c r="F190" s="48"/>
      <c r="G190"/>
      <c r="H190"/>
      <c r="I190"/>
      <c r="J190"/>
      <c r="K190"/>
      <c r="L190"/>
      <c r="M190"/>
      <c r="N190"/>
      <c r="O190"/>
      <c r="P190"/>
      <c r="Q190"/>
      <c r="R190"/>
      <c r="S190"/>
      <c r="T190"/>
      <c r="U190"/>
      <c r="V190"/>
      <c r="W190"/>
      <c r="X190"/>
      <c r="Y190"/>
      <c r="Z190"/>
      <c r="AA190"/>
    </row>
    <row r="191" spans="1:27" s="10" customFormat="1" ht="14" customHeight="1" x14ac:dyDescent="0.15">
      <c r="A191" s="262">
        <v>7</v>
      </c>
      <c r="B191" s="265" t="s">
        <v>252</v>
      </c>
      <c r="C191" s="247" t="s">
        <v>253</v>
      </c>
      <c r="D191" s="302">
        <v>828626.05625851289</v>
      </c>
      <c r="E191" s="303">
        <v>10074880</v>
      </c>
      <c r="F191" s="48"/>
      <c r="G191"/>
      <c r="H191"/>
      <c r="I191"/>
      <c r="J191"/>
      <c r="K191"/>
      <c r="L191"/>
      <c r="M191"/>
      <c r="N191"/>
      <c r="O191"/>
      <c r="P191"/>
      <c r="Q191"/>
      <c r="R191"/>
      <c r="S191"/>
      <c r="T191"/>
      <c r="U191"/>
      <c r="V191"/>
      <c r="W191"/>
      <c r="X191"/>
      <c r="Y191"/>
      <c r="Z191"/>
      <c r="AA191"/>
    </row>
    <row r="192" spans="1:27" s="10" customFormat="1" ht="14" customHeight="1" x14ac:dyDescent="0.15">
      <c r="A192" s="262">
        <v>8</v>
      </c>
      <c r="B192" s="265" t="s">
        <v>802</v>
      </c>
      <c r="C192" s="247" t="s">
        <v>803</v>
      </c>
      <c r="D192" s="302">
        <v>785088.417943515</v>
      </c>
      <c r="E192" s="303">
        <v>950991</v>
      </c>
      <c r="F192" s="48"/>
      <c r="G192"/>
      <c r="H192"/>
      <c r="I192"/>
      <c r="J192"/>
      <c r="K192"/>
      <c r="L192"/>
      <c r="M192"/>
      <c r="N192"/>
      <c r="O192"/>
      <c r="P192"/>
      <c r="Q192"/>
      <c r="R192"/>
      <c r="S192"/>
      <c r="T192"/>
      <c r="U192"/>
      <c r="V192"/>
      <c r="W192"/>
      <c r="X192"/>
      <c r="Y192"/>
      <c r="Z192"/>
      <c r="AA192"/>
    </row>
    <row r="193" spans="1:27" s="10" customFormat="1" ht="14" customHeight="1" x14ac:dyDescent="0.15">
      <c r="A193" s="262">
        <v>9</v>
      </c>
      <c r="B193" s="265" t="s">
        <v>891</v>
      </c>
      <c r="C193" s="247" t="s">
        <v>892</v>
      </c>
      <c r="D193" s="302">
        <v>722270.18265413702</v>
      </c>
      <c r="E193" s="303">
        <v>1228994</v>
      </c>
      <c r="F193" s="48"/>
      <c r="G193"/>
      <c r="H193"/>
      <c r="I193"/>
      <c r="J193"/>
      <c r="K193"/>
      <c r="L193"/>
      <c r="M193"/>
      <c r="N193"/>
      <c r="O193"/>
      <c r="P193"/>
      <c r="Q193"/>
      <c r="R193"/>
      <c r="S193"/>
      <c r="T193"/>
      <c r="U193"/>
      <c r="V193"/>
      <c r="W193"/>
      <c r="X193"/>
      <c r="Y193"/>
      <c r="Z193"/>
      <c r="AA193"/>
    </row>
    <row r="194" spans="1:27" s="10" customFormat="1" ht="14" customHeight="1" x14ac:dyDescent="0.15">
      <c r="A194" s="262">
        <v>10</v>
      </c>
      <c r="B194" s="265" t="s">
        <v>434</v>
      </c>
      <c r="C194" s="247" t="s">
        <v>435</v>
      </c>
      <c r="D194" s="302">
        <v>683615.078364613</v>
      </c>
      <c r="E194" s="303">
        <v>10154269</v>
      </c>
      <c r="F194" s="48"/>
      <c r="G194"/>
      <c r="H194"/>
      <c r="I194"/>
      <c r="J194"/>
      <c r="K194"/>
      <c r="L194"/>
      <c r="M194"/>
      <c r="N194"/>
      <c r="O194"/>
      <c r="P194"/>
      <c r="Q194"/>
      <c r="R194"/>
      <c r="S194"/>
      <c r="T194"/>
      <c r="U194"/>
      <c r="V194"/>
      <c r="W194"/>
      <c r="X194"/>
      <c r="Y194"/>
      <c r="Z194"/>
      <c r="AA194"/>
    </row>
    <row r="195" spans="1:27" s="10" customFormat="1" ht="14" customHeight="1" x14ac:dyDescent="0.15">
      <c r="A195" s="504"/>
      <c r="B195" s="505"/>
      <c r="C195" s="506"/>
      <c r="D195" s="507"/>
      <c r="E195" s="508"/>
      <c r="F195" s="48"/>
      <c r="G195"/>
      <c r="H195"/>
      <c r="I195"/>
      <c r="J195"/>
      <c r="K195"/>
      <c r="L195"/>
      <c r="M195"/>
      <c r="N195"/>
      <c r="O195"/>
      <c r="P195"/>
      <c r="Q195"/>
      <c r="R195"/>
      <c r="S195"/>
      <c r="T195"/>
      <c r="U195"/>
      <c r="V195"/>
      <c r="W195"/>
      <c r="X195"/>
      <c r="Y195"/>
      <c r="Z195"/>
      <c r="AA195"/>
    </row>
    <row r="196" spans="1:27" s="10" customFormat="1" ht="14" customHeight="1" x14ac:dyDescent="0.15">
      <c r="A196" s="1056" t="s">
        <v>996</v>
      </c>
      <c r="B196" s="1057"/>
      <c r="C196" s="1057"/>
      <c r="D196" s="1057"/>
      <c r="E196" s="1058"/>
      <c r="F196" s="48"/>
      <c r="G196"/>
      <c r="H196"/>
      <c r="I196"/>
      <c r="J196"/>
      <c r="K196"/>
      <c r="L196"/>
      <c r="M196"/>
      <c r="N196"/>
      <c r="O196"/>
      <c r="P196"/>
      <c r="Q196"/>
      <c r="R196"/>
      <c r="S196"/>
      <c r="T196"/>
      <c r="U196"/>
      <c r="V196"/>
      <c r="W196"/>
      <c r="X196"/>
      <c r="Y196"/>
      <c r="Z196"/>
      <c r="AA196"/>
    </row>
    <row r="197" spans="1:27" s="10" customFormat="1" ht="14" customHeight="1" x14ac:dyDescent="0.15">
      <c r="A197" s="1052" t="s">
        <v>624</v>
      </c>
      <c r="B197" s="1052"/>
      <c r="C197" s="1052"/>
      <c r="D197" s="1052"/>
      <c r="E197" s="1052"/>
      <c r="F197" s="48"/>
      <c r="G197"/>
      <c r="H197"/>
      <c r="I197"/>
      <c r="J197"/>
      <c r="K197"/>
      <c r="L197"/>
      <c r="M197"/>
      <c r="N197"/>
      <c r="O197"/>
      <c r="P197"/>
      <c r="Q197"/>
      <c r="R197"/>
      <c r="S197"/>
      <c r="T197"/>
      <c r="U197"/>
      <c r="V197"/>
      <c r="W197"/>
      <c r="X197"/>
      <c r="Y197"/>
      <c r="Z197"/>
      <c r="AA197"/>
    </row>
    <row r="198" spans="1:27" s="10" customFormat="1" ht="14" customHeight="1" x14ac:dyDescent="0.15">
      <c r="A198" s="462"/>
      <c r="B198" s="262" t="s">
        <v>242</v>
      </c>
      <c r="C198" s="262" t="s">
        <v>192</v>
      </c>
      <c r="D198" s="262" t="s">
        <v>193</v>
      </c>
      <c r="E198" s="262" t="s">
        <v>194</v>
      </c>
      <c r="F198" s="48"/>
      <c r="G198"/>
      <c r="H198"/>
      <c r="I198"/>
      <c r="J198"/>
      <c r="K198"/>
      <c r="L198"/>
      <c r="M198"/>
      <c r="N198"/>
      <c r="O198"/>
      <c r="P198"/>
      <c r="Q198"/>
      <c r="R198"/>
      <c r="S198"/>
      <c r="T198"/>
      <c r="U198"/>
      <c r="V198"/>
      <c r="W198"/>
      <c r="X198"/>
      <c r="Y198"/>
      <c r="Z198"/>
      <c r="AA198"/>
    </row>
    <row r="199" spans="1:27" s="10" customFormat="1" ht="14" customHeight="1" x14ac:dyDescent="0.15">
      <c r="A199" s="247">
        <v>1</v>
      </c>
      <c r="B199" s="500" t="s">
        <v>699</v>
      </c>
      <c r="C199" s="500" t="s">
        <v>724</v>
      </c>
      <c r="D199" s="501">
        <v>31676585.032044802</v>
      </c>
      <c r="E199" s="502">
        <v>12805549</v>
      </c>
      <c r="F199" s="48"/>
      <c r="G199"/>
      <c r="H199"/>
      <c r="I199"/>
      <c r="J199"/>
      <c r="K199"/>
      <c r="L199"/>
      <c r="M199"/>
      <c r="N199"/>
      <c r="O199"/>
      <c r="P199"/>
      <c r="Q199"/>
      <c r="R199"/>
      <c r="S199"/>
      <c r="T199"/>
      <c r="U199"/>
      <c r="V199"/>
      <c r="W199"/>
      <c r="X199"/>
      <c r="Y199"/>
      <c r="Z199"/>
      <c r="AA199"/>
    </row>
    <row r="200" spans="1:27" s="10" customFormat="1" ht="14" customHeight="1" x14ac:dyDescent="0.15">
      <c r="A200" s="247">
        <v>2</v>
      </c>
      <c r="B200" s="500" t="s">
        <v>700</v>
      </c>
      <c r="C200" s="500" t="s">
        <v>726</v>
      </c>
      <c r="D200" s="501">
        <v>11678891.1797664</v>
      </c>
      <c r="E200" s="502">
        <v>5035279</v>
      </c>
      <c r="F200" s="48"/>
      <c r="G200"/>
      <c r="H200"/>
      <c r="I200"/>
      <c r="J200"/>
      <c r="K200"/>
      <c r="L200"/>
      <c r="M200"/>
      <c r="N200"/>
      <c r="O200"/>
      <c r="P200"/>
      <c r="Q200"/>
      <c r="R200"/>
      <c r="S200"/>
      <c r="T200"/>
      <c r="U200"/>
      <c r="V200"/>
      <c r="W200"/>
      <c r="X200"/>
      <c r="Y200"/>
      <c r="Z200"/>
      <c r="AA200"/>
    </row>
    <row r="201" spans="1:27" s="10" customFormat="1" ht="14" customHeight="1" x14ac:dyDescent="0.15">
      <c r="A201" s="247">
        <v>3</v>
      </c>
      <c r="B201" s="500" t="s">
        <v>262</v>
      </c>
      <c r="C201" s="500" t="s">
        <v>886</v>
      </c>
      <c r="D201" s="501">
        <v>4180054.51849184</v>
      </c>
      <c r="E201" s="502">
        <v>145352965</v>
      </c>
      <c r="F201" s="48"/>
      <c r="G201"/>
      <c r="H201"/>
      <c r="I201"/>
      <c r="J201"/>
      <c r="K201"/>
      <c r="L201"/>
      <c r="M201"/>
      <c r="N201"/>
      <c r="O201"/>
      <c r="P201"/>
      <c r="Q201"/>
      <c r="R201"/>
      <c r="S201"/>
      <c r="T201"/>
      <c r="U201"/>
      <c r="V201"/>
      <c r="W201"/>
      <c r="X201"/>
      <c r="Y201"/>
      <c r="Z201"/>
      <c r="AA201"/>
    </row>
    <row r="202" spans="1:27" s="10" customFormat="1" ht="14" customHeight="1" x14ac:dyDescent="0.15">
      <c r="A202" s="247">
        <v>4</v>
      </c>
      <c r="B202" s="500" t="s">
        <v>250</v>
      </c>
      <c r="C202" s="500" t="s">
        <v>886</v>
      </c>
      <c r="D202" s="501">
        <v>4161374.9828019901</v>
      </c>
      <c r="E202" s="502">
        <v>144127741</v>
      </c>
      <c r="F202" s="48"/>
      <c r="G202"/>
      <c r="H202"/>
      <c r="I202"/>
      <c r="J202"/>
      <c r="K202"/>
      <c r="L202"/>
      <c r="M202"/>
      <c r="N202"/>
      <c r="O202"/>
      <c r="P202"/>
      <c r="Q202"/>
      <c r="R202"/>
      <c r="S202"/>
      <c r="T202"/>
      <c r="U202"/>
      <c r="V202"/>
      <c r="W202"/>
      <c r="X202"/>
      <c r="Y202"/>
      <c r="Z202"/>
      <c r="AA202"/>
    </row>
    <row r="203" spans="1:27" s="10" customFormat="1" ht="14" customHeight="1" x14ac:dyDescent="0.15">
      <c r="A203" s="247">
        <v>5</v>
      </c>
      <c r="B203" s="500" t="s">
        <v>799</v>
      </c>
      <c r="C203" s="500" t="s">
        <v>742</v>
      </c>
      <c r="D203" s="501">
        <v>3808013.0201004501</v>
      </c>
      <c r="E203" s="502">
        <v>5205389</v>
      </c>
      <c r="F203" s="48"/>
      <c r="G203"/>
      <c r="H203"/>
      <c r="I203"/>
      <c r="J203"/>
      <c r="K203"/>
      <c r="L203"/>
      <c r="M203"/>
      <c r="N203"/>
      <c r="O203"/>
      <c r="P203"/>
      <c r="Q203"/>
      <c r="R203"/>
      <c r="S203"/>
      <c r="T203"/>
      <c r="U203"/>
      <c r="V203"/>
      <c r="W203"/>
      <c r="X203"/>
      <c r="Y203"/>
      <c r="Z203"/>
      <c r="AA203"/>
    </row>
    <row r="204" spans="1:27" s="10" customFormat="1" ht="14" customHeight="1" x14ac:dyDescent="0.15">
      <c r="A204" s="247">
        <v>6</v>
      </c>
      <c r="B204" s="500" t="s">
        <v>955</v>
      </c>
      <c r="C204" s="500" t="s">
        <v>956</v>
      </c>
      <c r="D204" s="501">
        <v>2480451.73661059</v>
      </c>
      <c r="E204" s="502">
        <v>326848184</v>
      </c>
      <c r="F204" s="48"/>
      <c r="G204"/>
      <c r="H204"/>
      <c r="I204"/>
      <c r="J204"/>
      <c r="K204"/>
      <c r="L204"/>
      <c r="M204"/>
      <c r="N204"/>
      <c r="O204"/>
      <c r="P204"/>
      <c r="Q204"/>
      <c r="R204"/>
      <c r="S204"/>
      <c r="T204"/>
      <c r="U204"/>
      <c r="V204"/>
      <c r="W204"/>
      <c r="X204"/>
      <c r="Y204"/>
      <c r="Z204"/>
      <c r="AA204"/>
    </row>
    <row r="205" spans="1:27" s="10" customFormat="1" ht="14" customHeight="1" x14ac:dyDescent="0.15">
      <c r="A205" s="247">
        <v>7</v>
      </c>
      <c r="B205" s="500" t="s">
        <v>802</v>
      </c>
      <c r="C205" s="500" t="s">
        <v>803</v>
      </c>
      <c r="D205" s="501">
        <v>2200492.23769566</v>
      </c>
      <c r="E205" s="502">
        <v>2561920</v>
      </c>
      <c r="F205" s="48"/>
      <c r="G205"/>
      <c r="H205"/>
      <c r="I205"/>
      <c r="J205"/>
      <c r="K205"/>
      <c r="L205"/>
      <c r="M205"/>
      <c r="N205"/>
      <c r="O205"/>
      <c r="P205"/>
      <c r="Q205"/>
      <c r="R205"/>
      <c r="S205"/>
      <c r="T205"/>
      <c r="U205"/>
      <c r="V205"/>
      <c r="W205"/>
      <c r="X205"/>
      <c r="Y205"/>
      <c r="Z205"/>
      <c r="AA205"/>
    </row>
    <row r="206" spans="1:27" s="10" customFormat="1" ht="14" customHeight="1" x14ac:dyDescent="0.15">
      <c r="A206" s="247">
        <v>8</v>
      </c>
      <c r="B206" s="500" t="s">
        <v>246</v>
      </c>
      <c r="C206" s="500" t="s">
        <v>885</v>
      </c>
      <c r="D206" s="501">
        <v>1444146.93426956</v>
      </c>
      <c r="E206" s="502">
        <v>15142038</v>
      </c>
      <c r="F206" s="48"/>
      <c r="G206"/>
      <c r="H206"/>
      <c r="I206"/>
      <c r="J206"/>
      <c r="K206"/>
      <c r="L206"/>
      <c r="M206"/>
      <c r="N206"/>
      <c r="O206"/>
      <c r="P206"/>
      <c r="Q206"/>
      <c r="R206"/>
      <c r="S206"/>
      <c r="T206"/>
      <c r="U206"/>
      <c r="V206"/>
      <c r="W206"/>
      <c r="X206"/>
      <c r="Y206"/>
      <c r="Z206"/>
      <c r="AA206"/>
    </row>
    <row r="207" spans="1:27" s="10" customFormat="1" ht="28" x14ac:dyDescent="0.15">
      <c r="A207" s="247">
        <v>9</v>
      </c>
      <c r="B207" s="500" t="s">
        <v>701</v>
      </c>
      <c r="C207" s="500" t="s">
        <v>702</v>
      </c>
      <c r="D207" s="501">
        <v>1228771.87095582</v>
      </c>
      <c r="E207" s="502">
        <v>1807375</v>
      </c>
      <c r="F207" s="48"/>
      <c r="G207"/>
      <c r="H207"/>
      <c r="I207"/>
      <c r="J207"/>
      <c r="K207"/>
      <c r="L207"/>
      <c r="M207"/>
      <c r="N207"/>
      <c r="O207"/>
      <c r="P207"/>
      <c r="Q207"/>
      <c r="R207"/>
      <c r="S207"/>
      <c r="T207"/>
      <c r="U207"/>
      <c r="V207"/>
      <c r="W207"/>
      <c r="X207"/>
      <c r="Y207"/>
      <c r="Z207"/>
      <c r="AA207"/>
    </row>
    <row r="208" spans="1:27" s="10" customFormat="1" ht="14" customHeight="1" x14ac:dyDescent="0.15">
      <c r="A208" s="247">
        <v>10</v>
      </c>
      <c r="B208" s="500" t="s">
        <v>244</v>
      </c>
      <c r="C208" s="500" t="s">
        <v>885</v>
      </c>
      <c r="D208" s="501">
        <v>1208060.3701906099</v>
      </c>
      <c r="E208" s="502">
        <v>11672144</v>
      </c>
      <c r="F208" s="48"/>
      <c r="G208"/>
      <c r="H208"/>
      <c r="I208"/>
      <c r="J208"/>
      <c r="K208"/>
      <c r="L208"/>
      <c r="M208"/>
      <c r="N208"/>
      <c r="O208"/>
      <c r="P208"/>
      <c r="Q208"/>
      <c r="R208"/>
      <c r="S208"/>
      <c r="T208"/>
      <c r="U208"/>
      <c r="V208"/>
      <c r="W208"/>
      <c r="X208"/>
      <c r="Y208"/>
      <c r="Z208"/>
      <c r="AA208"/>
    </row>
    <row r="209" spans="1:27" s="10" customFormat="1" ht="14" customHeight="1" x14ac:dyDescent="0.15">
      <c r="A209" s="504"/>
      <c r="B209" s="505"/>
      <c r="C209" s="506"/>
      <c r="D209" s="507"/>
      <c r="E209" s="508"/>
      <c r="F209" s="48"/>
      <c r="G209"/>
      <c r="H209"/>
      <c r="I209"/>
      <c r="J209"/>
      <c r="K209"/>
      <c r="L209"/>
      <c r="M209"/>
      <c r="N209"/>
      <c r="O209"/>
      <c r="P209"/>
      <c r="Q209"/>
      <c r="R209"/>
      <c r="S209"/>
      <c r="T209"/>
      <c r="U209"/>
      <c r="V209"/>
      <c r="W209"/>
      <c r="X209"/>
      <c r="Y209"/>
      <c r="Z209"/>
      <c r="AA209"/>
    </row>
    <row r="210" spans="1:27" s="10" customFormat="1" ht="14" customHeight="1" x14ac:dyDescent="0.15">
      <c r="A210" s="1056" t="s">
        <v>995</v>
      </c>
      <c r="B210" s="1057"/>
      <c r="C210" s="1057"/>
      <c r="D210" s="1057"/>
      <c r="E210" s="1058"/>
      <c r="F210" s="48"/>
      <c r="G210"/>
      <c r="H210"/>
      <c r="I210"/>
      <c r="J210"/>
      <c r="K210"/>
      <c r="L210"/>
      <c r="M210"/>
      <c r="N210"/>
      <c r="O210"/>
      <c r="P210"/>
      <c r="Q210"/>
      <c r="R210"/>
      <c r="S210"/>
      <c r="T210"/>
      <c r="U210"/>
      <c r="V210"/>
      <c r="W210"/>
      <c r="X210"/>
      <c r="Y210"/>
      <c r="Z210"/>
      <c r="AA210"/>
    </row>
    <row r="211" spans="1:27" s="10" customFormat="1" ht="14" customHeight="1" x14ac:dyDescent="0.15">
      <c r="A211" s="1052" t="s">
        <v>624</v>
      </c>
      <c r="B211" s="1052"/>
      <c r="C211" s="1052"/>
      <c r="D211" s="1052"/>
      <c r="E211" s="1052"/>
      <c r="F211" s="48"/>
      <c r="G211"/>
      <c r="H211"/>
      <c r="I211"/>
      <c r="J211"/>
      <c r="K211"/>
      <c r="L211"/>
      <c r="M211"/>
      <c r="N211"/>
      <c r="O211"/>
      <c r="P211"/>
      <c r="Q211"/>
      <c r="R211"/>
      <c r="S211"/>
      <c r="T211"/>
      <c r="U211"/>
      <c r="V211"/>
      <c r="W211"/>
      <c r="X211"/>
      <c r="Y211"/>
      <c r="Z211"/>
      <c r="AA211"/>
    </row>
    <row r="212" spans="1:27" ht="17" x14ac:dyDescent="0.15">
      <c r="A212" s="462"/>
      <c r="B212" s="262" t="s">
        <v>242</v>
      </c>
      <c r="C212" s="262" t="s">
        <v>192</v>
      </c>
      <c r="D212" s="262" t="s">
        <v>193</v>
      </c>
      <c r="E212" s="262" t="s">
        <v>194</v>
      </c>
      <c r="G212"/>
    </row>
    <row r="213" spans="1:27" ht="16" x14ac:dyDescent="0.15">
      <c r="A213" s="247">
        <v>1</v>
      </c>
      <c r="B213" s="500" t="s">
        <v>699</v>
      </c>
      <c r="C213" s="500" t="s">
        <v>724</v>
      </c>
      <c r="D213" s="501">
        <v>42619568.495683298</v>
      </c>
      <c r="E213" s="502">
        <v>11577671</v>
      </c>
      <c r="G213"/>
    </row>
    <row r="214" spans="1:27" ht="16" x14ac:dyDescent="0.15">
      <c r="A214" s="247">
        <v>2</v>
      </c>
      <c r="B214" s="500" t="s">
        <v>700</v>
      </c>
      <c r="C214" s="500" t="s">
        <v>726</v>
      </c>
      <c r="D214" s="501">
        <v>14563715.1709367</v>
      </c>
      <c r="E214" s="502">
        <v>3745999</v>
      </c>
      <c r="G214"/>
    </row>
    <row r="215" spans="1:27" ht="16" x14ac:dyDescent="0.15">
      <c r="A215" s="247">
        <v>3</v>
      </c>
      <c r="B215" s="500" t="s">
        <v>799</v>
      </c>
      <c r="C215" s="500" t="s">
        <v>742</v>
      </c>
      <c r="D215" s="501">
        <v>4253491.4780117497</v>
      </c>
      <c r="E215" s="502">
        <v>4750551</v>
      </c>
      <c r="G215"/>
    </row>
    <row r="216" spans="1:27" ht="16" x14ac:dyDescent="0.15">
      <c r="A216" s="247">
        <v>4</v>
      </c>
      <c r="B216" s="500" t="s">
        <v>957</v>
      </c>
      <c r="C216" s="500" t="s">
        <v>958</v>
      </c>
      <c r="D216" s="501">
        <v>2175334.4035502798</v>
      </c>
      <c r="E216" s="502">
        <v>165495116</v>
      </c>
      <c r="G216"/>
    </row>
    <row r="217" spans="1:27" ht="28" x14ac:dyDescent="0.15">
      <c r="A217" s="247">
        <v>5</v>
      </c>
      <c r="B217" s="500" t="s">
        <v>959</v>
      </c>
      <c r="C217" s="500" t="s">
        <v>960</v>
      </c>
      <c r="D217" s="501">
        <v>1682082.0280160999</v>
      </c>
      <c r="E217" s="502">
        <v>154237623</v>
      </c>
      <c r="G217"/>
    </row>
    <row r="218" spans="1:27" ht="16" x14ac:dyDescent="0.15">
      <c r="A218" s="247">
        <v>6</v>
      </c>
      <c r="B218" s="500" t="s">
        <v>802</v>
      </c>
      <c r="C218" s="500" t="s">
        <v>803</v>
      </c>
      <c r="D218" s="501">
        <v>1530428.93884978</v>
      </c>
      <c r="E218" s="502">
        <v>1727738</v>
      </c>
      <c r="G218"/>
    </row>
    <row r="219" spans="1:27" ht="28" x14ac:dyDescent="0.15">
      <c r="A219" s="247">
        <v>7</v>
      </c>
      <c r="B219" s="500" t="s">
        <v>701</v>
      </c>
      <c r="C219" s="500" t="s">
        <v>702</v>
      </c>
      <c r="D219" s="501">
        <v>1479702.0610421801</v>
      </c>
      <c r="E219" s="502">
        <v>2176463</v>
      </c>
      <c r="G219"/>
    </row>
    <row r="220" spans="1:27" ht="16" x14ac:dyDescent="0.15">
      <c r="A220" s="247">
        <v>8</v>
      </c>
      <c r="B220" s="500" t="s">
        <v>993</v>
      </c>
      <c r="C220" s="500" t="s">
        <v>994</v>
      </c>
      <c r="D220" s="501">
        <v>1307720.3743046999</v>
      </c>
      <c r="E220" s="502">
        <v>4113519</v>
      </c>
      <c r="G220"/>
    </row>
    <row r="221" spans="1:27" ht="16" x14ac:dyDescent="0.15">
      <c r="A221" s="247">
        <v>9</v>
      </c>
      <c r="B221" s="500" t="s">
        <v>252</v>
      </c>
      <c r="C221" s="500" t="s">
        <v>253</v>
      </c>
      <c r="D221" s="501">
        <v>1131142.4514572299</v>
      </c>
      <c r="E221" s="502">
        <v>13392243</v>
      </c>
      <c r="G221"/>
    </row>
    <row r="222" spans="1:27" ht="16" x14ac:dyDescent="0.15">
      <c r="A222" s="247">
        <v>10</v>
      </c>
      <c r="B222" s="500" t="s">
        <v>244</v>
      </c>
      <c r="C222" s="500" t="s">
        <v>885</v>
      </c>
      <c r="D222" s="501">
        <v>1126245.8671031201</v>
      </c>
      <c r="E222" s="502">
        <v>9392844</v>
      </c>
      <c r="G222"/>
    </row>
    <row r="223" spans="1:27" ht="16" x14ac:dyDescent="0.15">
      <c r="A223" s="506"/>
      <c r="B223" s="908"/>
      <c r="C223" s="908"/>
      <c r="D223" s="909"/>
      <c r="E223" s="910"/>
      <c r="G223"/>
    </row>
    <row r="224" spans="1:27" ht="16" x14ac:dyDescent="0.15">
      <c r="A224" s="1056" t="s">
        <v>1144</v>
      </c>
      <c r="B224" s="1057"/>
      <c r="C224" s="1057"/>
      <c r="D224" s="1057"/>
      <c r="E224" s="1058"/>
      <c r="G224"/>
    </row>
    <row r="225" spans="1:7" ht="16" x14ac:dyDescent="0.15">
      <c r="A225" s="1035" t="s">
        <v>624</v>
      </c>
      <c r="B225" s="1035"/>
      <c r="C225" s="1035"/>
      <c r="D225" s="1035"/>
      <c r="E225" s="1035"/>
      <c r="G225"/>
    </row>
    <row r="226" spans="1:7" ht="17" x14ac:dyDescent="0.15">
      <c r="A226" s="610"/>
      <c r="B226" s="262" t="s">
        <v>196</v>
      </c>
      <c r="C226" s="262" t="s">
        <v>430</v>
      </c>
      <c r="D226" s="248" t="s">
        <v>59</v>
      </c>
      <c r="E226" s="248" t="s">
        <v>194</v>
      </c>
      <c r="G226"/>
    </row>
    <row r="227" spans="1:7" ht="16" x14ac:dyDescent="0.15">
      <c r="A227" s="247">
        <v>1</v>
      </c>
      <c r="B227" s="500" t="s">
        <v>699</v>
      </c>
      <c r="C227" s="500" t="s">
        <v>724</v>
      </c>
      <c r="D227" s="501">
        <v>59452613.611824401</v>
      </c>
      <c r="E227" s="502">
        <v>14397244</v>
      </c>
      <c r="G227"/>
    </row>
    <row r="228" spans="1:7" ht="16" x14ac:dyDescent="0.15">
      <c r="A228" s="247">
        <v>2</v>
      </c>
      <c r="B228" s="500" t="s">
        <v>700</v>
      </c>
      <c r="C228" s="500" t="s">
        <v>726</v>
      </c>
      <c r="D228" s="501">
        <v>15552664.6062443</v>
      </c>
      <c r="E228" s="502">
        <v>3257014</v>
      </c>
      <c r="G228"/>
    </row>
    <row r="229" spans="1:7" ht="16" x14ac:dyDescent="0.15">
      <c r="A229" s="247">
        <v>3</v>
      </c>
      <c r="B229" s="500" t="s">
        <v>957</v>
      </c>
      <c r="C229" s="500" t="s">
        <v>1089</v>
      </c>
      <c r="D229" s="501">
        <v>10477393.079441899</v>
      </c>
      <c r="E229" s="502">
        <v>810043603</v>
      </c>
      <c r="G229"/>
    </row>
    <row r="230" spans="1:7" ht="16" x14ac:dyDescent="0.15">
      <c r="A230" s="247">
        <v>4</v>
      </c>
      <c r="B230" s="500" t="s">
        <v>1090</v>
      </c>
      <c r="C230" s="500" t="s">
        <v>1091</v>
      </c>
      <c r="D230" s="501">
        <v>8468736.7788567096</v>
      </c>
      <c r="E230" s="502">
        <v>7316001</v>
      </c>
      <c r="G230"/>
    </row>
    <row r="231" spans="1:7" ht="16" x14ac:dyDescent="0.15">
      <c r="A231" s="247">
        <v>5</v>
      </c>
      <c r="B231" s="500" t="s">
        <v>959</v>
      </c>
      <c r="C231" s="500" t="s">
        <v>1092</v>
      </c>
      <c r="D231" s="501">
        <v>6290954.2799873501</v>
      </c>
      <c r="E231" s="502">
        <v>510824455</v>
      </c>
      <c r="G231"/>
    </row>
    <row r="232" spans="1:7" ht="16" x14ac:dyDescent="0.15">
      <c r="A232" s="247">
        <v>6</v>
      </c>
      <c r="B232" s="500" t="s">
        <v>799</v>
      </c>
      <c r="C232" s="500" t="s">
        <v>742</v>
      </c>
      <c r="D232" s="501">
        <v>3708480.1686729901</v>
      </c>
      <c r="E232" s="502">
        <v>3416486</v>
      </c>
      <c r="G232"/>
    </row>
    <row r="233" spans="1:7" ht="16" x14ac:dyDescent="0.15">
      <c r="A233" s="247">
        <v>7</v>
      </c>
      <c r="B233" s="500" t="s">
        <v>1093</v>
      </c>
      <c r="C233" s="500" t="s">
        <v>1094</v>
      </c>
      <c r="D233" s="501">
        <v>2973969.4142644731</v>
      </c>
      <c r="E233" s="502">
        <v>6990811</v>
      </c>
      <c r="G233"/>
    </row>
    <row r="234" spans="1:7" ht="16" x14ac:dyDescent="0.15">
      <c r="A234" s="247">
        <v>8</v>
      </c>
      <c r="B234" s="500" t="s">
        <v>1095</v>
      </c>
      <c r="C234" s="500" t="s">
        <v>1091</v>
      </c>
      <c r="D234" s="501">
        <v>1739075.0420156629</v>
      </c>
      <c r="E234" s="502">
        <v>1135923</v>
      </c>
      <c r="G234"/>
    </row>
    <row r="235" spans="1:7" ht="16" x14ac:dyDescent="0.15">
      <c r="A235" s="247">
        <v>9</v>
      </c>
      <c r="B235" s="500" t="s">
        <v>1096</v>
      </c>
      <c r="C235" s="500" t="s">
        <v>885</v>
      </c>
      <c r="D235" s="501">
        <v>1584445.093166627</v>
      </c>
      <c r="E235" s="502">
        <v>7107660</v>
      </c>
      <c r="G235"/>
    </row>
    <row r="236" spans="1:7" ht="16" x14ac:dyDescent="0.15">
      <c r="A236" s="247">
        <v>10</v>
      </c>
      <c r="B236" s="500" t="s">
        <v>1097</v>
      </c>
      <c r="C236" s="500" t="s">
        <v>1098</v>
      </c>
      <c r="D236" s="501">
        <v>1461513.6320292901</v>
      </c>
      <c r="E236" s="502">
        <v>1938089</v>
      </c>
      <c r="G236"/>
    </row>
    <row r="237" spans="1:7" ht="16" x14ac:dyDescent="0.15">
      <c r="A237" s="506"/>
      <c r="B237" s="908"/>
      <c r="C237" s="908"/>
      <c r="D237" s="909"/>
      <c r="E237" s="910"/>
      <c r="G237"/>
    </row>
    <row r="238" spans="1:7" x14ac:dyDescent="0.15">
      <c r="A238" s="159" t="s">
        <v>446</v>
      </c>
      <c r="B238" s="161"/>
      <c r="C238" s="161"/>
      <c r="D238" s="161"/>
      <c r="E238" s="162"/>
      <c r="G238"/>
    </row>
    <row r="239" spans="1:7" x14ac:dyDescent="0.15">
      <c r="A239"/>
      <c r="B239"/>
      <c r="C239"/>
      <c r="D239"/>
      <c r="E239" s="48"/>
      <c r="G239"/>
    </row>
    <row r="240" spans="1:7" x14ac:dyDescent="0.15">
      <c r="A240"/>
      <c r="B240"/>
      <c r="C240"/>
      <c r="D240"/>
      <c r="E240" s="48"/>
    </row>
    <row r="241" spans="1:5" ht="18" x14ac:dyDescent="0.2">
      <c r="A241" s="1059" t="s">
        <v>447</v>
      </c>
      <c r="B241" s="1059"/>
      <c r="C241" s="1059"/>
      <c r="D241" s="1059"/>
      <c r="E241" s="1059"/>
    </row>
    <row r="242" spans="1:5" x14ac:dyDescent="0.15">
      <c r="A242" s="91" t="s">
        <v>180</v>
      </c>
      <c r="B242" s="38" t="s">
        <v>196</v>
      </c>
      <c r="C242" s="91" t="s">
        <v>243</v>
      </c>
      <c r="D242" s="38" t="s">
        <v>448</v>
      </c>
      <c r="E242" s="83" t="s">
        <v>265</v>
      </c>
    </row>
    <row r="243" spans="1:5" x14ac:dyDescent="0.15">
      <c r="A243" s="91">
        <v>1</v>
      </c>
      <c r="B243" s="33" t="s">
        <v>272</v>
      </c>
      <c r="C243" s="27" t="s">
        <v>449</v>
      </c>
      <c r="D243" s="37">
        <v>6493328</v>
      </c>
      <c r="E243" s="36">
        <v>8376.59</v>
      </c>
    </row>
    <row r="244" spans="1:5" ht="14" x14ac:dyDescent="0.15">
      <c r="A244" s="91">
        <v>2</v>
      </c>
      <c r="B244" s="33" t="s">
        <v>417</v>
      </c>
      <c r="C244" s="35" t="s">
        <v>418</v>
      </c>
      <c r="D244" s="37">
        <v>5414685</v>
      </c>
      <c r="E244" s="36">
        <v>45578.47</v>
      </c>
    </row>
    <row r="245" spans="1:5" x14ac:dyDescent="0.15">
      <c r="A245" s="91">
        <v>3</v>
      </c>
      <c r="B245" s="33" t="s">
        <v>276</v>
      </c>
      <c r="C245" s="27" t="s">
        <v>450</v>
      </c>
      <c r="D245" s="37">
        <v>4160032</v>
      </c>
      <c r="E245" s="36">
        <v>5077.67</v>
      </c>
    </row>
    <row r="246" spans="1:5" ht="14" x14ac:dyDescent="0.15">
      <c r="A246" s="91">
        <v>4</v>
      </c>
      <c r="B246" s="33" t="s">
        <v>451</v>
      </c>
      <c r="C246" s="35" t="s">
        <v>452</v>
      </c>
      <c r="D246" s="37">
        <v>4068806</v>
      </c>
      <c r="E246" s="36">
        <v>2045.26</v>
      </c>
    </row>
    <row r="247" spans="1:5" x14ac:dyDescent="0.15">
      <c r="A247" s="91">
        <v>5</v>
      </c>
      <c r="B247" s="33" t="s">
        <v>453</v>
      </c>
      <c r="C247" s="27" t="s">
        <v>454</v>
      </c>
      <c r="D247" s="37">
        <v>3768426</v>
      </c>
      <c r="E247" s="36">
        <v>10253.42</v>
      </c>
    </row>
    <row r="248" spans="1:5" ht="14" x14ac:dyDescent="0.15">
      <c r="A248" s="91">
        <v>6</v>
      </c>
      <c r="B248" s="163" t="s">
        <v>455</v>
      </c>
      <c r="C248" s="27" t="s">
        <v>456</v>
      </c>
      <c r="D248" s="37">
        <v>3510199</v>
      </c>
      <c r="E248" s="36">
        <v>3126.36</v>
      </c>
    </row>
    <row r="249" spans="1:5" x14ac:dyDescent="0.15">
      <c r="A249" s="91">
        <v>7</v>
      </c>
      <c r="B249" s="33" t="s">
        <v>457</v>
      </c>
      <c r="C249" s="27" t="s">
        <v>458</v>
      </c>
      <c r="D249" s="37">
        <v>3322769</v>
      </c>
      <c r="E249" s="36">
        <v>1528.13</v>
      </c>
    </row>
    <row r="250" spans="1:5" x14ac:dyDescent="0.15">
      <c r="A250" s="91">
        <v>8</v>
      </c>
      <c r="B250" s="33" t="s">
        <v>459</v>
      </c>
      <c r="C250" s="27" t="s">
        <v>460</v>
      </c>
      <c r="D250" s="37">
        <v>2443224</v>
      </c>
      <c r="E250" s="36">
        <v>10120.24</v>
      </c>
    </row>
    <row r="251" spans="1:5" x14ac:dyDescent="0.15">
      <c r="A251" s="91">
        <v>9</v>
      </c>
      <c r="B251" s="33" t="s">
        <v>461</v>
      </c>
      <c r="C251" s="27" t="s">
        <v>462</v>
      </c>
      <c r="D251" s="37">
        <v>1981820</v>
      </c>
      <c r="E251" s="36">
        <v>802.64</v>
      </c>
    </row>
    <row r="252" spans="1:5" ht="14" x14ac:dyDescent="0.15">
      <c r="A252" s="91">
        <v>10</v>
      </c>
      <c r="B252" s="33" t="s">
        <v>463</v>
      </c>
      <c r="C252" s="35" t="s">
        <v>464</v>
      </c>
      <c r="D252" s="37">
        <v>1897084</v>
      </c>
      <c r="E252" s="36">
        <v>2409.3200000000002</v>
      </c>
    </row>
    <row r="253" spans="1:5" x14ac:dyDescent="0.15">
      <c r="A253"/>
      <c r="B253"/>
      <c r="C253"/>
      <c r="D253"/>
      <c r="E253" s="48"/>
    </row>
    <row r="254" spans="1:5" ht="16" x14ac:dyDescent="0.2">
      <c r="A254" s="1059" t="s">
        <v>465</v>
      </c>
      <c r="B254" s="1059"/>
      <c r="C254" s="1059"/>
      <c r="D254" s="1059"/>
      <c r="E254" s="1059"/>
    </row>
    <row r="255" spans="1:5" x14ac:dyDescent="0.15">
      <c r="A255" s="91" t="s">
        <v>180</v>
      </c>
      <c r="B255" s="38" t="s">
        <v>196</v>
      </c>
      <c r="C255" s="91" t="s">
        <v>243</v>
      </c>
      <c r="D255" s="38" t="s">
        <v>448</v>
      </c>
      <c r="E255" s="83" t="s">
        <v>265</v>
      </c>
    </row>
    <row r="256" spans="1:5" x14ac:dyDescent="0.15">
      <c r="A256" s="91">
        <v>1</v>
      </c>
      <c r="B256" s="33" t="s">
        <v>459</v>
      </c>
      <c r="C256" s="27" t="s">
        <v>460</v>
      </c>
      <c r="D256" s="37">
        <v>9410738</v>
      </c>
      <c r="E256" s="36">
        <v>16731.669999999998</v>
      </c>
    </row>
    <row r="257" spans="1:5" x14ac:dyDescent="0.15">
      <c r="A257" s="91">
        <v>2</v>
      </c>
      <c r="B257" s="33" t="s">
        <v>276</v>
      </c>
      <c r="C257" s="27" t="s">
        <v>450</v>
      </c>
      <c r="D257" s="37">
        <v>5320157</v>
      </c>
      <c r="E257" s="36">
        <v>5462.87</v>
      </c>
    </row>
    <row r="258" spans="1:5" x14ac:dyDescent="0.15">
      <c r="A258" s="91">
        <v>3</v>
      </c>
      <c r="B258" s="33" t="s">
        <v>272</v>
      </c>
      <c r="C258" s="27" t="s">
        <v>449</v>
      </c>
      <c r="D258" s="37">
        <v>4710287</v>
      </c>
      <c r="E258" s="36">
        <v>5248</v>
      </c>
    </row>
    <row r="259" spans="1:5" x14ac:dyDescent="0.15">
      <c r="A259" s="91">
        <v>4</v>
      </c>
      <c r="B259" s="33" t="s">
        <v>280</v>
      </c>
      <c r="C259" s="27" t="s">
        <v>281</v>
      </c>
      <c r="D259" s="37">
        <v>3611579</v>
      </c>
      <c r="E259" s="36">
        <v>3584.12</v>
      </c>
    </row>
    <row r="260" spans="1:5" x14ac:dyDescent="0.15">
      <c r="A260" s="91">
        <v>5</v>
      </c>
      <c r="B260" s="33" t="s">
        <v>461</v>
      </c>
      <c r="C260" s="27" t="s">
        <v>462</v>
      </c>
      <c r="D260" s="37">
        <v>3053976</v>
      </c>
      <c r="E260" s="36">
        <v>694.65</v>
      </c>
    </row>
    <row r="261" spans="1:5" x14ac:dyDescent="0.15">
      <c r="A261" s="91">
        <v>6</v>
      </c>
      <c r="B261" s="33" t="s">
        <v>260</v>
      </c>
      <c r="C261" s="27" t="s">
        <v>466</v>
      </c>
      <c r="D261" s="37">
        <v>2901691</v>
      </c>
      <c r="E261" s="36">
        <v>111146.01</v>
      </c>
    </row>
    <row r="262" spans="1:5" x14ac:dyDescent="0.15">
      <c r="A262" s="91">
        <v>7</v>
      </c>
      <c r="B262" s="33" t="s">
        <v>467</v>
      </c>
      <c r="C262" s="27" t="s">
        <v>468</v>
      </c>
      <c r="D262" s="37">
        <v>2775012</v>
      </c>
      <c r="E262" s="36">
        <v>653.29999999999995</v>
      </c>
    </row>
    <row r="263" spans="1:5" x14ac:dyDescent="0.15">
      <c r="A263" s="91">
        <v>8</v>
      </c>
      <c r="B263" s="33" t="s">
        <v>244</v>
      </c>
      <c r="C263" s="27" t="s">
        <v>408</v>
      </c>
      <c r="D263" s="37">
        <v>2771007</v>
      </c>
      <c r="E263" s="36">
        <v>124618.63</v>
      </c>
    </row>
    <row r="264" spans="1:5" ht="15" customHeight="1" x14ac:dyDescent="0.15">
      <c r="A264" s="91">
        <v>9</v>
      </c>
      <c r="B264" s="33" t="s">
        <v>469</v>
      </c>
      <c r="C264" s="27" t="s">
        <v>470</v>
      </c>
      <c r="D264" s="37">
        <v>2496794</v>
      </c>
      <c r="E264" s="36">
        <v>1073.53</v>
      </c>
    </row>
    <row r="265" spans="1:5" x14ac:dyDescent="0.15">
      <c r="A265" s="91">
        <v>10</v>
      </c>
      <c r="B265" s="33" t="s">
        <v>457</v>
      </c>
      <c r="C265" s="24" t="s">
        <v>471</v>
      </c>
      <c r="D265" s="37">
        <v>2485467</v>
      </c>
      <c r="E265" s="36">
        <v>1808.74</v>
      </c>
    </row>
    <row r="266" spans="1:5" x14ac:dyDescent="0.15">
      <c r="A266"/>
      <c r="B266"/>
      <c r="C266"/>
      <c r="D266"/>
      <c r="E266" s="48"/>
    </row>
    <row r="267" spans="1:5" ht="16" x14ac:dyDescent="0.2">
      <c r="A267" s="1053" t="s">
        <v>472</v>
      </c>
      <c r="B267" s="1054"/>
      <c r="C267" s="1054"/>
      <c r="D267" s="1054"/>
      <c r="E267" s="1055"/>
    </row>
    <row r="268" spans="1:5" x14ac:dyDescent="0.15">
      <c r="A268" s="91" t="s">
        <v>180</v>
      </c>
      <c r="B268" s="38" t="s">
        <v>196</v>
      </c>
      <c r="C268" s="91" t="s">
        <v>430</v>
      </c>
      <c r="D268" s="38" t="s">
        <v>197</v>
      </c>
      <c r="E268" s="83" t="s">
        <v>59</v>
      </c>
    </row>
    <row r="269" spans="1:5" x14ac:dyDescent="0.15">
      <c r="A269" s="91">
        <v>1</v>
      </c>
      <c r="B269" s="33" t="s">
        <v>268</v>
      </c>
      <c r="C269" s="46" t="s">
        <v>269</v>
      </c>
      <c r="D269" s="37">
        <v>8563521</v>
      </c>
      <c r="E269" s="36">
        <v>2467.6549080848695</v>
      </c>
    </row>
    <row r="270" spans="1:5" x14ac:dyDescent="0.15">
      <c r="A270" s="91">
        <v>2</v>
      </c>
      <c r="B270" s="33" t="s">
        <v>280</v>
      </c>
      <c r="C270" s="46" t="s">
        <v>281</v>
      </c>
      <c r="D270" s="37">
        <v>8045425</v>
      </c>
      <c r="E270" s="36">
        <v>8537.7468915195459</v>
      </c>
    </row>
    <row r="271" spans="1:5" x14ac:dyDescent="0.15">
      <c r="A271" s="91">
        <v>3</v>
      </c>
      <c r="B271" s="33" t="s">
        <v>461</v>
      </c>
      <c r="C271" s="46" t="s">
        <v>462</v>
      </c>
      <c r="D271" s="37">
        <v>7218381</v>
      </c>
      <c r="E271" s="36">
        <v>1582.0043485774993</v>
      </c>
    </row>
    <row r="272" spans="1:5" x14ac:dyDescent="0.15">
      <c r="A272" s="91">
        <v>4</v>
      </c>
      <c r="B272" s="33" t="s">
        <v>467</v>
      </c>
      <c r="C272" s="46" t="s">
        <v>468</v>
      </c>
      <c r="D272" s="37">
        <v>6340602</v>
      </c>
      <c r="E272" s="36">
        <v>1415.799168732643</v>
      </c>
    </row>
    <row r="273" spans="1:5" x14ac:dyDescent="0.15">
      <c r="A273" s="91">
        <v>5</v>
      </c>
      <c r="B273" s="33" t="s">
        <v>459</v>
      </c>
      <c r="C273" s="27" t="s">
        <v>460</v>
      </c>
      <c r="D273" s="37">
        <v>6246276</v>
      </c>
      <c r="E273" s="36">
        <v>7757.075707175255</v>
      </c>
    </row>
    <row r="274" spans="1:5" x14ac:dyDescent="0.15">
      <c r="A274" s="91">
        <v>6</v>
      </c>
      <c r="B274" s="33" t="s">
        <v>276</v>
      </c>
      <c r="C274" s="27" t="s">
        <v>277</v>
      </c>
      <c r="D274" s="37">
        <v>6053135</v>
      </c>
      <c r="E274" s="36">
        <v>6706.0223517961504</v>
      </c>
    </row>
    <row r="275" spans="1:5" x14ac:dyDescent="0.15">
      <c r="A275" s="91">
        <v>7</v>
      </c>
      <c r="B275" s="33" t="s">
        <v>473</v>
      </c>
      <c r="C275" s="27" t="s">
        <v>474</v>
      </c>
      <c r="D275" s="37">
        <v>5495849</v>
      </c>
      <c r="E275" s="36">
        <v>2977.9350210409166</v>
      </c>
    </row>
    <row r="276" spans="1:5" x14ac:dyDescent="0.15">
      <c r="A276" s="91">
        <v>8</v>
      </c>
      <c r="B276" s="33" t="s">
        <v>475</v>
      </c>
      <c r="C276" s="27" t="s">
        <v>476</v>
      </c>
      <c r="D276" s="37">
        <v>5467986</v>
      </c>
      <c r="E276" s="36">
        <v>12.806673331260681</v>
      </c>
    </row>
    <row r="277" spans="1:5" x14ac:dyDescent="0.15">
      <c r="A277" s="91">
        <v>9</v>
      </c>
      <c r="B277" s="33" t="s">
        <v>258</v>
      </c>
      <c r="C277" s="24" t="s">
        <v>407</v>
      </c>
      <c r="D277" s="37">
        <v>5151841</v>
      </c>
      <c r="E277" s="36">
        <v>73541.154313241001</v>
      </c>
    </row>
    <row r="278" spans="1:5" x14ac:dyDescent="0.15">
      <c r="A278" s="91">
        <v>10</v>
      </c>
      <c r="B278" s="33" t="s">
        <v>272</v>
      </c>
      <c r="C278" s="46" t="s">
        <v>477</v>
      </c>
      <c r="D278" s="37">
        <v>5025697</v>
      </c>
      <c r="E278" s="36">
        <v>5184.2265083084103</v>
      </c>
    </row>
    <row r="279" spans="1:5" x14ac:dyDescent="0.15">
      <c r="A279"/>
      <c r="B279"/>
      <c r="C279"/>
      <c r="D279"/>
    </row>
    <row r="280" spans="1:5" ht="16" x14ac:dyDescent="0.2">
      <c r="A280" s="1053" t="s">
        <v>478</v>
      </c>
      <c r="B280" s="1054"/>
      <c r="C280" s="1054"/>
      <c r="D280" s="1054"/>
      <c r="E280" s="1055"/>
    </row>
    <row r="281" spans="1:5" x14ac:dyDescent="0.15">
      <c r="A281" s="91" t="s">
        <v>180</v>
      </c>
      <c r="B281" s="38" t="s">
        <v>196</v>
      </c>
      <c r="C281" s="91" t="s">
        <v>430</v>
      </c>
      <c r="D281" s="38" t="s">
        <v>197</v>
      </c>
      <c r="E281" s="83" t="s">
        <v>59</v>
      </c>
    </row>
    <row r="282" spans="1:5" x14ac:dyDescent="0.15">
      <c r="A282" s="91">
        <v>1</v>
      </c>
      <c r="B282" s="33" t="s">
        <v>258</v>
      </c>
      <c r="C282" s="46" t="s">
        <v>479</v>
      </c>
      <c r="D282" s="37">
        <v>47126600</v>
      </c>
      <c r="E282" s="36">
        <v>2782.47</v>
      </c>
    </row>
    <row r="283" spans="1:5" x14ac:dyDescent="0.15">
      <c r="A283" s="91">
        <v>2</v>
      </c>
      <c r="B283" s="33" t="s">
        <v>268</v>
      </c>
      <c r="C283" s="46" t="s">
        <v>269</v>
      </c>
      <c r="D283" s="37">
        <v>15365035</v>
      </c>
      <c r="E283" s="36">
        <v>5158.2879999999996</v>
      </c>
    </row>
    <row r="284" spans="1:5" x14ac:dyDescent="0.15">
      <c r="A284" s="91">
        <v>3</v>
      </c>
      <c r="B284" s="33" t="s">
        <v>272</v>
      </c>
      <c r="C284" s="46" t="s">
        <v>273</v>
      </c>
      <c r="D284" s="37">
        <v>12207462</v>
      </c>
      <c r="E284" s="36">
        <v>14338.23</v>
      </c>
    </row>
    <row r="285" spans="1:5" x14ac:dyDescent="0.15">
      <c r="A285" s="91">
        <v>4</v>
      </c>
      <c r="B285" s="46">
        <v>248</v>
      </c>
      <c r="C285" s="46" t="s">
        <v>480</v>
      </c>
      <c r="D285" s="37">
        <v>12004610</v>
      </c>
      <c r="E285" s="36">
        <v>15691.49</v>
      </c>
    </row>
    <row r="286" spans="1:5" x14ac:dyDescent="0.15">
      <c r="A286" s="91">
        <v>5</v>
      </c>
      <c r="B286" s="33" t="s">
        <v>276</v>
      </c>
      <c r="C286" s="27" t="s">
        <v>277</v>
      </c>
      <c r="D286" s="37">
        <v>9906940</v>
      </c>
      <c r="E286" s="36">
        <v>11740.5</v>
      </c>
    </row>
    <row r="287" spans="1:5" x14ac:dyDescent="0.15">
      <c r="A287" s="91">
        <v>6</v>
      </c>
      <c r="B287" s="46">
        <v>250</v>
      </c>
      <c r="C287" s="27" t="s">
        <v>481</v>
      </c>
      <c r="D287" s="37">
        <v>9506179</v>
      </c>
      <c r="E287" s="36">
        <v>9297.75</v>
      </c>
    </row>
    <row r="288" spans="1:5" x14ac:dyDescent="0.15">
      <c r="A288" s="91">
        <v>7</v>
      </c>
      <c r="B288" s="33" t="s">
        <v>260</v>
      </c>
      <c r="C288" s="27" t="s">
        <v>261</v>
      </c>
      <c r="D288" s="37">
        <v>9320890</v>
      </c>
      <c r="E288" s="36">
        <v>141685.42000000001</v>
      </c>
    </row>
    <row r="289" spans="1:5" x14ac:dyDescent="0.15">
      <c r="A289" s="91">
        <v>8</v>
      </c>
      <c r="B289" s="33" t="s">
        <v>280</v>
      </c>
      <c r="C289" s="27" t="s">
        <v>281</v>
      </c>
      <c r="D289" s="37">
        <v>7170225</v>
      </c>
      <c r="E289" s="36">
        <v>8949.83</v>
      </c>
    </row>
    <row r="290" spans="1:5" x14ac:dyDescent="0.15">
      <c r="A290" s="91">
        <v>9</v>
      </c>
      <c r="B290" s="33" t="s">
        <v>473</v>
      </c>
      <c r="C290" s="24" t="s">
        <v>474</v>
      </c>
      <c r="D290" s="37">
        <v>6810203</v>
      </c>
      <c r="E290" s="36">
        <v>4584.3990000000003</v>
      </c>
    </row>
    <row r="291" spans="1:5" x14ac:dyDescent="0.15">
      <c r="A291" s="91">
        <v>10</v>
      </c>
      <c r="B291" s="33" t="s">
        <v>262</v>
      </c>
      <c r="C291" s="46" t="s">
        <v>263</v>
      </c>
      <c r="D291" s="37">
        <v>6432178</v>
      </c>
      <c r="E291" s="36">
        <v>158329.60000000001</v>
      </c>
    </row>
    <row r="292" spans="1:5" x14ac:dyDescent="0.15">
      <c r="A292"/>
      <c r="B292"/>
      <c r="C292"/>
      <c r="D292"/>
    </row>
    <row r="293" spans="1:5" ht="16" x14ac:dyDescent="0.2">
      <c r="A293" s="1053" t="s">
        <v>482</v>
      </c>
      <c r="B293" s="1054"/>
      <c r="C293" s="1054"/>
      <c r="D293" s="1054"/>
      <c r="E293" s="1055"/>
    </row>
    <row r="294" spans="1:5" x14ac:dyDescent="0.15">
      <c r="A294" s="91" t="s">
        <v>180</v>
      </c>
      <c r="B294" s="38" t="s">
        <v>196</v>
      </c>
      <c r="C294" s="91" t="s">
        <v>243</v>
      </c>
      <c r="D294" s="38" t="s">
        <v>197</v>
      </c>
      <c r="E294" s="83" t="s">
        <v>265</v>
      </c>
    </row>
    <row r="295" spans="1:5" x14ac:dyDescent="0.15">
      <c r="A295" s="91">
        <v>1</v>
      </c>
      <c r="B295" s="33" t="s">
        <v>475</v>
      </c>
      <c r="C295" s="27" t="s">
        <v>476</v>
      </c>
      <c r="D295" s="37">
        <v>24961658</v>
      </c>
      <c r="E295" s="36">
        <v>106.90853583984375</v>
      </c>
    </row>
    <row r="296" spans="1:5" x14ac:dyDescent="0.15">
      <c r="A296" s="91">
        <v>2</v>
      </c>
      <c r="B296" s="33" t="s">
        <v>268</v>
      </c>
      <c r="C296" s="27" t="s">
        <v>269</v>
      </c>
      <c r="D296" s="37">
        <v>22823601</v>
      </c>
      <c r="E296" s="36">
        <v>9062.9296328125001</v>
      </c>
    </row>
    <row r="297" spans="1:5" x14ac:dyDescent="0.15">
      <c r="A297" s="91">
        <v>3</v>
      </c>
      <c r="B297" s="33" t="s">
        <v>272</v>
      </c>
      <c r="C297" s="27" t="s">
        <v>273</v>
      </c>
      <c r="D297" s="37">
        <v>19239372</v>
      </c>
      <c r="E297" s="36">
        <v>22705.279999999999</v>
      </c>
    </row>
    <row r="298" spans="1:5" x14ac:dyDescent="0.15">
      <c r="A298" s="91">
        <v>4</v>
      </c>
      <c r="B298" s="33" t="s">
        <v>483</v>
      </c>
      <c r="C298" s="27" t="s">
        <v>484</v>
      </c>
      <c r="D298" s="37">
        <v>13794053</v>
      </c>
      <c r="E298" s="36">
        <v>46353.120000000003</v>
      </c>
    </row>
    <row r="299" spans="1:5" x14ac:dyDescent="0.15">
      <c r="A299" s="91">
        <v>5</v>
      </c>
      <c r="B299" s="33" t="s">
        <v>459</v>
      </c>
      <c r="C299" s="27" t="s">
        <v>460</v>
      </c>
      <c r="D299" s="37">
        <v>13136109</v>
      </c>
      <c r="E299" s="36">
        <v>21111.94</v>
      </c>
    </row>
    <row r="300" spans="1:5" x14ac:dyDescent="0.15">
      <c r="A300" s="91">
        <v>6</v>
      </c>
      <c r="B300" s="33" t="s">
        <v>276</v>
      </c>
      <c r="C300" s="27" t="s">
        <v>277</v>
      </c>
      <c r="D300" s="37">
        <v>11539969</v>
      </c>
      <c r="E300" s="36">
        <v>13665.43</v>
      </c>
    </row>
    <row r="301" spans="1:5" x14ac:dyDescent="0.15">
      <c r="A301" s="91">
        <v>7</v>
      </c>
      <c r="B301" s="33" t="s">
        <v>260</v>
      </c>
      <c r="C301" s="27" t="s">
        <v>261</v>
      </c>
      <c r="D301" s="37">
        <v>10548705</v>
      </c>
      <c r="E301" s="36">
        <v>272356.18</v>
      </c>
    </row>
    <row r="302" spans="1:5" x14ac:dyDescent="0.15">
      <c r="A302" s="91">
        <v>8</v>
      </c>
      <c r="B302" s="33" t="s">
        <v>280</v>
      </c>
      <c r="C302" s="27" t="s">
        <v>281</v>
      </c>
      <c r="D302" s="37">
        <v>8812313</v>
      </c>
      <c r="E302" s="36">
        <v>11632.24</v>
      </c>
    </row>
    <row r="303" spans="1:5" x14ac:dyDescent="0.15">
      <c r="A303" s="91">
        <v>9</v>
      </c>
      <c r="B303" s="33" t="s">
        <v>485</v>
      </c>
      <c r="C303" s="27" t="s">
        <v>486</v>
      </c>
      <c r="D303" s="37">
        <v>8470895</v>
      </c>
      <c r="E303" s="36">
        <v>1340.7070565429688</v>
      </c>
    </row>
    <row r="304" spans="1:5" ht="14" x14ac:dyDescent="0.15">
      <c r="A304" s="91">
        <v>10</v>
      </c>
      <c r="B304" s="46">
        <v>248</v>
      </c>
      <c r="C304" s="158" t="s">
        <v>480</v>
      </c>
      <c r="D304" s="37">
        <v>8022077</v>
      </c>
      <c r="E304" s="36">
        <v>18781.63</v>
      </c>
    </row>
    <row r="305" spans="1:5" x14ac:dyDescent="0.15">
      <c r="A305" s="160"/>
      <c r="B305"/>
      <c r="C305" s="7"/>
      <c r="E305" s="34"/>
    </row>
    <row r="306" spans="1:5" ht="16" x14ac:dyDescent="0.2">
      <c r="A306" s="1053" t="s">
        <v>487</v>
      </c>
      <c r="B306" s="1054"/>
      <c r="C306" s="1054"/>
      <c r="D306" s="1054"/>
      <c r="E306" s="1055"/>
    </row>
    <row r="307" spans="1:5" x14ac:dyDescent="0.15">
      <c r="A307" s="91" t="s">
        <v>180</v>
      </c>
      <c r="B307" s="38" t="s">
        <v>196</v>
      </c>
      <c r="C307" s="91" t="s">
        <v>243</v>
      </c>
      <c r="D307" s="38" t="s">
        <v>197</v>
      </c>
      <c r="E307" s="83" t="s">
        <v>265</v>
      </c>
    </row>
    <row r="308" spans="1:5" ht="14" x14ac:dyDescent="0.15">
      <c r="A308" s="91">
        <v>1</v>
      </c>
      <c r="B308" s="46" t="s">
        <v>268</v>
      </c>
      <c r="C308" s="158" t="s">
        <v>269</v>
      </c>
      <c r="D308" s="37">
        <v>29844606</v>
      </c>
      <c r="E308" s="36">
        <v>11780.851087988282</v>
      </c>
    </row>
    <row r="309" spans="1:5" x14ac:dyDescent="0.15">
      <c r="A309" s="91">
        <v>2</v>
      </c>
      <c r="B309" s="33" t="s">
        <v>475</v>
      </c>
      <c r="C309" s="46" t="s">
        <v>476</v>
      </c>
      <c r="D309" s="37">
        <v>17669010</v>
      </c>
      <c r="E309" s="36">
        <v>65.004666015625006</v>
      </c>
    </row>
    <row r="310" spans="1:5" x14ac:dyDescent="0.15">
      <c r="A310" s="91">
        <v>3</v>
      </c>
      <c r="B310" s="33" t="s">
        <v>280</v>
      </c>
      <c r="C310" s="33" t="s">
        <v>281</v>
      </c>
      <c r="D310" s="37">
        <v>17276942</v>
      </c>
      <c r="E310" s="36">
        <v>27756.79</v>
      </c>
    </row>
    <row r="311" spans="1:5" x14ac:dyDescent="0.15">
      <c r="A311" s="91">
        <v>4</v>
      </c>
      <c r="B311" s="33" t="s">
        <v>272</v>
      </c>
      <c r="C311" s="24" t="s">
        <v>273</v>
      </c>
      <c r="D311" s="37">
        <v>16172906</v>
      </c>
      <c r="E311" s="36">
        <v>18844.099999999999</v>
      </c>
    </row>
    <row r="312" spans="1:5" x14ac:dyDescent="0.15">
      <c r="A312" s="91">
        <v>5</v>
      </c>
      <c r="B312" s="33" t="s">
        <v>276</v>
      </c>
      <c r="C312" s="24" t="s">
        <v>277</v>
      </c>
      <c r="D312" s="37">
        <v>13195856</v>
      </c>
      <c r="E312" s="36">
        <v>15827.18</v>
      </c>
    </row>
    <row r="313" spans="1:5" x14ac:dyDescent="0.15">
      <c r="A313" s="91">
        <v>6</v>
      </c>
      <c r="B313" s="33" t="s">
        <v>488</v>
      </c>
      <c r="C313" s="33" t="s">
        <v>489</v>
      </c>
      <c r="D313" s="37">
        <v>13095069</v>
      </c>
      <c r="E313" s="36">
        <v>89816.26</v>
      </c>
    </row>
    <row r="314" spans="1:5" x14ac:dyDescent="0.15">
      <c r="A314" s="91">
        <v>7</v>
      </c>
      <c r="B314" s="33" t="s">
        <v>459</v>
      </c>
      <c r="C314" s="33" t="s">
        <v>460</v>
      </c>
      <c r="D314" s="37">
        <v>12975075</v>
      </c>
      <c r="E314" s="36">
        <v>17416.080000000002</v>
      </c>
    </row>
    <row r="315" spans="1:5" x14ac:dyDescent="0.15">
      <c r="A315" s="91">
        <v>8</v>
      </c>
      <c r="B315" s="33" t="s">
        <v>270</v>
      </c>
      <c r="C315" s="33" t="s">
        <v>271</v>
      </c>
      <c r="D315" s="37">
        <v>12242371</v>
      </c>
      <c r="E315" s="36">
        <v>18612.650000000001</v>
      </c>
    </row>
    <row r="316" spans="1:5" x14ac:dyDescent="0.15">
      <c r="A316" s="91">
        <v>9</v>
      </c>
      <c r="B316" s="33" t="s">
        <v>266</v>
      </c>
      <c r="C316" s="33" t="s">
        <v>267</v>
      </c>
      <c r="D316" s="37">
        <v>11973896</v>
      </c>
      <c r="E316" s="36">
        <v>95156.49</v>
      </c>
    </row>
    <row r="317" spans="1:5" x14ac:dyDescent="0.15">
      <c r="A317" s="91">
        <v>10</v>
      </c>
      <c r="B317" s="33" t="s">
        <v>490</v>
      </c>
      <c r="C317" s="33" t="s">
        <v>491</v>
      </c>
      <c r="D317" s="37">
        <v>11513184</v>
      </c>
      <c r="E317" s="36">
        <v>4025.5542292968748</v>
      </c>
    </row>
    <row r="318" spans="1:5" x14ac:dyDescent="0.15">
      <c r="A318" s="160"/>
      <c r="B318"/>
      <c r="C318"/>
      <c r="D318"/>
    </row>
    <row r="319" spans="1:5" ht="16" x14ac:dyDescent="0.2">
      <c r="A319" s="1053" t="s">
        <v>492</v>
      </c>
      <c r="B319" s="1054"/>
      <c r="C319" s="1054"/>
      <c r="D319" s="1054"/>
      <c r="E319" s="1055"/>
    </row>
    <row r="320" spans="1:5" x14ac:dyDescent="0.15">
      <c r="A320" s="91" t="s">
        <v>180</v>
      </c>
      <c r="B320" s="38" t="s">
        <v>196</v>
      </c>
      <c r="C320" s="91" t="s">
        <v>243</v>
      </c>
      <c r="D320" s="38" t="s">
        <v>197</v>
      </c>
      <c r="E320" s="83" t="s">
        <v>265</v>
      </c>
    </row>
    <row r="321" spans="1:5" x14ac:dyDescent="0.15">
      <c r="A321" s="91">
        <v>1</v>
      </c>
      <c r="B321" s="33" t="s">
        <v>268</v>
      </c>
      <c r="C321" s="33" t="s">
        <v>269</v>
      </c>
      <c r="D321" s="37">
        <v>28919111</v>
      </c>
      <c r="E321" s="36">
        <v>12842.113461230469</v>
      </c>
    </row>
    <row r="322" spans="1:5" x14ac:dyDescent="0.15">
      <c r="A322" s="91">
        <v>2</v>
      </c>
      <c r="B322" s="33" t="s">
        <v>280</v>
      </c>
      <c r="C322" s="33" t="s">
        <v>281</v>
      </c>
      <c r="D322" s="37">
        <v>25323244</v>
      </c>
      <c r="E322" s="36">
        <v>53091.72</v>
      </c>
    </row>
    <row r="323" spans="1:5" x14ac:dyDescent="0.15">
      <c r="A323" s="91">
        <v>3</v>
      </c>
      <c r="B323" s="33" t="s">
        <v>270</v>
      </c>
      <c r="C323" s="33" t="s">
        <v>271</v>
      </c>
      <c r="D323" s="37">
        <v>20555802</v>
      </c>
      <c r="E323" s="36">
        <v>27881.16</v>
      </c>
    </row>
    <row r="324" spans="1:5" x14ac:dyDescent="0.15">
      <c r="A324" s="91">
        <v>4</v>
      </c>
      <c r="B324" s="33" t="s">
        <v>266</v>
      </c>
      <c r="C324" s="33" t="s">
        <v>267</v>
      </c>
      <c r="D324" s="37">
        <v>19053338</v>
      </c>
      <c r="E324" s="36">
        <v>142137.39000000001</v>
      </c>
    </row>
    <row r="325" spans="1:5" x14ac:dyDescent="0.15">
      <c r="A325" s="91">
        <v>5</v>
      </c>
      <c r="B325" s="33" t="s">
        <v>284</v>
      </c>
      <c r="C325" s="33" t="s">
        <v>285</v>
      </c>
      <c r="D325" s="37">
        <v>16873392</v>
      </c>
      <c r="E325" s="36">
        <v>951.32</v>
      </c>
    </row>
    <row r="326" spans="1:5" x14ac:dyDescent="0.15">
      <c r="A326" s="91">
        <v>6</v>
      </c>
      <c r="B326" s="33" t="s">
        <v>459</v>
      </c>
      <c r="C326" s="33" t="s">
        <v>460</v>
      </c>
      <c r="D326" s="37">
        <v>16458995</v>
      </c>
      <c r="E326" s="36">
        <v>31694.880000000001</v>
      </c>
    </row>
    <row r="327" spans="1:5" x14ac:dyDescent="0.15">
      <c r="A327" s="91">
        <v>7</v>
      </c>
      <c r="B327" s="33" t="s">
        <v>272</v>
      </c>
      <c r="C327" s="24" t="s">
        <v>273</v>
      </c>
      <c r="D327" s="37">
        <v>15387273</v>
      </c>
      <c r="E327" s="36">
        <v>17264.45</v>
      </c>
    </row>
    <row r="328" spans="1:5" x14ac:dyDescent="0.15">
      <c r="A328" s="91">
        <v>8</v>
      </c>
      <c r="B328" s="33" t="s">
        <v>493</v>
      </c>
      <c r="C328" s="33" t="s">
        <v>494</v>
      </c>
      <c r="D328" s="37">
        <v>12222989</v>
      </c>
      <c r="E328" s="36">
        <v>29765.81</v>
      </c>
    </row>
    <row r="329" spans="1:5" x14ac:dyDescent="0.15">
      <c r="A329" s="91">
        <v>9</v>
      </c>
      <c r="B329" s="33" t="s">
        <v>282</v>
      </c>
      <c r="C329" s="33" t="s">
        <v>283</v>
      </c>
      <c r="D329" s="37">
        <v>12050596</v>
      </c>
      <c r="E329" s="36">
        <v>431.6720498046875</v>
      </c>
    </row>
    <row r="330" spans="1:5" x14ac:dyDescent="0.15">
      <c r="A330" s="91">
        <v>10</v>
      </c>
      <c r="B330" s="33" t="s">
        <v>276</v>
      </c>
      <c r="C330" s="24" t="s">
        <v>277</v>
      </c>
      <c r="D330" s="37">
        <v>11394147</v>
      </c>
      <c r="E330" s="36">
        <v>13304.16</v>
      </c>
    </row>
    <row r="331" spans="1:5" x14ac:dyDescent="0.15">
      <c r="A331" s="160"/>
      <c r="B331"/>
      <c r="C331"/>
      <c r="E331" s="34"/>
    </row>
    <row r="332" spans="1:5" ht="16" x14ac:dyDescent="0.2">
      <c r="A332" s="1053" t="s">
        <v>495</v>
      </c>
      <c r="B332" s="1054"/>
      <c r="C332" s="1054"/>
      <c r="D332" s="1054"/>
      <c r="E332" s="1055"/>
    </row>
    <row r="333" spans="1:5" x14ac:dyDescent="0.15">
      <c r="A333" s="91" t="s">
        <v>180</v>
      </c>
      <c r="B333" s="38" t="s">
        <v>196</v>
      </c>
      <c r="C333" s="91" t="s">
        <v>243</v>
      </c>
      <c r="D333" s="38" t="s">
        <v>197</v>
      </c>
      <c r="E333" s="83" t="s">
        <v>265</v>
      </c>
    </row>
    <row r="334" spans="1:5" x14ac:dyDescent="0.15">
      <c r="A334" s="91">
        <v>1</v>
      </c>
      <c r="B334" s="33" t="s">
        <v>266</v>
      </c>
      <c r="C334" s="33" t="s">
        <v>267</v>
      </c>
      <c r="D334" s="37">
        <v>51046105</v>
      </c>
      <c r="E334" s="36">
        <v>114732.58</v>
      </c>
    </row>
    <row r="335" spans="1:5" x14ac:dyDescent="0.15">
      <c r="A335" s="91">
        <v>2</v>
      </c>
      <c r="B335" s="33" t="s">
        <v>268</v>
      </c>
      <c r="C335" s="33" t="s">
        <v>269</v>
      </c>
      <c r="D335" s="37">
        <v>39740493</v>
      </c>
      <c r="E335" s="36">
        <v>18259.095474511701</v>
      </c>
    </row>
    <row r="336" spans="1:5" x14ac:dyDescent="0.15">
      <c r="A336" s="91">
        <v>3</v>
      </c>
      <c r="B336" s="33" t="s">
        <v>276</v>
      </c>
      <c r="C336" s="24" t="s">
        <v>277</v>
      </c>
      <c r="D336" s="37">
        <v>34267640</v>
      </c>
      <c r="E336" s="36">
        <v>61498.6</v>
      </c>
    </row>
    <row r="337" spans="1:5" x14ac:dyDescent="0.15">
      <c r="A337" s="91">
        <v>4</v>
      </c>
      <c r="B337" s="33" t="s">
        <v>496</v>
      </c>
      <c r="C337" s="33" t="s">
        <v>497</v>
      </c>
      <c r="D337" s="37">
        <v>24826841</v>
      </c>
      <c r="E337" s="36">
        <v>3656.01</v>
      </c>
    </row>
    <row r="338" spans="1:5" x14ac:dyDescent="0.15">
      <c r="A338" s="91">
        <v>5</v>
      </c>
      <c r="B338" s="33" t="s">
        <v>280</v>
      </c>
      <c r="C338" s="33" t="s">
        <v>281</v>
      </c>
      <c r="D338" s="37">
        <v>24255307</v>
      </c>
      <c r="E338" s="36">
        <v>53109.74</v>
      </c>
    </row>
    <row r="339" spans="1:5" x14ac:dyDescent="0.15">
      <c r="A339" s="91">
        <v>6</v>
      </c>
      <c r="B339" s="33" t="s">
        <v>284</v>
      </c>
      <c r="C339" s="33" t="s">
        <v>285</v>
      </c>
      <c r="D339" s="37">
        <v>21274787</v>
      </c>
      <c r="E339" s="36">
        <v>1063.04</v>
      </c>
    </row>
    <row r="340" spans="1:5" x14ac:dyDescent="0.15">
      <c r="A340" s="91">
        <v>7</v>
      </c>
      <c r="B340" s="33" t="s">
        <v>498</v>
      </c>
      <c r="C340" s="33" t="s">
        <v>499</v>
      </c>
      <c r="D340" s="37">
        <v>21092187</v>
      </c>
      <c r="E340" s="36">
        <v>6932.64</v>
      </c>
    </row>
    <row r="341" spans="1:5" x14ac:dyDescent="0.15">
      <c r="A341" s="91">
        <v>8</v>
      </c>
      <c r="B341" s="33" t="s">
        <v>270</v>
      </c>
      <c r="C341" s="33" t="s">
        <v>271</v>
      </c>
      <c r="D341" s="37">
        <v>20844102</v>
      </c>
      <c r="E341" s="36">
        <v>28965.37</v>
      </c>
    </row>
    <row r="342" spans="1:5" x14ac:dyDescent="0.15">
      <c r="A342" s="91">
        <v>9</v>
      </c>
      <c r="B342" s="33" t="s">
        <v>272</v>
      </c>
      <c r="C342" s="24" t="s">
        <v>273</v>
      </c>
      <c r="D342" s="37">
        <v>20516923</v>
      </c>
      <c r="E342" s="36">
        <v>21358.48</v>
      </c>
    </row>
    <row r="343" spans="1:5" x14ac:dyDescent="0.15">
      <c r="A343" s="91">
        <v>10</v>
      </c>
      <c r="B343" s="33" t="s">
        <v>282</v>
      </c>
      <c r="C343" s="33" t="s">
        <v>283</v>
      </c>
      <c r="D343" s="37">
        <v>13015846</v>
      </c>
      <c r="E343" s="36">
        <v>566.53351474609303</v>
      </c>
    </row>
    <row r="344" spans="1:5" x14ac:dyDescent="0.15">
      <c r="A344"/>
      <c r="B344"/>
      <c r="C344"/>
      <c r="D344"/>
    </row>
    <row r="345" spans="1:5" ht="16" x14ac:dyDescent="0.2">
      <c r="A345" s="1053" t="s">
        <v>500</v>
      </c>
      <c r="B345" s="1054"/>
      <c r="C345" s="1054"/>
      <c r="D345" s="1054"/>
      <c r="E345" s="1055"/>
    </row>
    <row r="346" spans="1:5" ht="14" x14ac:dyDescent="0.15">
      <c r="A346" s="91" t="s">
        <v>180</v>
      </c>
      <c r="B346" s="67" t="s">
        <v>196</v>
      </c>
      <c r="C346" s="21" t="s">
        <v>192</v>
      </c>
      <c r="D346" s="67" t="s">
        <v>197</v>
      </c>
      <c r="E346" s="68" t="s">
        <v>193</v>
      </c>
    </row>
    <row r="347" spans="1:5" ht="14" x14ac:dyDescent="0.15">
      <c r="A347" s="21">
        <v>1</v>
      </c>
      <c r="B347" s="16" t="s">
        <v>266</v>
      </c>
      <c r="C347" s="33" t="s">
        <v>267</v>
      </c>
      <c r="D347" s="86">
        <v>156274156</v>
      </c>
      <c r="E347" s="98">
        <v>154615.41673967399</v>
      </c>
    </row>
    <row r="348" spans="1:5" ht="14" x14ac:dyDescent="0.15">
      <c r="A348" s="21">
        <v>2</v>
      </c>
      <c r="B348" s="16" t="s">
        <v>268</v>
      </c>
      <c r="C348" s="18" t="s">
        <v>269</v>
      </c>
      <c r="D348" s="86">
        <v>43841314</v>
      </c>
      <c r="E348" s="98">
        <v>19700.5781418234</v>
      </c>
    </row>
    <row r="349" spans="1:5" ht="14" x14ac:dyDescent="0.15">
      <c r="A349" s="21">
        <v>3</v>
      </c>
      <c r="B349" s="16" t="s">
        <v>274</v>
      </c>
      <c r="C349" s="18" t="s">
        <v>275</v>
      </c>
      <c r="D349" s="86">
        <v>34827539</v>
      </c>
      <c r="E349" s="98">
        <v>58496.911023476132</v>
      </c>
    </row>
    <row r="350" spans="1:5" ht="14" x14ac:dyDescent="0.15">
      <c r="A350" s="21">
        <v>4</v>
      </c>
      <c r="B350" s="16" t="s">
        <v>270</v>
      </c>
      <c r="C350" s="18" t="s">
        <v>271</v>
      </c>
      <c r="D350" s="86">
        <v>34191347</v>
      </c>
      <c r="E350" s="98">
        <v>39174.5310987345</v>
      </c>
    </row>
    <row r="351" spans="1:5" ht="14" x14ac:dyDescent="0.15">
      <c r="A351" s="21">
        <v>5</v>
      </c>
      <c r="B351" s="16" t="s">
        <v>272</v>
      </c>
      <c r="C351" s="18" t="s">
        <v>273</v>
      </c>
      <c r="D351" s="86">
        <v>28465985</v>
      </c>
      <c r="E351" s="98">
        <v>42521.468939030499</v>
      </c>
    </row>
    <row r="352" spans="1:5" ht="14" x14ac:dyDescent="0.15">
      <c r="A352" s="21">
        <v>6</v>
      </c>
      <c r="B352" s="16" t="s">
        <v>278</v>
      </c>
      <c r="C352" s="18" t="s">
        <v>279</v>
      </c>
      <c r="D352" s="86">
        <v>23475021</v>
      </c>
      <c r="E352" s="98">
        <v>35998.955197973082</v>
      </c>
    </row>
    <row r="353" spans="1:5" ht="14" x14ac:dyDescent="0.15">
      <c r="A353" s="21">
        <v>7</v>
      </c>
      <c r="B353" s="16" t="s">
        <v>276</v>
      </c>
      <c r="C353" s="18" t="s">
        <v>277</v>
      </c>
      <c r="D353" s="86">
        <v>21496377</v>
      </c>
      <c r="E353" s="98">
        <v>32553.784273294728</v>
      </c>
    </row>
    <row r="354" spans="1:5" ht="14" x14ac:dyDescent="0.15">
      <c r="A354" s="21">
        <v>8</v>
      </c>
      <c r="B354" s="16" t="s">
        <v>280</v>
      </c>
      <c r="C354" s="18" t="s">
        <v>281</v>
      </c>
      <c r="D354" s="86">
        <v>18120743</v>
      </c>
      <c r="E354" s="98">
        <v>51735.613265655003</v>
      </c>
    </row>
    <row r="355" spans="1:5" ht="14" x14ac:dyDescent="0.15">
      <c r="A355" s="21">
        <v>9</v>
      </c>
      <c r="B355" s="16" t="s">
        <v>282</v>
      </c>
      <c r="C355" s="18" t="s">
        <v>283</v>
      </c>
      <c r="D355" s="86">
        <v>17102848</v>
      </c>
      <c r="E355" s="98">
        <v>700.96587290149103</v>
      </c>
    </row>
    <row r="356" spans="1:5" ht="14" x14ac:dyDescent="0.15">
      <c r="A356" s="21">
        <v>10</v>
      </c>
      <c r="B356" s="16" t="s">
        <v>284</v>
      </c>
      <c r="C356" s="18" t="s">
        <v>285</v>
      </c>
      <c r="D356" s="86">
        <v>16740616</v>
      </c>
      <c r="E356" s="98">
        <v>1710.9792967420001</v>
      </c>
    </row>
    <row r="357" spans="1:5" x14ac:dyDescent="0.15">
      <c r="A357"/>
      <c r="B357"/>
      <c r="C357"/>
      <c r="D357"/>
    </row>
    <row r="358" spans="1:5" ht="16" x14ac:dyDescent="0.2">
      <c r="A358" s="1053" t="s">
        <v>636</v>
      </c>
      <c r="B358" s="1054"/>
      <c r="C358" s="1054"/>
      <c r="D358" s="1054"/>
      <c r="E358" s="1055"/>
    </row>
    <row r="359" spans="1:5" ht="14" x14ac:dyDescent="0.15">
      <c r="A359" s="91" t="s">
        <v>180</v>
      </c>
      <c r="B359" s="67" t="s">
        <v>196</v>
      </c>
      <c r="C359" s="21" t="s">
        <v>619</v>
      </c>
      <c r="D359" s="67" t="s">
        <v>197</v>
      </c>
      <c r="E359" s="68" t="s">
        <v>620</v>
      </c>
    </row>
    <row r="360" spans="1:5" ht="14" x14ac:dyDescent="0.15">
      <c r="A360" s="21">
        <v>1</v>
      </c>
      <c r="B360" s="16" t="s">
        <v>266</v>
      </c>
      <c r="C360" s="33" t="s">
        <v>267</v>
      </c>
      <c r="D360" s="86">
        <v>79021668</v>
      </c>
      <c r="E360" s="98">
        <v>138703.784636828</v>
      </c>
    </row>
    <row r="361" spans="1:5" ht="14" x14ac:dyDescent="0.15">
      <c r="A361" s="21">
        <v>2</v>
      </c>
      <c r="B361" s="16" t="s">
        <v>268</v>
      </c>
      <c r="C361" s="18" t="s">
        <v>269</v>
      </c>
      <c r="D361" s="86">
        <v>61698017</v>
      </c>
      <c r="E361" s="98">
        <v>24634.493798705698</v>
      </c>
    </row>
    <row r="362" spans="1:5" ht="14" x14ac:dyDescent="0.15">
      <c r="A362" s="21">
        <v>3</v>
      </c>
      <c r="B362" s="16" t="s">
        <v>270</v>
      </c>
      <c r="C362" s="18" t="s">
        <v>271</v>
      </c>
      <c r="D362" s="86">
        <v>36127605</v>
      </c>
      <c r="E362" s="98">
        <v>43378.644197227397</v>
      </c>
    </row>
    <row r="363" spans="1:5" ht="14" x14ac:dyDescent="0.15">
      <c r="A363" s="21">
        <v>4</v>
      </c>
      <c r="B363" s="16" t="s">
        <v>274</v>
      </c>
      <c r="C363" s="18" t="s">
        <v>275</v>
      </c>
      <c r="D363" s="86">
        <v>29779125</v>
      </c>
      <c r="E363" s="98">
        <v>56304.404286751444</v>
      </c>
    </row>
    <row r="364" spans="1:5" ht="14" x14ac:dyDescent="0.15">
      <c r="A364" s="21">
        <v>5</v>
      </c>
      <c r="B364" s="16" t="s">
        <v>459</v>
      </c>
      <c r="C364" s="18" t="s">
        <v>460</v>
      </c>
      <c r="D364" s="86">
        <v>26431635</v>
      </c>
      <c r="E364" s="98">
        <v>19210.120307651301</v>
      </c>
    </row>
    <row r="365" spans="1:5" ht="14" x14ac:dyDescent="0.15">
      <c r="A365" s="21">
        <v>6</v>
      </c>
      <c r="B365" s="16" t="s">
        <v>280</v>
      </c>
      <c r="C365" s="18" t="s">
        <v>281</v>
      </c>
      <c r="D365" s="86">
        <v>24782980</v>
      </c>
      <c r="E365" s="98">
        <v>44565.891134066449</v>
      </c>
    </row>
    <row r="366" spans="1:5" ht="14" x14ac:dyDescent="0.15">
      <c r="A366" s="21">
        <v>7</v>
      </c>
      <c r="B366" s="16" t="s">
        <v>473</v>
      </c>
      <c r="C366" s="18" t="s">
        <v>474</v>
      </c>
      <c r="D366" s="86">
        <v>24364827</v>
      </c>
      <c r="E366" s="98">
        <v>29416.414307565399</v>
      </c>
    </row>
    <row r="367" spans="1:5" ht="14" x14ac:dyDescent="0.15">
      <c r="A367" s="21">
        <v>8</v>
      </c>
      <c r="B367" s="16" t="s">
        <v>284</v>
      </c>
      <c r="C367" s="18" t="s">
        <v>285</v>
      </c>
      <c r="D367" s="86">
        <v>23317839</v>
      </c>
      <c r="E367" s="98">
        <v>3730.56477037165</v>
      </c>
    </row>
    <row r="368" spans="1:5" ht="28" x14ac:dyDescent="0.15">
      <c r="A368" s="21">
        <v>9</v>
      </c>
      <c r="B368" s="16" t="s">
        <v>631</v>
      </c>
      <c r="C368" s="18" t="s">
        <v>637</v>
      </c>
      <c r="D368" s="86">
        <v>22878252</v>
      </c>
      <c r="E368" s="98">
        <v>176759.91550470699</v>
      </c>
    </row>
    <row r="369" spans="1:5" ht="14" x14ac:dyDescent="0.15">
      <c r="A369" s="21">
        <v>10</v>
      </c>
      <c r="B369" s="16" t="s">
        <v>272</v>
      </c>
      <c r="C369" s="18" t="s">
        <v>632</v>
      </c>
      <c r="D369" s="86">
        <v>22345069</v>
      </c>
      <c r="E369" s="98">
        <v>24607.603147198348</v>
      </c>
    </row>
    <row r="371" spans="1:5" ht="16" x14ac:dyDescent="0.2">
      <c r="A371" s="1053" t="s">
        <v>675</v>
      </c>
      <c r="B371" s="1054"/>
      <c r="C371" s="1054"/>
      <c r="D371" s="1054"/>
      <c r="E371" s="1055"/>
    </row>
    <row r="372" spans="1:5" ht="14" x14ac:dyDescent="0.15">
      <c r="A372" s="91" t="s">
        <v>180</v>
      </c>
      <c r="B372" s="67" t="s">
        <v>196</v>
      </c>
      <c r="C372" s="21" t="s">
        <v>192</v>
      </c>
      <c r="D372" s="67" t="s">
        <v>197</v>
      </c>
      <c r="E372" s="68" t="s">
        <v>193</v>
      </c>
    </row>
    <row r="373" spans="1:5" ht="14" x14ac:dyDescent="0.15">
      <c r="A373" s="21">
        <v>1</v>
      </c>
      <c r="B373" s="16" t="s">
        <v>671</v>
      </c>
      <c r="C373" s="33" t="s">
        <v>672</v>
      </c>
      <c r="D373" s="86">
        <v>83986418</v>
      </c>
      <c r="E373" s="98">
        <v>19862.4528385661</v>
      </c>
    </row>
    <row r="374" spans="1:5" ht="14" x14ac:dyDescent="0.15">
      <c r="A374" s="21">
        <v>2</v>
      </c>
      <c r="B374" s="16" t="s">
        <v>268</v>
      </c>
      <c r="C374" s="18" t="s">
        <v>269</v>
      </c>
      <c r="D374" s="86">
        <v>61858748</v>
      </c>
      <c r="E374" s="98">
        <v>22130.217754843601</v>
      </c>
    </row>
    <row r="375" spans="1:5" ht="14" x14ac:dyDescent="0.15">
      <c r="A375" s="21">
        <v>3</v>
      </c>
      <c r="B375" s="16" t="s">
        <v>475</v>
      </c>
      <c r="C375" s="18" t="s">
        <v>476</v>
      </c>
      <c r="D375" s="86">
        <v>41730776</v>
      </c>
      <c r="E375" s="98">
        <v>105.39634930063001</v>
      </c>
    </row>
    <row r="376" spans="1:5" ht="14" x14ac:dyDescent="0.15">
      <c r="A376" s="21">
        <v>4</v>
      </c>
      <c r="B376" s="16" t="s">
        <v>270</v>
      </c>
      <c r="C376" s="18" t="s">
        <v>271</v>
      </c>
      <c r="D376" s="86">
        <v>28392879</v>
      </c>
      <c r="E376" s="98">
        <v>39398.268786398599</v>
      </c>
    </row>
    <row r="377" spans="1:5" ht="14" x14ac:dyDescent="0.15">
      <c r="A377" s="21">
        <v>5</v>
      </c>
      <c r="B377" s="16" t="s">
        <v>252</v>
      </c>
      <c r="C377" s="18" t="s">
        <v>253</v>
      </c>
      <c r="D377" s="86">
        <v>26371984</v>
      </c>
      <c r="E377" s="98">
        <v>729258.33458006126</v>
      </c>
    </row>
    <row r="378" spans="1:5" ht="28" x14ac:dyDescent="0.15">
      <c r="A378" s="21">
        <v>6</v>
      </c>
      <c r="B378" s="16" t="s">
        <v>631</v>
      </c>
      <c r="C378" s="18" t="s">
        <v>637</v>
      </c>
      <c r="D378" s="86">
        <v>18624144</v>
      </c>
      <c r="E378" s="98">
        <v>267435.92744638002</v>
      </c>
    </row>
    <row r="379" spans="1:5" ht="14" x14ac:dyDescent="0.15">
      <c r="A379" s="21">
        <v>7</v>
      </c>
      <c r="B379" s="16" t="s">
        <v>274</v>
      </c>
      <c r="C379" s="18" t="s">
        <v>275</v>
      </c>
      <c r="D379" s="86">
        <v>18045832</v>
      </c>
      <c r="E379" s="98">
        <v>36450.548845692458</v>
      </c>
    </row>
    <row r="380" spans="1:5" ht="14" x14ac:dyDescent="0.15">
      <c r="A380" s="21">
        <v>8</v>
      </c>
      <c r="B380" s="16" t="s">
        <v>280</v>
      </c>
      <c r="C380" s="18" t="s">
        <v>281</v>
      </c>
      <c r="D380" s="86">
        <v>17745518</v>
      </c>
      <c r="E380" s="98">
        <v>28686.0179706737</v>
      </c>
    </row>
    <row r="381" spans="1:5" ht="14" x14ac:dyDescent="0.15">
      <c r="A381" s="21">
        <v>9</v>
      </c>
      <c r="B381" s="16" t="s">
        <v>498</v>
      </c>
      <c r="C381" s="18" t="s">
        <v>499</v>
      </c>
      <c r="D381" s="86">
        <v>15524038</v>
      </c>
      <c r="E381" s="98">
        <v>36496.146870997698</v>
      </c>
    </row>
    <row r="382" spans="1:5" ht="14" x14ac:dyDescent="0.15">
      <c r="A382" s="21">
        <v>10</v>
      </c>
      <c r="B382" s="16" t="s">
        <v>473</v>
      </c>
      <c r="C382" s="18" t="s">
        <v>474</v>
      </c>
      <c r="D382" s="86">
        <v>13470667</v>
      </c>
      <c r="E382" s="98">
        <v>18747.948906420701</v>
      </c>
    </row>
    <row r="383" spans="1:5" x14ac:dyDescent="0.15">
      <c r="A383" s="1"/>
      <c r="B383" s="71"/>
      <c r="C383" s="196"/>
      <c r="D383" s="70"/>
      <c r="E383" s="99"/>
    </row>
    <row r="384" spans="1:5" ht="16" x14ac:dyDescent="0.2">
      <c r="A384" s="1049" t="s">
        <v>709</v>
      </c>
      <c r="B384" s="1050"/>
      <c r="C384" s="1050"/>
      <c r="D384" s="1050"/>
      <c r="E384" s="1051"/>
    </row>
    <row r="385" spans="1:5" ht="14" x14ac:dyDescent="0.15">
      <c r="A385" s="244" t="s">
        <v>180</v>
      </c>
      <c r="B385" s="93" t="s">
        <v>196</v>
      </c>
      <c r="C385" s="93" t="s">
        <v>192</v>
      </c>
      <c r="D385" s="93" t="s">
        <v>197</v>
      </c>
      <c r="E385" s="239" t="s">
        <v>193</v>
      </c>
    </row>
    <row r="386" spans="1:5" ht="14" x14ac:dyDescent="0.15">
      <c r="A386" s="93">
        <v>1</v>
      </c>
      <c r="B386" s="170" t="s">
        <v>268</v>
      </c>
      <c r="C386" s="271" t="s">
        <v>269</v>
      </c>
      <c r="D386" s="240">
        <v>54345193</v>
      </c>
      <c r="E386" s="269">
        <v>26445.9624078208</v>
      </c>
    </row>
    <row r="387" spans="1:5" ht="14" x14ac:dyDescent="0.15">
      <c r="A387" s="93">
        <v>2</v>
      </c>
      <c r="B387" s="170" t="s">
        <v>270</v>
      </c>
      <c r="C387" s="172" t="s">
        <v>271</v>
      </c>
      <c r="D387" s="240">
        <v>42191186</v>
      </c>
      <c r="E387" s="269">
        <v>68622.826720035606</v>
      </c>
    </row>
    <row r="388" spans="1:5" ht="14" x14ac:dyDescent="0.15">
      <c r="A388" s="93">
        <v>3</v>
      </c>
      <c r="B388" s="170" t="s">
        <v>282</v>
      </c>
      <c r="C388" s="172" t="s">
        <v>283</v>
      </c>
      <c r="D388" s="240">
        <v>27055478</v>
      </c>
      <c r="E388" s="269">
        <v>666.2029130226</v>
      </c>
    </row>
    <row r="389" spans="1:5" ht="14" x14ac:dyDescent="0.15">
      <c r="A389" s="93">
        <v>4</v>
      </c>
      <c r="B389" s="170" t="s">
        <v>274</v>
      </c>
      <c r="C389" s="172" t="s">
        <v>275</v>
      </c>
      <c r="D389" s="240">
        <v>25472039</v>
      </c>
      <c r="E389" s="269">
        <v>53581.791571218455</v>
      </c>
    </row>
    <row r="390" spans="1:5" ht="14" x14ac:dyDescent="0.15">
      <c r="A390" s="93">
        <v>5</v>
      </c>
      <c r="B390" s="170" t="s">
        <v>475</v>
      </c>
      <c r="C390" s="172" t="s">
        <v>476</v>
      </c>
      <c r="D390" s="240">
        <v>22008656</v>
      </c>
      <c r="E390" s="269">
        <v>96.788221632130401</v>
      </c>
    </row>
    <row r="391" spans="1:5" ht="14" x14ac:dyDescent="0.15">
      <c r="A391" s="93">
        <v>6</v>
      </c>
      <c r="B391" s="170" t="s">
        <v>671</v>
      </c>
      <c r="C391" s="172" t="s">
        <v>672</v>
      </c>
      <c r="D391" s="240">
        <v>20569036</v>
      </c>
      <c r="E391" s="269">
        <v>2320.1327329343098</v>
      </c>
    </row>
    <row r="392" spans="1:5" ht="14" x14ac:dyDescent="0.15">
      <c r="A392" s="93">
        <v>7</v>
      </c>
      <c r="B392" s="170" t="s">
        <v>272</v>
      </c>
      <c r="C392" s="172" t="s">
        <v>632</v>
      </c>
      <c r="D392" s="240">
        <v>20358366</v>
      </c>
      <c r="E392" s="269">
        <v>48973.8587606484</v>
      </c>
    </row>
    <row r="393" spans="1:5" ht="14" x14ac:dyDescent="0.15">
      <c r="A393" s="93">
        <v>8</v>
      </c>
      <c r="B393" s="170" t="s">
        <v>707</v>
      </c>
      <c r="C393" s="172" t="s">
        <v>708</v>
      </c>
      <c r="D393" s="240">
        <v>19692861</v>
      </c>
      <c r="E393" s="269">
        <v>548.22342562209803</v>
      </c>
    </row>
    <row r="394" spans="1:5" ht="14" x14ac:dyDescent="0.15">
      <c r="A394" s="93">
        <v>9</v>
      </c>
      <c r="B394" s="170" t="s">
        <v>473</v>
      </c>
      <c r="C394" s="172" t="s">
        <v>474</v>
      </c>
      <c r="D394" s="240">
        <v>19652342</v>
      </c>
      <c r="E394" s="269">
        <v>28253.253996175699</v>
      </c>
    </row>
    <row r="395" spans="1:5" ht="14" x14ac:dyDescent="0.15">
      <c r="A395" s="93">
        <v>10</v>
      </c>
      <c r="B395" s="170" t="s">
        <v>498</v>
      </c>
      <c r="C395" s="172" t="s">
        <v>499</v>
      </c>
      <c r="D395" s="240">
        <v>19109256</v>
      </c>
      <c r="E395" s="269">
        <v>60874.971949586579</v>
      </c>
    </row>
    <row r="396" spans="1:5" x14ac:dyDescent="0.15">
      <c r="A396" s="90"/>
      <c r="B396" s="272"/>
      <c r="C396" s="272"/>
      <c r="D396" s="273"/>
      <c r="E396" s="90"/>
    </row>
    <row r="397" spans="1:5" ht="16" x14ac:dyDescent="0.2">
      <c r="A397" s="1049" t="s">
        <v>734</v>
      </c>
      <c r="B397" s="1050"/>
      <c r="C397" s="1050"/>
      <c r="D397" s="1050"/>
      <c r="E397" s="1051"/>
    </row>
    <row r="398" spans="1:5" ht="14" x14ac:dyDescent="0.15">
      <c r="A398" s="244" t="s">
        <v>180</v>
      </c>
      <c r="B398" s="93" t="s">
        <v>196</v>
      </c>
      <c r="C398" s="93" t="s">
        <v>192</v>
      </c>
      <c r="D398" s="93" t="s">
        <v>197</v>
      </c>
      <c r="E398" s="239" t="s">
        <v>193</v>
      </c>
    </row>
    <row r="399" spans="1:5" ht="14" x14ac:dyDescent="0.15">
      <c r="A399" s="93">
        <v>1</v>
      </c>
      <c r="B399" s="170" t="s">
        <v>728</v>
      </c>
      <c r="C399" s="271" t="s">
        <v>729</v>
      </c>
      <c r="D399" s="240">
        <v>68365198</v>
      </c>
      <c r="E399" s="269">
        <v>135.67266906891001</v>
      </c>
    </row>
    <row r="400" spans="1:5" ht="14" x14ac:dyDescent="0.15">
      <c r="A400" s="93">
        <v>2</v>
      </c>
      <c r="B400" s="170" t="s">
        <v>268</v>
      </c>
      <c r="C400" s="172" t="s">
        <v>269</v>
      </c>
      <c r="D400" s="240">
        <v>63449206</v>
      </c>
      <c r="E400" s="269">
        <v>32824.0876573473</v>
      </c>
    </row>
    <row r="401" spans="1:16" ht="14" x14ac:dyDescent="0.15">
      <c r="A401" s="93">
        <v>3</v>
      </c>
      <c r="B401" s="170" t="s">
        <v>743</v>
      </c>
      <c r="C401" s="172" t="s">
        <v>744</v>
      </c>
      <c r="D401" s="240">
        <v>61769058</v>
      </c>
      <c r="E401" s="269">
        <v>49722.686307153599</v>
      </c>
    </row>
    <row r="402" spans="1:16" ht="14" x14ac:dyDescent="0.15">
      <c r="A402" s="93">
        <v>4</v>
      </c>
      <c r="B402" s="170" t="s">
        <v>270</v>
      </c>
      <c r="C402" s="172" t="s">
        <v>271</v>
      </c>
      <c r="D402" s="240">
        <v>48018476</v>
      </c>
      <c r="E402" s="269">
        <v>101784.04840855001</v>
      </c>
    </row>
    <row r="403" spans="1:16" ht="14" x14ac:dyDescent="0.15">
      <c r="A403" s="93">
        <v>5</v>
      </c>
      <c r="B403" s="170" t="s">
        <v>745</v>
      </c>
      <c r="C403" s="172" t="s">
        <v>746</v>
      </c>
      <c r="D403" s="240">
        <v>42308474</v>
      </c>
      <c r="E403" s="269">
        <v>187711.06755561399</v>
      </c>
    </row>
    <row r="404" spans="1:16" ht="14" x14ac:dyDescent="0.15">
      <c r="A404" s="93">
        <v>6</v>
      </c>
      <c r="B404" s="170" t="s">
        <v>475</v>
      </c>
      <c r="C404" s="172" t="s">
        <v>476</v>
      </c>
      <c r="D404" s="240">
        <v>33127112</v>
      </c>
      <c r="E404" s="269">
        <v>150.95213065761999</v>
      </c>
    </row>
    <row r="405" spans="1:16" ht="14" x14ac:dyDescent="0.15">
      <c r="A405" s="93">
        <v>7</v>
      </c>
      <c r="B405" s="170" t="s">
        <v>747</v>
      </c>
      <c r="C405" s="172" t="s">
        <v>748</v>
      </c>
      <c r="D405" s="240">
        <v>30400777</v>
      </c>
      <c r="E405" s="269">
        <v>95406.427747247799</v>
      </c>
      <c r="P405" t="s">
        <v>969</v>
      </c>
    </row>
    <row r="406" spans="1:16" ht="14" x14ac:dyDescent="0.15">
      <c r="A406" s="93">
        <v>8</v>
      </c>
      <c r="B406" s="170" t="s">
        <v>274</v>
      </c>
      <c r="C406" s="172" t="s">
        <v>275</v>
      </c>
      <c r="D406" s="240">
        <v>28668439</v>
      </c>
      <c r="E406" s="269">
        <v>59475.445085276799</v>
      </c>
    </row>
    <row r="407" spans="1:16" ht="14" x14ac:dyDescent="0.15">
      <c r="A407" s="93">
        <v>9</v>
      </c>
      <c r="B407" s="170" t="s">
        <v>727</v>
      </c>
      <c r="C407" s="172" t="s">
        <v>708</v>
      </c>
      <c r="D407" s="240">
        <v>27126879</v>
      </c>
      <c r="E407" s="269">
        <v>730.91353843547404</v>
      </c>
    </row>
    <row r="408" spans="1:16" ht="14" x14ac:dyDescent="0.15">
      <c r="A408" s="93">
        <v>10</v>
      </c>
      <c r="B408" s="170" t="s">
        <v>272</v>
      </c>
      <c r="C408" s="172" t="s">
        <v>632</v>
      </c>
      <c r="D408" s="240">
        <v>26540800</v>
      </c>
      <c r="E408" s="269">
        <v>62873.408854574802</v>
      </c>
    </row>
    <row r="409" spans="1:16" x14ac:dyDescent="0.15">
      <c r="A409" s="90"/>
      <c r="B409" s="272"/>
      <c r="C409" s="272"/>
      <c r="D409" s="273"/>
      <c r="E409" s="90"/>
    </row>
    <row r="410" spans="1:16" ht="16" x14ac:dyDescent="0.2">
      <c r="A410" s="1049" t="s">
        <v>813</v>
      </c>
      <c r="B410" s="1050"/>
      <c r="C410" s="1050"/>
      <c r="D410" s="1050"/>
      <c r="E410" s="1051"/>
    </row>
    <row r="411" spans="1:16" ht="14" x14ac:dyDescent="0.15">
      <c r="A411" s="244" t="s">
        <v>180</v>
      </c>
      <c r="B411" s="93" t="s">
        <v>196</v>
      </c>
      <c r="C411" s="93" t="s">
        <v>192</v>
      </c>
      <c r="D411" s="93" t="s">
        <v>197</v>
      </c>
      <c r="E411" s="239" t="s">
        <v>193</v>
      </c>
    </row>
    <row r="412" spans="1:16" ht="14" x14ac:dyDescent="0.15">
      <c r="A412" s="93">
        <v>1</v>
      </c>
      <c r="B412" s="170" t="s">
        <v>268</v>
      </c>
      <c r="C412" s="271" t="s">
        <v>269</v>
      </c>
      <c r="D412" s="240">
        <v>99089208</v>
      </c>
      <c r="E412" s="269">
        <v>138235.63536936199</v>
      </c>
    </row>
    <row r="413" spans="1:16" ht="14" x14ac:dyDescent="0.15">
      <c r="A413" s="93">
        <v>2</v>
      </c>
      <c r="B413" s="170" t="s">
        <v>745</v>
      </c>
      <c r="C413" s="172" t="s">
        <v>746</v>
      </c>
      <c r="D413" s="240">
        <v>71821805</v>
      </c>
      <c r="E413" s="269">
        <v>225746.26088577401</v>
      </c>
    </row>
    <row r="414" spans="1:16" ht="14" x14ac:dyDescent="0.15">
      <c r="A414" s="93">
        <v>3</v>
      </c>
      <c r="B414" s="170" t="s">
        <v>270</v>
      </c>
      <c r="C414" s="172" t="s">
        <v>271</v>
      </c>
      <c r="D414" s="240">
        <v>45438455</v>
      </c>
      <c r="E414" s="269">
        <v>69173.415885575101</v>
      </c>
    </row>
    <row r="415" spans="1:16" ht="14" x14ac:dyDescent="0.15">
      <c r="A415" s="93">
        <v>4</v>
      </c>
      <c r="B415" s="170" t="s">
        <v>707</v>
      </c>
      <c r="C415" s="172" t="s">
        <v>708</v>
      </c>
      <c r="D415" s="240">
        <v>45376943</v>
      </c>
      <c r="E415" s="269">
        <v>1278.88888339512</v>
      </c>
    </row>
    <row r="416" spans="1:16" ht="14" x14ac:dyDescent="0.15">
      <c r="A416" s="93">
        <v>5</v>
      </c>
      <c r="B416" s="170" t="s">
        <v>274</v>
      </c>
      <c r="C416" s="172" t="s">
        <v>275</v>
      </c>
      <c r="D416" s="240">
        <v>31541231</v>
      </c>
      <c r="E416" s="269">
        <v>66288.675027906793</v>
      </c>
    </row>
    <row r="417" spans="1:5" ht="14" x14ac:dyDescent="0.15">
      <c r="A417" s="93">
        <v>6</v>
      </c>
      <c r="B417" s="170" t="s">
        <v>475</v>
      </c>
      <c r="C417" s="172" t="s">
        <v>476</v>
      </c>
      <c r="D417" s="240">
        <v>30322736</v>
      </c>
      <c r="E417" s="269">
        <v>139.39140438474701</v>
      </c>
    </row>
    <row r="418" spans="1:5" ht="14" x14ac:dyDescent="0.15">
      <c r="A418" s="93">
        <v>7</v>
      </c>
      <c r="B418" s="170" t="s">
        <v>727</v>
      </c>
      <c r="C418" s="172" t="s">
        <v>708</v>
      </c>
      <c r="D418" s="240">
        <v>29170051</v>
      </c>
      <c r="E418" s="269">
        <v>823.55660563427898</v>
      </c>
    </row>
    <row r="419" spans="1:5" ht="14" x14ac:dyDescent="0.15">
      <c r="A419" s="93">
        <v>8</v>
      </c>
      <c r="B419" s="170" t="s">
        <v>806</v>
      </c>
      <c r="C419" s="172" t="s">
        <v>807</v>
      </c>
      <c r="D419" s="240">
        <v>27330132</v>
      </c>
      <c r="E419" s="269">
        <v>8034.3141844412303</v>
      </c>
    </row>
    <row r="420" spans="1:5" ht="14" x14ac:dyDescent="0.15">
      <c r="A420" s="93">
        <v>9</v>
      </c>
      <c r="B420" s="170" t="s">
        <v>272</v>
      </c>
      <c r="C420" s="172" t="s">
        <v>632</v>
      </c>
      <c r="D420" s="240">
        <v>26817999</v>
      </c>
      <c r="E420" s="269">
        <v>63876.581982799798</v>
      </c>
    </row>
    <row r="421" spans="1:5" ht="14" x14ac:dyDescent="0.15">
      <c r="A421" s="93">
        <v>10</v>
      </c>
      <c r="B421" s="170" t="s">
        <v>278</v>
      </c>
      <c r="C421" s="172" t="s">
        <v>279</v>
      </c>
      <c r="D421" s="240">
        <v>26795431</v>
      </c>
      <c r="E421" s="269">
        <v>53592.367407664598</v>
      </c>
    </row>
    <row r="422" spans="1:5" x14ac:dyDescent="0.15">
      <c r="A422" s="90"/>
      <c r="B422" s="272"/>
      <c r="C422" s="272"/>
      <c r="D422" s="273"/>
      <c r="E422" s="90"/>
    </row>
    <row r="423" spans="1:5" ht="16" customHeight="1" x14ac:dyDescent="0.2">
      <c r="A423" s="1049" t="s">
        <v>903</v>
      </c>
      <c r="B423" s="1050"/>
      <c r="C423" s="1050"/>
      <c r="D423" s="1050"/>
      <c r="E423" s="1051"/>
    </row>
    <row r="424" spans="1:5" ht="14" x14ac:dyDescent="0.15">
      <c r="A424" s="244" t="s">
        <v>180</v>
      </c>
      <c r="B424" s="93" t="s">
        <v>196</v>
      </c>
      <c r="C424" s="93" t="s">
        <v>192</v>
      </c>
      <c r="D424" s="93" t="s">
        <v>197</v>
      </c>
      <c r="E424" s="239" t="s">
        <v>193</v>
      </c>
    </row>
    <row r="425" spans="1:5" ht="14" x14ac:dyDescent="0.15">
      <c r="A425" s="93">
        <v>1</v>
      </c>
      <c r="B425" s="170" t="s">
        <v>745</v>
      </c>
      <c r="C425" s="271" t="s">
        <v>746</v>
      </c>
      <c r="D425" s="240">
        <v>102753229</v>
      </c>
      <c r="E425" s="269">
        <v>406214.76150000002</v>
      </c>
    </row>
    <row r="426" spans="1:5" ht="14" x14ac:dyDescent="0.15">
      <c r="A426" s="93">
        <v>2</v>
      </c>
      <c r="B426" s="170" t="s">
        <v>268</v>
      </c>
      <c r="C426" s="172" t="s">
        <v>269</v>
      </c>
      <c r="D426" s="240">
        <v>74273883</v>
      </c>
      <c r="E426" s="269">
        <v>132389.84409999999</v>
      </c>
    </row>
    <row r="427" spans="1:5" ht="14" x14ac:dyDescent="0.15">
      <c r="A427" s="93">
        <v>3</v>
      </c>
      <c r="B427" s="170" t="s">
        <v>727</v>
      </c>
      <c r="C427" s="172" t="s">
        <v>708</v>
      </c>
      <c r="D427" s="240">
        <v>68952291</v>
      </c>
      <c r="E427" s="269">
        <v>1955.1720089999999</v>
      </c>
    </row>
    <row r="428" spans="1:5" ht="14" x14ac:dyDescent="0.15">
      <c r="A428" s="93">
        <v>4</v>
      </c>
      <c r="B428" s="170" t="s">
        <v>707</v>
      </c>
      <c r="C428" s="172" t="s">
        <v>708</v>
      </c>
      <c r="D428" s="240">
        <v>63830837</v>
      </c>
      <c r="E428" s="269">
        <v>1802.4977140000001</v>
      </c>
    </row>
    <row r="429" spans="1:5" ht="14" x14ac:dyDescent="0.15">
      <c r="A429" s="93">
        <v>5</v>
      </c>
      <c r="B429" s="170" t="s">
        <v>270</v>
      </c>
      <c r="C429" s="172" t="s">
        <v>271</v>
      </c>
      <c r="D429" s="240">
        <v>46861239</v>
      </c>
      <c r="E429" s="269">
        <v>48483.331449999998</v>
      </c>
    </row>
    <row r="430" spans="1:5" ht="14" x14ac:dyDescent="0.15">
      <c r="A430" s="93">
        <v>6</v>
      </c>
      <c r="B430" s="170" t="s">
        <v>274</v>
      </c>
      <c r="C430" s="172" t="s">
        <v>275</v>
      </c>
      <c r="D430" s="240">
        <v>40019459</v>
      </c>
      <c r="E430" s="269">
        <v>84158.280780000001</v>
      </c>
    </row>
    <row r="431" spans="1:5" ht="28" x14ac:dyDescent="0.15">
      <c r="A431" s="93">
        <v>7</v>
      </c>
      <c r="B431" s="170" t="s">
        <v>631</v>
      </c>
      <c r="C431" s="172" t="s">
        <v>637</v>
      </c>
      <c r="D431" s="240">
        <v>34311923</v>
      </c>
      <c r="E431" s="269">
        <v>243092.83780000001</v>
      </c>
    </row>
    <row r="432" spans="1:5" ht="14" x14ac:dyDescent="0.15">
      <c r="A432" s="93">
        <v>8</v>
      </c>
      <c r="B432" s="170" t="s">
        <v>893</v>
      </c>
      <c r="C432" s="172" t="s">
        <v>894</v>
      </c>
      <c r="D432" s="240">
        <v>33650592</v>
      </c>
      <c r="E432" s="269">
        <v>195231.8217</v>
      </c>
    </row>
    <row r="433" spans="1:5" ht="14" x14ac:dyDescent="0.15">
      <c r="A433" s="93">
        <v>9</v>
      </c>
      <c r="B433" s="170" t="s">
        <v>895</v>
      </c>
      <c r="C433" s="172" t="s">
        <v>896</v>
      </c>
      <c r="D433" s="240">
        <v>30143392</v>
      </c>
      <c r="E433" s="269">
        <v>9158.3019569999997</v>
      </c>
    </row>
    <row r="434" spans="1:5" ht="16" customHeight="1" x14ac:dyDescent="0.15">
      <c r="A434" s="93">
        <v>10</v>
      </c>
      <c r="B434" s="170" t="s">
        <v>897</v>
      </c>
      <c r="C434" s="172" t="s">
        <v>898</v>
      </c>
      <c r="D434" s="240">
        <v>27970817</v>
      </c>
      <c r="E434" s="269">
        <v>207836.0845</v>
      </c>
    </row>
    <row r="435" spans="1:5" x14ac:dyDescent="0.15">
      <c r="A435" s="490"/>
      <c r="B435" s="454"/>
      <c r="C435" s="96"/>
      <c r="D435" s="491"/>
      <c r="E435" s="492"/>
    </row>
    <row r="436" spans="1:5" ht="16" x14ac:dyDescent="0.2">
      <c r="A436" s="1049" t="s">
        <v>970</v>
      </c>
      <c r="B436" s="1050"/>
      <c r="C436" s="1050"/>
      <c r="D436" s="1050"/>
      <c r="E436" s="1051"/>
    </row>
    <row r="437" spans="1:5" ht="16" x14ac:dyDescent="0.15">
      <c r="A437" s="1036" t="s">
        <v>264</v>
      </c>
      <c r="B437" s="1037"/>
      <c r="C437" s="1037"/>
      <c r="D437" s="1037"/>
      <c r="E437" s="1038"/>
    </row>
    <row r="438" spans="1:5" ht="17" x14ac:dyDescent="0.15">
      <c r="A438" s="462"/>
      <c r="B438" s="463" t="s">
        <v>196</v>
      </c>
      <c r="C438" s="463" t="s">
        <v>192</v>
      </c>
      <c r="D438" s="464" t="s">
        <v>197</v>
      </c>
      <c r="E438" s="461" t="s">
        <v>193</v>
      </c>
    </row>
    <row r="439" spans="1:5" ht="34" x14ac:dyDescent="0.2">
      <c r="A439" s="465">
        <v>1</v>
      </c>
      <c r="B439" s="466" t="s">
        <v>955</v>
      </c>
      <c r="C439" s="467" t="s">
        <v>956</v>
      </c>
      <c r="D439" s="461">
        <v>326848184</v>
      </c>
      <c r="E439" s="460">
        <v>2480451.73661059</v>
      </c>
    </row>
    <row r="440" spans="1:5" ht="17" x14ac:dyDescent="0.2">
      <c r="A440" s="465">
        <v>2</v>
      </c>
      <c r="B440" s="466" t="s">
        <v>262</v>
      </c>
      <c r="C440" s="467" t="s">
        <v>886</v>
      </c>
      <c r="D440" s="461">
        <v>145352965</v>
      </c>
      <c r="E440" s="460">
        <v>4180054.51849184</v>
      </c>
    </row>
    <row r="441" spans="1:5" ht="17" x14ac:dyDescent="0.2">
      <c r="A441" s="465">
        <v>3</v>
      </c>
      <c r="B441" s="466" t="s">
        <v>250</v>
      </c>
      <c r="C441" s="467" t="s">
        <v>886</v>
      </c>
      <c r="D441" s="461">
        <v>144127741</v>
      </c>
      <c r="E441" s="460">
        <v>4161374.9828019901</v>
      </c>
    </row>
    <row r="442" spans="1:5" ht="17" x14ac:dyDescent="0.2">
      <c r="A442" s="465">
        <v>4</v>
      </c>
      <c r="B442" s="466" t="s">
        <v>957</v>
      </c>
      <c r="C442" s="467" t="s">
        <v>958</v>
      </c>
      <c r="D442" s="461">
        <v>111684810</v>
      </c>
      <c r="E442" s="460">
        <v>1176849.89750026</v>
      </c>
    </row>
    <row r="443" spans="1:5" ht="17" x14ac:dyDescent="0.2">
      <c r="A443" s="465">
        <v>5</v>
      </c>
      <c r="B443" s="466" t="s">
        <v>745</v>
      </c>
      <c r="C443" s="467" t="s">
        <v>746</v>
      </c>
      <c r="D443" s="461">
        <v>107669481</v>
      </c>
      <c r="E443" s="460">
        <v>377425.817821951</v>
      </c>
    </row>
    <row r="444" spans="1:5" ht="34" x14ac:dyDescent="0.2">
      <c r="A444" s="465">
        <v>6</v>
      </c>
      <c r="B444" s="466" t="s">
        <v>959</v>
      </c>
      <c r="C444" s="467" t="s">
        <v>960</v>
      </c>
      <c r="D444" s="461">
        <v>94249179</v>
      </c>
      <c r="E444" s="460">
        <v>758586.30343501503</v>
      </c>
    </row>
    <row r="445" spans="1:5" ht="17" x14ac:dyDescent="0.2">
      <c r="A445" s="465">
        <v>7</v>
      </c>
      <c r="B445" s="466" t="s">
        <v>961</v>
      </c>
      <c r="C445" s="467" t="s">
        <v>962</v>
      </c>
      <c r="D445" s="461">
        <v>59336927</v>
      </c>
      <c r="E445" s="460">
        <v>9446.7995245615002</v>
      </c>
    </row>
    <row r="446" spans="1:5" ht="17" x14ac:dyDescent="0.2">
      <c r="A446" s="465">
        <v>8</v>
      </c>
      <c r="B446" s="466" t="s">
        <v>268</v>
      </c>
      <c r="C446" s="467" t="s">
        <v>269</v>
      </c>
      <c r="D446" s="461">
        <v>58754122</v>
      </c>
      <c r="E446" s="460">
        <v>102811.625885078</v>
      </c>
    </row>
    <row r="447" spans="1:5" ht="17" x14ac:dyDescent="0.2">
      <c r="A447" s="465">
        <v>9</v>
      </c>
      <c r="B447" s="466" t="s">
        <v>963</v>
      </c>
      <c r="C447" s="467" t="s">
        <v>964</v>
      </c>
      <c r="D447" s="461">
        <v>50276044</v>
      </c>
      <c r="E447" s="460">
        <v>10475.361548839999</v>
      </c>
    </row>
    <row r="448" spans="1:5" ht="17" x14ac:dyDescent="0.2">
      <c r="A448" s="465">
        <v>10</v>
      </c>
      <c r="B448" s="466" t="s">
        <v>895</v>
      </c>
      <c r="C448" s="467" t="s">
        <v>896</v>
      </c>
      <c r="D448" s="461">
        <v>50246972</v>
      </c>
      <c r="E448" s="460">
        <v>3737.1859026607099</v>
      </c>
    </row>
    <row r="449" spans="1:5" x14ac:dyDescent="0.15">
      <c r="A449" s="490"/>
      <c r="B449" s="454"/>
      <c r="C449" s="96"/>
      <c r="D449" s="491"/>
      <c r="E449" s="492"/>
    </row>
    <row r="450" spans="1:5" ht="16" x14ac:dyDescent="0.2">
      <c r="A450" s="1049" t="s">
        <v>997</v>
      </c>
      <c r="B450" s="1050"/>
      <c r="C450" s="1050"/>
      <c r="D450" s="1050"/>
      <c r="E450" s="1051"/>
    </row>
    <row r="451" spans="1:5" ht="16" x14ac:dyDescent="0.15">
      <c r="A451" s="1036" t="s">
        <v>264</v>
      </c>
      <c r="B451" s="1037"/>
      <c r="C451" s="1037"/>
      <c r="D451" s="1037"/>
      <c r="E451" s="1038"/>
    </row>
    <row r="452" spans="1:5" ht="17" x14ac:dyDescent="0.15">
      <c r="A452" s="462"/>
      <c r="B452" s="463" t="s">
        <v>196</v>
      </c>
      <c r="C452" s="463" t="s">
        <v>192</v>
      </c>
      <c r="D452" s="464" t="s">
        <v>197</v>
      </c>
      <c r="E452" s="461" t="s">
        <v>193</v>
      </c>
    </row>
    <row r="453" spans="1:5" ht="17" x14ac:dyDescent="0.2">
      <c r="A453" s="465">
        <v>1</v>
      </c>
      <c r="B453" s="466" t="s">
        <v>1008</v>
      </c>
      <c r="C453" s="467" t="s">
        <v>1012</v>
      </c>
      <c r="D453" s="461">
        <v>248026916</v>
      </c>
      <c r="E453" s="460">
        <v>141418.90518287499</v>
      </c>
    </row>
    <row r="454" spans="1:5" ht="17" x14ac:dyDescent="0.2">
      <c r="A454" s="465">
        <v>2</v>
      </c>
      <c r="B454" s="466" t="s">
        <v>1009</v>
      </c>
      <c r="C454" s="467" t="s">
        <v>1013</v>
      </c>
      <c r="D454" s="461">
        <v>235672597</v>
      </c>
      <c r="E454" s="460">
        <v>26606.711424251</v>
      </c>
    </row>
    <row r="455" spans="1:5" ht="17" x14ac:dyDescent="0.2">
      <c r="A455" s="465">
        <v>3</v>
      </c>
      <c r="B455" s="466" t="s">
        <v>957</v>
      </c>
      <c r="C455" s="467" t="s">
        <v>958</v>
      </c>
      <c r="D455" s="461">
        <v>165495116</v>
      </c>
      <c r="E455" s="460">
        <v>2175334.4035502798</v>
      </c>
    </row>
    <row r="456" spans="1:5" ht="34" x14ac:dyDescent="0.2">
      <c r="A456" s="465">
        <v>4</v>
      </c>
      <c r="B456" s="466" t="s">
        <v>959</v>
      </c>
      <c r="C456" s="467" t="s">
        <v>960</v>
      </c>
      <c r="D456" s="461">
        <v>154237623</v>
      </c>
      <c r="E456" s="460">
        <v>1682082.0280160999</v>
      </c>
    </row>
    <row r="457" spans="1:5" ht="17" x14ac:dyDescent="0.2">
      <c r="A457" s="465">
        <v>5</v>
      </c>
      <c r="B457" s="466" t="s">
        <v>963</v>
      </c>
      <c r="C457" s="467" t="s">
        <v>964</v>
      </c>
      <c r="D457" s="461">
        <v>103414202</v>
      </c>
      <c r="E457" s="460">
        <v>18909.680451480599</v>
      </c>
    </row>
    <row r="458" spans="1:5" ht="17" x14ac:dyDescent="0.2">
      <c r="A458" s="465">
        <v>6</v>
      </c>
      <c r="B458" s="466" t="s">
        <v>745</v>
      </c>
      <c r="C458" s="467" t="s">
        <v>746</v>
      </c>
      <c r="D458" s="461">
        <v>97000974</v>
      </c>
      <c r="E458" s="460">
        <v>156612.164722249</v>
      </c>
    </row>
    <row r="459" spans="1:5" ht="17" x14ac:dyDescent="0.2">
      <c r="A459" s="465">
        <v>7</v>
      </c>
      <c r="B459" s="466" t="s">
        <v>1010</v>
      </c>
      <c r="C459" s="467" t="s">
        <v>1014</v>
      </c>
      <c r="D459" s="461">
        <v>94815142</v>
      </c>
      <c r="E459" s="460">
        <v>2074.5899560283801</v>
      </c>
    </row>
    <row r="460" spans="1:5" ht="17" x14ac:dyDescent="0.2">
      <c r="A460" s="465">
        <v>8</v>
      </c>
      <c r="B460" s="466" t="s">
        <v>961</v>
      </c>
      <c r="C460" s="467" t="s">
        <v>962</v>
      </c>
      <c r="D460" s="461">
        <v>89314076</v>
      </c>
      <c r="E460" s="460">
        <v>80829.060566084401</v>
      </c>
    </row>
    <row r="461" spans="1:5" ht="17" x14ac:dyDescent="0.2">
      <c r="A461" s="465">
        <v>9</v>
      </c>
      <c r="B461" s="466" t="s">
        <v>1011</v>
      </c>
      <c r="C461" s="467" t="s">
        <v>1015</v>
      </c>
      <c r="D461" s="461">
        <v>77701455</v>
      </c>
      <c r="E461" s="460">
        <v>1131.6557171996601</v>
      </c>
    </row>
    <row r="462" spans="1:5" ht="17" x14ac:dyDescent="0.2">
      <c r="A462" s="465">
        <v>10</v>
      </c>
      <c r="B462" s="466" t="s">
        <v>268</v>
      </c>
      <c r="C462" s="467" t="s">
        <v>269</v>
      </c>
      <c r="D462" s="461">
        <v>57684368</v>
      </c>
      <c r="E462" s="460">
        <v>102722.939491716</v>
      </c>
    </row>
    <row r="464" spans="1:5" ht="16" x14ac:dyDescent="0.2">
      <c r="A464" s="1049" t="s">
        <v>1145</v>
      </c>
      <c r="B464" s="1050"/>
      <c r="C464" s="1050"/>
      <c r="D464" s="1050"/>
      <c r="E464" s="1051"/>
    </row>
    <row r="465" spans="1:5" ht="16" x14ac:dyDescent="0.15">
      <c r="A465" s="1036" t="s">
        <v>264</v>
      </c>
      <c r="B465" s="1037"/>
      <c r="C465" s="1037"/>
      <c r="D465" s="1037"/>
      <c r="E465" s="1038"/>
    </row>
    <row r="466" spans="1:5" ht="17" x14ac:dyDescent="0.15">
      <c r="A466" s="462"/>
      <c r="B466" s="613" t="s">
        <v>196</v>
      </c>
      <c r="C466" s="613" t="s">
        <v>192</v>
      </c>
      <c r="D466" s="614" t="s">
        <v>197</v>
      </c>
      <c r="E466" s="502" t="s">
        <v>193</v>
      </c>
    </row>
    <row r="467" spans="1:5" ht="17" x14ac:dyDescent="0.15">
      <c r="A467" s="465">
        <v>1</v>
      </c>
      <c r="B467" s="615" t="s">
        <v>957</v>
      </c>
      <c r="C467" s="616" t="s">
        <v>958</v>
      </c>
      <c r="D467" s="502">
        <v>810043603</v>
      </c>
      <c r="E467" s="501">
        <v>10477393.079441899</v>
      </c>
    </row>
    <row r="468" spans="1:5" ht="34" x14ac:dyDescent="0.15">
      <c r="A468" s="465">
        <v>2</v>
      </c>
      <c r="B468" s="615" t="s">
        <v>959</v>
      </c>
      <c r="C468" s="616" t="s">
        <v>960</v>
      </c>
      <c r="D468" s="502">
        <v>510824455</v>
      </c>
      <c r="E468" s="501">
        <v>6290954.2799873501</v>
      </c>
    </row>
    <row r="469" spans="1:5" ht="17" x14ac:dyDescent="0.15">
      <c r="A469" s="465">
        <v>3</v>
      </c>
      <c r="B469" s="615" t="s">
        <v>1008</v>
      </c>
      <c r="C469" s="616" t="s">
        <v>1012</v>
      </c>
      <c r="D469" s="502">
        <v>285109701</v>
      </c>
      <c r="E469" s="501">
        <v>227857.528652888</v>
      </c>
    </row>
    <row r="470" spans="1:5" ht="17" x14ac:dyDescent="0.15">
      <c r="A470" s="465">
        <v>4</v>
      </c>
      <c r="B470" s="615" t="s">
        <v>1009</v>
      </c>
      <c r="C470" s="616" t="s">
        <v>1013</v>
      </c>
      <c r="D470" s="502">
        <v>235037749</v>
      </c>
      <c r="E470" s="501">
        <v>27348.2538835741</v>
      </c>
    </row>
    <row r="471" spans="1:5" ht="17" x14ac:dyDescent="0.15">
      <c r="A471" s="465">
        <v>5</v>
      </c>
      <c r="B471" s="615" t="s">
        <v>745</v>
      </c>
      <c r="C471" s="616" t="s">
        <v>746</v>
      </c>
      <c r="D471" s="502">
        <v>209288706</v>
      </c>
      <c r="E471" s="501">
        <v>652445.36468848796</v>
      </c>
    </row>
    <row r="472" spans="1:5" ht="17" x14ac:dyDescent="0.15">
      <c r="A472" s="465">
        <v>6</v>
      </c>
      <c r="B472" s="615" t="s">
        <v>1010</v>
      </c>
      <c r="C472" s="616" t="s">
        <v>1014</v>
      </c>
      <c r="D472" s="502">
        <v>133456352</v>
      </c>
      <c r="E472" s="501">
        <v>3196.22185121756</v>
      </c>
    </row>
    <row r="473" spans="1:5" ht="17" x14ac:dyDescent="0.15">
      <c r="A473" s="465">
        <v>7</v>
      </c>
      <c r="B473" s="615" t="s">
        <v>1011</v>
      </c>
      <c r="C473" s="616" t="s">
        <v>1015</v>
      </c>
      <c r="D473" s="502">
        <v>74748850</v>
      </c>
      <c r="E473" s="501">
        <v>1138.71833172067</v>
      </c>
    </row>
    <row r="474" spans="1:5" ht="17" x14ac:dyDescent="0.15">
      <c r="A474" s="465">
        <v>8</v>
      </c>
      <c r="B474" s="615" t="s">
        <v>1099</v>
      </c>
      <c r="C474" s="616" t="s">
        <v>1100</v>
      </c>
      <c r="D474" s="502">
        <v>74310751</v>
      </c>
      <c r="E474" s="501">
        <v>634766.19038922188</v>
      </c>
    </row>
    <row r="475" spans="1:5" ht="17" x14ac:dyDescent="0.15">
      <c r="A475" s="465">
        <v>9</v>
      </c>
      <c r="B475" s="615" t="s">
        <v>268</v>
      </c>
      <c r="C475" s="616" t="s">
        <v>269</v>
      </c>
      <c r="D475" s="502">
        <v>60152430</v>
      </c>
      <c r="E475" s="501">
        <v>123558.32758373801</v>
      </c>
    </row>
    <row r="476" spans="1:5" ht="17" x14ac:dyDescent="0.15">
      <c r="A476" s="465">
        <v>10</v>
      </c>
      <c r="B476" s="615" t="s">
        <v>272</v>
      </c>
      <c r="C476" s="616" t="s">
        <v>632</v>
      </c>
      <c r="D476" s="502">
        <v>51348182</v>
      </c>
      <c r="E476" s="501">
        <v>111051.03406820525</v>
      </c>
    </row>
    <row r="477" spans="1:5" ht="16" x14ac:dyDescent="0.2">
      <c r="A477" s="911"/>
      <c r="B477" s="911"/>
      <c r="C477" s="911"/>
      <c r="D477" s="911"/>
      <c r="E477" s="911"/>
    </row>
    <row r="478" spans="1:5" x14ac:dyDescent="0.15">
      <c r="A478" t="s">
        <v>501</v>
      </c>
    </row>
  </sheetData>
  <mergeCells count="42">
    <mergeCell ref="A157:E157"/>
    <mergeCell ref="A1:E1"/>
    <mergeCell ref="A14:E14"/>
    <mergeCell ref="A27:E27"/>
    <mergeCell ref="A40:E40"/>
    <mergeCell ref="A53:E53"/>
    <mergeCell ref="A144:E144"/>
    <mergeCell ref="A66:E66"/>
    <mergeCell ref="A79:E79"/>
    <mergeCell ref="A92:E92"/>
    <mergeCell ref="A105:E105"/>
    <mergeCell ref="A118:E118"/>
    <mergeCell ref="A131:E131"/>
    <mergeCell ref="A183:E183"/>
    <mergeCell ref="A170:E170"/>
    <mergeCell ref="A210:E210"/>
    <mergeCell ref="A211:E211"/>
    <mergeCell ref="A332:E332"/>
    <mergeCell ref="A241:E241"/>
    <mergeCell ref="A254:E254"/>
    <mergeCell ref="A267:E267"/>
    <mergeCell ref="A280:E280"/>
    <mergeCell ref="A293:E293"/>
    <mergeCell ref="A306:E306"/>
    <mergeCell ref="A319:E319"/>
    <mergeCell ref="A196:E196"/>
    <mergeCell ref="A465:E465"/>
    <mergeCell ref="A437:E437"/>
    <mergeCell ref="A436:E436"/>
    <mergeCell ref="A197:E197"/>
    <mergeCell ref="A450:E450"/>
    <mergeCell ref="A451:E451"/>
    <mergeCell ref="A358:E358"/>
    <mergeCell ref="A225:E225"/>
    <mergeCell ref="A224:E224"/>
    <mergeCell ref="A345:E345"/>
    <mergeCell ref="A464:E464"/>
    <mergeCell ref="A410:E410"/>
    <mergeCell ref="A423:E423"/>
    <mergeCell ref="A397:E397"/>
    <mergeCell ref="A384:E384"/>
    <mergeCell ref="A371:E371"/>
  </mergeCells>
  <printOptions horizontalCentered="1"/>
  <pageMargins left="0.75" right="0.75" top="1" bottom="1" header="0.5" footer="0.5"/>
  <pageSetup scale="75" orientation="landscape" horizontalDpi="4294967292" verticalDpi="4294967292"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0"/>
  <dimension ref="A1:Z56"/>
  <sheetViews>
    <sheetView zoomScale="93" zoomScaleNormal="100" workbookViewId="0">
      <selection activeCell="T52" sqref="T52"/>
    </sheetView>
  </sheetViews>
  <sheetFormatPr baseColWidth="10" defaultColWidth="11.5" defaultRowHeight="13" x14ac:dyDescent="0.15"/>
  <cols>
    <col min="1" max="1" width="17.33203125" customWidth="1"/>
    <col min="2" max="4" width="13.6640625" customWidth="1"/>
    <col min="5" max="7" width="13.6640625" style="82" customWidth="1"/>
    <col min="8" max="14" width="13.6640625" customWidth="1"/>
    <col min="15" max="18" width="14.6640625" customWidth="1"/>
    <col min="19" max="19" width="17.1640625" customWidth="1"/>
    <col min="20" max="20" width="13.6640625" bestFit="1" customWidth="1"/>
    <col min="24" max="24" width="13.6640625" bestFit="1" customWidth="1"/>
  </cols>
  <sheetData>
    <row r="1" spans="1:26" ht="36" customHeight="1" x14ac:dyDescent="0.15">
      <c r="A1" s="981" t="s">
        <v>502</v>
      </c>
      <c r="B1" s="982"/>
      <c r="C1" s="982"/>
      <c r="D1" s="982"/>
      <c r="E1" s="982"/>
      <c r="F1" s="982"/>
      <c r="G1" s="982"/>
      <c r="H1" s="982"/>
      <c r="I1" s="982"/>
      <c r="J1" s="982"/>
      <c r="K1" s="982"/>
      <c r="L1" s="982"/>
      <c r="M1" s="982"/>
      <c r="N1" s="982"/>
      <c r="O1" s="982"/>
      <c r="P1" s="982"/>
      <c r="Q1" s="982"/>
      <c r="R1" s="982"/>
      <c r="S1" s="982"/>
    </row>
    <row r="5" spans="1:26" s="82" customFormat="1" x14ac:dyDescent="0.15">
      <c r="A5" s="10" t="s">
        <v>503</v>
      </c>
      <c r="B5"/>
      <c r="C5"/>
      <c r="D5"/>
      <c r="T5"/>
      <c r="U5"/>
      <c r="V5"/>
      <c r="W5"/>
      <c r="X5"/>
      <c r="Y5"/>
      <c r="Z5"/>
    </row>
    <row r="6" spans="1:26" x14ac:dyDescent="0.15">
      <c r="A6" s="38" t="s">
        <v>225</v>
      </c>
      <c r="B6" s="38" t="s">
        <v>638</v>
      </c>
      <c r="C6" s="38" t="s">
        <v>639</v>
      </c>
      <c r="D6" s="91" t="s">
        <v>355</v>
      </c>
      <c r="E6" s="91" t="s">
        <v>358</v>
      </c>
      <c r="F6" s="91" t="s">
        <v>361</v>
      </c>
      <c r="G6" s="91" t="s">
        <v>364</v>
      </c>
      <c r="H6" s="91" t="s">
        <v>367</v>
      </c>
      <c r="I6" s="91" t="s">
        <v>370</v>
      </c>
      <c r="J6" s="91" t="s">
        <v>233</v>
      </c>
      <c r="K6" s="38" t="s">
        <v>610</v>
      </c>
      <c r="L6" s="38" t="s">
        <v>674</v>
      </c>
      <c r="M6" s="38" t="s">
        <v>690</v>
      </c>
      <c r="N6" s="38" t="s">
        <v>730</v>
      </c>
      <c r="O6" s="38" t="s">
        <v>764</v>
      </c>
      <c r="P6" s="38" t="s">
        <v>900</v>
      </c>
      <c r="Q6" s="38" t="s">
        <v>971</v>
      </c>
      <c r="R6" s="38" t="s">
        <v>998</v>
      </c>
      <c r="S6" s="38" t="s">
        <v>1140</v>
      </c>
    </row>
    <row r="7" spans="1:26" x14ac:dyDescent="0.15">
      <c r="A7" s="33" t="s">
        <v>98</v>
      </c>
      <c r="B7" s="37">
        <v>35960845</v>
      </c>
      <c r="C7" s="37">
        <v>56769710</v>
      </c>
      <c r="D7" s="37">
        <v>120843195</v>
      </c>
      <c r="E7" s="37">
        <v>152842193</v>
      </c>
      <c r="F7" s="37">
        <v>189496476</v>
      </c>
      <c r="G7" s="37">
        <v>259717671</v>
      </c>
      <c r="H7" s="37">
        <v>360372707</v>
      </c>
      <c r="I7" s="37">
        <v>477031976</v>
      </c>
      <c r="J7" s="80">
        <v>680428098.00000012</v>
      </c>
      <c r="K7" s="80">
        <v>744358007</v>
      </c>
      <c r="L7" s="80">
        <v>702137155</v>
      </c>
      <c r="M7" s="80">
        <v>814115145</v>
      </c>
      <c r="N7" s="80">
        <v>985368045</v>
      </c>
      <c r="O7" s="80">
        <v>1013076429</v>
      </c>
      <c r="P7" s="175">
        <v>1002707391</v>
      </c>
      <c r="Q7" s="175">
        <v>1564346882</v>
      </c>
      <c r="R7" s="175">
        <v>2067308020</v>
      </c>
      <c r="S7" s="175">
        <v>2603412778</v>
      </c>
    </row>
    <row r="8" spans="1:26" x14ac:dyDescent="0.15">
      <c r="A8" s="33" t="s">
        <v>99</v>
      </c>
      <c r="B8" s="37">
        <v>4047924</v>
      </c>
      <c r="C8" s="37">
        <v>4775660</v>
      </c>
      <c r="D8" s="37">
        <v>8503374</v>
      </c>
      <c r="E8" s="37">
        <v>21765044</v>
      </c>
      <c r="F8" s="37">
        <v>107011477</v>
      </c>
      <c r="G8" s="37">
        <v>35943372</v>
      </c>
      <c r="H8" s="37">
        <v>72702676</v>
      </c>
      <c r="I8" s="37">
        <v>125777971</v>
      </c>
      <c r="J8" s="80">
        <v>127150385.00000001</v>
      </c>
      <c r="K8" s="80">
        <v>158474491</v>
      </c>
      <c r="L8" s="80">
        <v>144763451</v>
      </c>
      <c r="M8" s="80">
        <v>135478418</v>
      </c>
      <c r="N8" s="80">
        <v>158037525</v>
      </c>
      <c r="O8" s="80">
        <v>178872857</v>
      </c>
      <c r="P8" s="175">
        <v>126257606</v>
      </c>
      <c r="Q8" s="175">
        <v>442110019</v>
      </c>
      <c r="R8" s="175">
        <v>321915180.99999994</v>
      </c>
      <c r="S8" s="175">
        <v>567481199.00000012</v>
      </c>
    </row>
    <row r="9" spans="1:26" x14ac:dyDescent="0.15">
      <c r="A9" s="33" t="s">
        <v>504</v>
      </c>
      <c r="B9" s="37">
        <v>21807890</v>
      </c>
      <c r="C9" s="37">
        <v>29173637</v>
      </c>
      <c r="D9" s="37">
        <v>44757028</v>
      </c>
      <c r="E9" s="37">
        <v>108980268</v>
      </c>
      <c r="F9" s="37">
        <v>98764041</v>
      </c>
      <c r="G9" s="37">
        <v>103754571</v>
      </c>
      <c r="H9" s="37">
        <v>137982009</v>
      </c>
      <c r="I9" s="37">
        <v>156409930</v>
      </c>
      <c r="J9" s="80">
        <v>157031275</v>
      </c>
      <c r="K9" s="80">
        <v>184770346</v>
      </c>
      <c r="L9" s="80">
        <v>204265215</v>
      </c>
      <c r="M9" s="80">
        <v>214398674</v>
      </c>
      <c r="N9" s="80">
        <v>317180069</v>
      </c>
      <c r="O9" s="80">
        <v>249597671</v>
      </c>
      <c r="P9" s="175">
        <v>268435998</v>
      </c>
      <c r="Q9" s="175">
        <v>411041220</v>
      </c>
      <c r="R9" s="175">
        <v>428044197</v>
      </c>
      <c r="S9" s="175">
        <v>620895354</v>
      </c>
    </row>
    <row r="10" spans="1:26" x14ac:dyDescent="0.15">
      <c r="A10" s="33" t="s">
        <v>505</v>
      </c>
      <c r="B10" s="37">
        <v>35546541</v>
      </c>
      <c r="C10" s="37">
        <v>29382642</v>
      </c>
      <c r="D10" s="37">
        <v>43295098</v>
      </c>
      <c r="E10" s="37">
        <v>91176918</v>
      </c>
      <c r="F10" s="37">
        <v>34184239</v>
      </c>
      <c r="G10" s="37">
        <v>100139259</v>
      </c>
      <c r="H10" s="37">
        <v>120786612</v>
      </c>
      <c r="I10" s="37">
        <v>114651934</v>
      </c>
      <c r="J10" s="80">
        <v>276579140</v>
      </c>
      <c r="K10" s="80">
        <v>189614241</v>
      </c>
      <c r="L10" s="80">
        <v>142824512</v>
      </c>
      <c r="M10" s="80">
        <v>235635798</v>
      </c>
      <c r="N10" s="80">
        <v>245121094</v>
      </c>
      <c r="O10" s="80">
        <v>222612540</v>
      </c>
      <c r="P10" s="175">
        <v>386212633</v>
      </c>
      <c r="Q10" s="175">
        <v>224599098</v>
      </c>
      <c r="R10" s="175">
        <v>222861196</v>
      </c>
      <c r="S10" s="175">
        <v>397065996.99999994</v>
      </c>
    </row>
    <row r="11" spans="1:26" x14ac:dyDescent="0.15">
      <c r="A11" s="33" t="s">
        <v>506</v>
      </c>
      <c r="B11" s="37">
        <v>430281</v>
      </c>
      <c r="C11" s="37">
        <v>309215</v>
      </c>
      <c r="D11" s="37">
        <v>658128</v>
      </c>
      <c r="E11" s="37">
        <v>995209</v>
      </c>
      <c r="F11" s="37">
        <v>658529</v>
      </c>
      <c r="G11" s="37">
        <v>1413004</v>
      </c>
      <c r="H11" s="37">
        <v>849380</v>
      </c>
      <c r="I11" s="37">
        <v>1661021</v>
      </c>
      <c r="J11" s="80">
        <v>3177806.0000000005</v>
      </c>
      <c r="K11" s="80">
        <v>16309698</v>
      </c>
      <c r="L11" s="80">
        <v>5365161</v>
      </c>
      <c r="M11" s="80">
        <v>7281286</v>
      </c>
      <c r="N11" s="80">
        <v>6911643</v>
      </c>
      <c r="O11" s="80">
        <v>6227612</v>
      </c>
      <c r="P11" s="175">
        <v>13747623</v>
      </c>
      <c r="Q11" s="175">
        <v>19485691</v>
      </c>
      <c r="R11" s="175">
        <v>28027455</v>
      </c>
      <c r="S11" s="175">
        <v>47423088</v>
      </c>
    </row>
    <row r="12" spans="1:26" x14ac:dyDescent="0.15">
      <c r="A12" s="33" t="s">
        <v>103</v>
      </c>
      <c r="B12" s="37">
        <v>3730370</v>
      </c>
      <c r="C12" s="37">
        <v>6215965</v>
      </c>
      <c r="D12" s="37">
        <v>15838991</v>
      </c>
      <c r="E12" s="37">
        <v>19175655</v>
      </c>
      <c r="F12" s="37">
        <v>21685919</v>
      </c>
      <c r="G12" s="37">
        <v>31009401</v>
      </c>
      <c r="H12" s="37">
        <v>39923913</v>
      </c>
      <c r="I12" s="37">
        <v>48626749</v>
      </c>
      <c r="J12" s="80">
        <v>61986652</v>
      </c>
      <c r="K12" s="80">
        <v>84356796</v>
      </c>
      <c r="L12" s="80">
        <v>70306746</v>
      </c>
      <c r="M12" s="80">
        <v>67286103</v>
      </c>
      <c r="N12" s="80">
        <v>107755561</v>
      </c>
      <c r="O12" s="80">
        <v>117265663</v>
      </c>
      <c r="P12" s="175">
        <v>59573230</v>
      </c>
      <c r="Q12" s="175">
        <v>192681327</v>
      </c>
      <c r="R12" s="175">
        <v>232369747</v>
      </c>
      <c r="S12" s="175">
        <v>225408787</v>
      </c>
    </row>
    <row r="13" spans="1:26" x14ac:dyDescent="0.15">
      <c r="A13" s="24" t="s">
        <v>216</v>
      </c>
      <c r="B13" s="37">
        <v>26014450</v>
      </c>
      <c r="C13" s="37">
        <v>29034367.000000004</v>
      </c>
      <c r="D13" s="37">
        <v>20768015</v>
      </c>
      <c r="E13" s="37">
        <v>17864446</v>
      </c>
      <c r="F13" s="37">
        <v>29041301</v>
      </c>
      <c r="G13" s="37">
        <v>38305071</v>
      </c>
      <c r="H13" s="37">
        <v>16782843</v>
      </c>
      <c r="I13" s="37">
        <v>34146558</v>
      </c>
      <c r="J13" s="80">
        <v>44510036</v>
      </c>
      <c r="K13" s="80">
        <v>58663923</v>
      </c>
      <c r="L13" s="80">
        <v>824034</v>
      </c>
      <c r="M13" s="80">
        <v>2868632</v>
      </c>
      <c r="N13" s="80">
        <v>1210718</v>
      </c>
      <c r="O13" s="80">
        <v>5679313</v>
      </c>
      <c r="P13" s="175">
        <v>1810349</v>
      </c>
      <c r="Q13" s="175">
        <v>283122</v>
      </c>
      <c r="R13" s="175">
        <v>1049902.9999999998</v>
      </c>
      <c r="S13" s="175">
        <v>22091527.999999996</v>
      </c>
    </row>
    <row r="14" spans="1:26" x14ac:dyDescent="0.15">
      <c r="A14" s="200" t="s">
        <v>55</v>
      </c>
      <c r="B14" s="48">
        <f t="shared" ref="B14:H14" si="0">SUM(B7:B13)</f>
        <v>127538301</v>
      </c>
      <c r="C14" s="48">
        <f t="shared" si="0"/>
        <v>155661196</v>
      </c>
      <c r="D14" s="48">
        <f t="shared" si="0"/>
        <v>254663829</v>
      </c>
      <c r="E14" s="48">
        <f t="shared" si="0"/>
        <v>412799733</v>
      </c>
      <c r="F14" s="48">
        <f t="shared" si="0"/>
        <v>480841982</v>
      </c>
      <c r="G14" s="48">
        <f t="shared" si="0"/>
        <v>570282349</v>
      </c>
      <c r="H14" s="48">
        <f t="shared" si="0"/>
        <v>749400140</v>
      </c>
      <c r="I14" s="48">
        <f t="shared" ref="I14:S14" si="1">SUM(I7:I13)</f>
        <v>958306139</v>
      </c>
      <c r="J14" s="88">
        <f t="shared" si="1"/>
        <v>1350863392</v>
      </c>
      <c r="K14" s="88">
        <f t="shared" si="1"/>
        <v>1436547502</v>
      </c>
      <c r="L14" s="88">
        <f t="shared" si="1"/>
        <v>1270486274</v>
      </c>
      <c r="M14" s="88">
        <f t="shared" si="1"/>
        <v>1477064056</v>
      </c>
      <c r="N14" s="88">
        <f t="shared" si="1"/>
        <v>1821584655</v>
      </c>
      <c r="O14" s="88">
        <f t="shared" si="1"/>
        <v>1793332085</v>
      </c>
      <c r="P14" s="88">
        <f>SUM(P7:P13)</f>
        <v>1858744830</v>
      </c>
      <c r="Q14" s="88">
        <f>SUM(Q7:Q13)</f>
        <v>2854547359</v>
      </c>
      <c r="R14" s="88">
        <f t="shared" si="1"/>
        <v>3301575699</v>
      </c>
      <c r="S14" s="88">
        <f t="shared" si="1"/>
        <v>4483778731</v>
      </c>
    </row>
    <row r="15" spans="1:26" x14ac:dyDescent="0.15">
      <c r="A15" s="200" t="s">
        <v>823</v>
      </c>
      <c r="B15" s="48"/>
      <c r="D15" s="48"/>
      <c r="H15" s="82"/>
    </row>
    <row r="16" spans="1:26" x14ac:dyDescent="0.15">
      <c r="B16" s="48"/>
      <c r="D16" s="48"/>
      <c r="H16" s="82"/>
    </row>
    <row r="17" spans="1:19" ht="16" x14ac:dyDescent="0.2">
      <c r="A17" s="245" t="s">
        <v>640</v>
      </c>
      <c r="B17" s="245" t="s">
        <v>638</v>
      </c>
      <c r="C17" s="245" t="s">
        <v>639</v>
      </c>
      <c r="D17" s="245" t="s">
        <v>355</v>
      </c>
      <c r="E17" s="245" t="s">
        <v>358</v>
      </c>
      <c r="F17" s="245" t="s">
        <v>361</v>
      </c>
      <c r="G17" s="245" t="s">
        <v>364</v>
      </c>
      <c r="H17" s="245" t="s">
        <v>367</v>
      </c>
      <c r="I17" s="245" t="s">
        <v>370</v>
      </c>
      <c r="J17" s="245" t="s">
        <v>233</v>
      </c>
      <c r="K17" s="245" t="str">
        <f t="shared" ref="K17:R17" si="2">K6</f>
        <v>FY2016</v>
      </c>
      <c r="L17" s="245" t="str">
        <f t="shared" si="2"/>
        <v>FY2017</v>
      </c>
      <c r="M17" s="245" t="str">
        <f t="shared" si="2"/>
        <v>FY2018</v>
      </c>
      <c r="N17" s="245" t="str">
        <f t="shared" si="2"/>
        <v>FY2019</v>
      </c>
      <c r="O17" s="245" t="str">
        <f t="shared" si="2"/>
        <v>FY2020</v>
      </c>
      <c r="P17" s="245" t="str">
        <f>P6</f>
        <v>FY2021</v>
      </c>
      <c r="Q17" s="245" t="str">
        <f>Q6</f>
        <v>FY2022</v>
      </c>
      <c r="R17" s="245" t="str">
        <f t="shared" si="2"/>
        <v>FY2023</v>
      </c>
      <c r="S17" s="245" t="str">
        <f t="shared" ref="S17" si="3">S6</f>
        <v>FY2024</v>
      </c>
    </row>
    <row r="18" spans="1:19" ht="16" x14ac:dyDescent="0.2">
      <c r="A18" s="274" t="s">
        <v>98</v>
      </c>
      <c r="B18" s="243">
        <f>B$7</f>
        <v>35960845</v>
      </c>
      <c r="C18" s="243">
        <f>C$7</f>
        <v>56769710</v>
      </c>
      <c r="D18" s="243">
        <f>$D7</f>
        <v>120843195</v>
      </c>
      <c r="E18" s="243">
        <f t="shared" ref="E18:K18" si="4">E7</f>
        <v>152842193</v>
      </c>
      <c r="F18" s="243">
        <f t="shared" si="4"/>
        <v>189496476</v>
      </c>
      <c r="G18" s="243">
        <f t="shared" si="4"/>
        <v>259717671</v>
      </c>
      <c r="H18" s="243">
        <f t="shared" si="4"/>
        <v>360372707</v>
      </c>
      <c r="I18" s="243">
        <f t="shared" si="4"/>
        <v>477031976</v>
      </c>
      <c r="J18" s="243">
        <f t="shared" si="4"/>
        <v>680428098.00000012</v>
      </c>
      <c r="K18" s="243">
        <f t="shared" si="4"/>
        <v>744358007</v>
      </c>
      <c r="L18" s="243">
        <f>L7</f>
        <v>702137155</v>
      </c>
      <c r="M18" s="243">
        <f>M7</f>
        <v>814115145</v>
      </c>
      <c r="N18" s="243">
        <f>N7</f>
        <v>985368045</v>
      </c>
      <c r="O18" s="243">
        <f>O7</f>
        <v>1013076429</v>
      </c>
      <c r="P18" s="243">
        <f>P7</f>
        <v>1002707391</v>
      </c>
      <c r="Q18" s="243">
        <v>1564346882</v>
      </c>
      <c r="R18" s="243">
        <f>R7</f>
        <v>2067308020</v>
      </c>
      <c r="S18" s="243">
        <f>S7</f>
        <v>2603412778</v>
      </c>
    </row>
    <row r="19" spans="1:19" ht="16" x14ac:dyDescent="0.2">
      <c r="A19" s="274" t="s">
        <v>641</v>
      </c>
      <c r="B19" s="243">
        <f>SUM(B$8:B$12)</f>
        <v>65563006</v>
      </c>
      <c r="C19" s="243">
        <f t="shared" ref="C19:K19" si="5">SUM(C8:C12)</f>
        <v>69857119</v>
      </c>
      <c r="D19" s="243">
        <f t="shared" si="5"/>
        <v>113052619</v>
      </c>
      <c r="E19" s="243">
        <f t="shared" si="5"/>
        <v>242093094</v>
      </c>
      <c r="F19" s="243">
        <f t="shared" si="5"/>
        <v>262304205</v>
      </c>
      <c r="G19" s="243">
        <f t="shared" si="5"/>
        <v>272259607</v>
      </c>
      <c r="H19" s="243">
        <f t="shared" si="5"/>
        <v>372244590</v>
      </c>
      <c r="I19" s="243">
        <f t="shared" si="5"/>
        <v>447127605</v>
      </c>
      <c r="J19" s="243">
        <f t="shared" si="5"/>
        <v>625925258</v>
      </c>
      <c r="K19" s="243">
        <f t="shared" si="5"/>
        <v>633525572</v>
      </c>
      <c r="L19" s="243">
        <f>SUM(L8:L12)</f>
        <v>567525085</v>
      </c>
      <c r="M19" s="243">
        <f>SUM(M8:M12)</f>
        <v>660080279</v>
      </c>
      <c r="N19" s="243">
        <f>SUM(N8:N12)</f>
        <v>835005892</v>
      </c>
      <c r="O19" s="243">
        <f>SUM(O8:O12)</f>
        <v>774576343</v>
      </c>
      <c r="P19" s="243">
        <f>SUM(P8:P12)</f>
        <v>854227090</v>
      </c>
      <c r="Q19" s="243">
        <v>1289917355</v>
      </c>
      <c r="R19" s="243">
        <f>SUM(R8:R12)</f>
        <v>1233217776</v>
      </c>
      <c r="S19" s="243">
        <f>SUM(S8:S12)</f>
        <v>1858274425</v>
      </c>
    </row>
    <row r="20" spans="1:19" ht="16" x14ac:dyDescent="0.2">
      <c r="A20" s="274" t="s">
        <v>216</v>
      </c>
      <c r="B20" s="243">
        <v>26014450</v>
      </c>
      <c r="C20" s="243">
        <v>29034367.000000004</v>
      </c>
      <c r="D20" s="243">
        <v>20768015</v>
      </c>
      <c r="E20" s="243">
        <v>17864446</v>
      </c>
      <c r="F20" s="243">
        <v>29041301</v>
      </c>
      <c r="G20" s="243">
        <v>38305071</v>
      </c>
      <c r="H20" s="243">
        <v>16782843</v>
      </c>
      <c r="I20" s="243">
        <v>34146558</v>
      </c>
      <c r="J20" s="275">
        <v>44510036</v>
      </c>
      <c r="K20" s="275">
        <f t="shared" ref="K20:P20" si="6">K13</f>
        <v>58663923</v>
      </c>
      <c r="L20" s="275">
        <f t="shared" si="6"/>
        <v>824034</v>
      </c>
      <c r="M20" s="275">
        <f t="shared" si="6"/>
        <v>2868632</v>
      </c>
      <c r="N20" s="275">
        <f t="shared" si="6"/>
        <v>1210718</v>
      </c>
      <c r="O20" s="275">
        <f t="shared" si="6"/>
        <v>5679313</v>
      </c>
      <c r="P20" s="275">
        <f t="shared" si="6"/>
        <v>1810349</v>
      </c>
      <c r="Q20" s="275">
        <v>283122</v>
      </c>
      <c r="R20" s="275">
        <v>1049903</v>
      </c>
      <c r="S20" s="275">
        <f>S13</f>
        <v>22091527.999999996</v>
      </c>
    </row>
    <row r="21" spans="1:19" x14ac:dyDescent="0.15">
      <c r="E21"/>
      <c r="F21"/>
      <c r="G21"/>
      <c r="I21" s="48"/>
    </row>
    <row r="22" spans="1:19" x14ac:dyDescent="0.15">
      <c r="A22" s="33" t="s">
        <v>507</v>
      </c>
      <c r="B22" s="38" t="s">
        <v>349</v>
      </c>
      <c r="C22" s="38" t="s">
        <v>639</v>
      </c>
      <c r="D22" s="91" t="s">
        <v>355</v>
      </c>
      <c r="E22" s="91" t="s">
        <v>358</v>
      </c>
      <c r="F22" s="91" t="s">
        <v>361</v>
      </c>
      <c r="G22" s="91" t="s">
        <v>364</v>
      </c>
      <c r="H22" s="91" t="s">
        <v>367</v>
      </c>
      <c r="I22" s="91" t="s">
        <v>370</v>
      </c>
      <c r="J22" s="91" t="s">
        <v>233</v>
      </c>
      <c r="K22" s="38" t="str">
        <f t="shared" ref="K22:R22" si="7">K17</f>
        <v>FY2016</v>
      </c>
      <c r="L22" s="38" t="str">
        <f t="shared" si="7"/>
        <v>FY2017</v>
      </c>
      <c r="M22" s="38" t="str">
        <f t="shared" si="7"/>
        <v>FY2018</v>
      </c>
      <c r="N22" s="38" t="str">
        <f t="shared" si="7"/>
        <v>FY2019</v>
      </c>
      <c r="O22" s="38" t="str">
        <f t="shared" si="7"/>
        <v>FY2020</v>
      </c>
      <c r="P22" s="38" t="str">
        <f>P17</f>
        <v>FY2021</v>
      </c>
      <c r="Q22" s="38" t="str">
        <f>Q17</f>
        <v>FY2022</v>
      </c>
      <c r="R22" s="38" t="str">
        <f t="shared" si="7"/>
        <v>FY2023</v>
      </c>
      <c r="S22" s="38" t="str">
        <f t="shared" ref="S22" si="8">S17</f>
        <v>FY2024</v>
      </c>
    </row>
    <row r="23" spans="1:19" x14ac:dyDescent="0.15">
      <c r="A23" s="33" t="s">
        <v>98</v>
      </c>
      <c r="B23" s="164">
        <v>630.5</v>
      </c>
      <c r="C23" s="164">
        <v>763.25908203125016</v>
      </c>
      <c r="D23" s="164">
        <v>886.57</v>
      </c>
      <c r="E23" s="164">
        <v>1195.22</v>
      </c>
      <c r="F23" s="164">
        <v>1294.5927050781249</v>
      </c>
      <c r="G23" s="165">
        <v>1775.4870273437502</v>
      </c>
      <c r="H23" s="164">
        <v>2836.6972070312499</v>
      </c>
      <c r="I23" s="164">
        <v>4200.9830761718749</v>
      </c>
      <c r="J23" s="164">
        <v>5367.2086138699924</v>
      </c>
      <c r="K23" s="164">
        <v>6006.3277095801423</v>
      </c>
      <c r="L23" s="164">
        <v>8402.1707444398817</v>
      </c>
      <c r="M23" s="164">
        <v>10834.050270752225</v>
      </c>
      <c r="N23" s="164">
        <v>20575.841948059358</v>
      </c>
      <c r="O23" s="164">
        <v>26361.670908517965</v>
      </c>
      <c r="P23" s="164">
        <v>33151.65</v>
      </c>
      <c r="Q23" s="164">
        <v>45105.279999999999</v>
      </c>
      <c r="R23" s="164">
        <v>53326.178497550383</v>
      </c>
      <c r="S23" s="164">
        <v>73934.550393988015</v>
      </c>
    </row>
    <row r="24" spans="1:19" x14ac:dyDescent="0.15">
      <c r="A24" s="33" t="s">
        <v>641</v>
      </c>
      <c r="B24" s="164">
        <v>757.3</v>
      </c>
      <c r="C24" s="164">
        <v>1063.0125683593751</v>
      </c>
      <c r="D24" s="164">
        <f>1396.45-(23.4-7.5)</f>
        <v>1380.55</v>
      </c>
      <c r="E24" s="164">
        <v>2097.4899999999998</v>
      </c>
      <c r="F24" s="164">
        <v>2720.0899609375006</v>
      </c>
      <c r="G24" s="165">
        <v>3076.5047451171872</v>
      </c>
      <c r="H24" s="164">
        <v>4220.2481835937497</v>
      </c>
      <c r="I24" s="164">
        <v>4942.3835058593759</v>
      </c>
      <c r="J24" s="164">
        <v>5169.4109953024918</v>
      </c>
      <c r="K24" s="164">
        <v>7288.2044517720969</v>
      </c>
      <c r="L24" s="164">
        <v>10095.33559349347</v>
      </c>
      <c r="M24" s="164">
        <v>12621.020823261959</v>
      </c>
      <c r="N24" s="164">
        <v>16089.793061915127</v>
      </c>
      <c r="O24" s="164">
        <v>17770.654318010624</v>
      </c>
      <c r="P24" s="164">
        <v>26942.99</v>
      </c>
      <c r="Q24" s="164">
        <v>55498.12</v>
      </c>
      <c r="R24" s="164">
        <v>59151.141640625341</v>
      </c>
      <c r="S24" s="164">
        <v>87701.162662048097</v>
      </c>
    </row>
    <row r="25" spans="1:19" x14ac:dyDescent="0.15">
      <c r="A25" s="33" t="s">
        <v>216</v>
      </c>
      <c r="B25" s="188">
        <v>156.73087562561045</v>
      </c>
      <c r="C25" s="188">
        <v>139.63734375000001</v>
      </c>
      <c r="D25" s="188">
        <v>162.09251074218747</v>
      </c>
      <c r="E25" s="189">
        <v>335.58049804687499</v>
      </c>
      <c r="F25" s="189">
        <v>715.02095703124996</v>
      </c>
      <c r="G25" s="189">
        <v>555.32116992187503</v>
      </c>
      <c r="H25" s="188">
        <v>116.788388671875</v>
      </c>
      <c r="I25" s="188">
        <v>137.30723632812501</v>
      </c>
      <c r="J25" s="188">
        <v>410.30184036109381</v>
      </c>
      <c r="K25" s="188">
        <v>592.28979210035232</v>
      </c>
      <c r="L25" s="188">
        <v>10.652811782890218</v>
      </c>
      <c r="M25" s="188">
        <v>46.809912131616919</v>
      </c>
      <c r="N25" s="188">
        <v>11.042999999999999</v>
      </c>
      <c r="O25" s="188">
        <v>10.928009377528706</v>
      </c>
      <c r="P25" s="188">
        <v>33.049999999999997</v>
      </c>
      <c r="Q25" s="188">
        <v>24.91</v>
      </c>
      <c r="R25" s="188">
        <v>7.17</v>
      </c>
      <c r="S25" s="188">
        <v>301.48919595020186</v>
      </c>
    </row>
    <row r="27" spans="1:19" x14ac:dyDescent="0.15">
      <c r="A27" s="195" t="s">
        <v>508</v>
      </c>
      <c r="C27" s="166"/>
      <c r="J27" s="167"/>
    </row>
    <row r="28" spans="1:19" ht="15" customHeight="1" x14ac:dyDescent="0.15">
      <c r="A28" s="167"/>
      <c r="C28" s="166"/>
      <c r="J28" s="167"/>
    </row>
    <row r="29" spans="1:19" ht="16" x14ac:dyDescent="0.2">
      <c r="A29" s="969" t="s">
        <v>509</v>
      </c>
      <c r="B29" s="983"/>
      <c r="C29" s="983"/>
      <c r="D29" s="983"/>
      <c r="E29" s="983"/>
      <c r="F29" s="983"/>
      <c r="G29" s="983"/>
      <c r="H29" s="983"/>
      <c r="I29" s="983"/>
      <c r="J29" s="168"/>
    </row>
    <row r="30" spans="1:19" ht="12" customHeight="1" x14ac:dyDescent="0.15">
      <c r="A30" s="983"/>
      <c r="B30" s="983"/>
      <c r="C30" s="983"/>
      <c r="D30" s="983"/>
      <c r="E30" s="983"/>
      <c r="F30" s="983"/>
      <c r="G30" s="983"/>
      <c r="H30" s="983"/>
      <c r="I30" s="983"/>
    </row>
    <row r="31" spans="1:19" ht="13" customHeight="1" x14ac:dyDescent="0.15">
      <c r="A31" s="983"/>
      <c r="B31" s="983"/>
      <c r="C31" s="983"/>
      <c r="D31" s="983"/>
      <c r="E31" s="983"/>
      <c r="F31" s="983"/>
      <c r="G31" s="983"/>
      <c r="H31" s="983"/>
      <c r="I31" s="983"/>
    </row>
    <row r="32" spans="1:19" x14ac:dyDescent="0.15">
      <c r="A32" s="983"/>
      <c r="B32" s="983"/>
      <c r="C32" s="983"/>
      <c r="D32" s="983"/>
      <c r="E32" s="983"/>
      <c r="F32" s="983"/>
      <c r="G32" s="983"/>
      <c r="H32" s="983"/>
      <c r="I32" s="983"/>
    </row>
    <row r="33" spans="1:9" x14ac:dyDescent="0.15">
      <c r="A33" s="983"/>
      <c r="B33" s="983"/>
      <c r="C33" s="983"/>
      <c r="D33" s="983"/>
      <c r="E33" s="983"/>
      <c r="F33" s="983"/>
      <c r="G33" s="983"/>
      <c r="H33" s="983"/>
      <c r="I33" s="983"/>
    </row>
    <row r="34" spans="1:9" x14ac:dyDescent="0.15">
      <c r="A34" s="983"/>
      <c r="B34" s="983"/>
      <c r="C34" s="983"/>
      <c r="D34" s="983"/>
      <c r="E34" s="983"/>
      <c r="F34" s="983"/>
      <c r="G34" s="983"/>
      <c r="H34" s="983"/>
      <c r="I34" s="983"/>
    </row>
    <row r="46" spans="1:9" x14ac:dyDescent="0.15">
      <c r="E46"/>
      <c r="F46"/>
      <c r="G46"/>
    </row>
    <row r="47" spans="1:9" x14ac:dyDescent="0.15">
      <c r="E47"/>
      <c r="F47"/>
      <c r="G47"/>
    </row>
    <row r="48" spans="1:9" x14ac:dyDescent="0.15">
      <c r="E48"/>
      <c r="F48"/>
      <c r="G48"/>
    </row>
    <row r="49" customFormat="1" x14ac:dyDescent="0.15"/>
    <row r="50" customFormat="1" x14ac:dyDescent="0.15"/>
    <row r="51" customFormat="1" x14ac:dyDescent="0.15"/>
    <row r="52" customFormat="1" x14ac:dyDescent="0.15"/>
    <row r="53" customFormat="1" x14ac:dyDescent="0.15"/>
    <row r="54" customFormat="1" x14ac:dyDescent="0.15"/>
    <row r="55" customFormat="1" x14ac:dyDescent="0.15"/>
    <row r="56" customFormat="1" x14ac:dyDescent="0.15"/>
  </sheetData>
  <mergeCells count="2">
    <mergeCell ref="A1:S1"/>
    <mergeCell ref="A29:I34"/>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14"/>
  <sheetViews>
    <sheetView showGridLines="0" topLeftCell="A9" zoomScale="149" zoomScaleNormal="149" workbookViewId="0">
      <selection activeCell="T52" sqref="T52"/>
    </sheetView>
  </sheetViews>
  <sheetFormatPr baseColWidth="10" defaultColWidth="8.83203125" defaultRowHeight="13" x14ac:dyDescent="0.15"/>
  <cols>
    <col min="1" max="1" width="53.5" style="9" customWidth="1"/>
    <col min="2" max="2" width="60.6640625" style="9" customWidth="1"/>
    <col min="3" max="7" width="8.83203125" style="9"/>
    <col min="8" max="8" width="10.6640625" style="9" customWidth="1"/>
    <col min="9" max="16384" width="8.83203125" style="9"/>
  </cols>
  <sheetData>
    <row r="1" spans="1:11" ht="108" customHeight="1" x14ac:dyDescent="0.15">
      <c r="A1" s="937" t="s">
        <v>1</v>
      </c>
      <c r="B1" s="938"/>
    </row>
    <row r="2" spans="1:11" ht="51" customHeight="1" x14ac:dyDescent="0.15">
      <c r="A2" s="939" t="s">
        <v>976</v>
      </c>
      <c r="B2" s="940"/>
    </row>
    <row r="3" spans="1:11" ht="16" customHeight="1" x14ac:dyDescent="0.15">
      <c r="A3" s="941"/>
      <c r="B3" s="941"/>
    </row>
    <row r="4" spans="1:11" ht="64" customHeight="1" x14ac:dyDescent="0.15">
      <c r="A4" s="939" t="s">
        <v>2</v>
      </c>
      <c r="B4" s="939"/>
    </row>
    <row r="5" spans="1:11" ht="15" customHeight="1" x14ac:dyDescent="0.15">
      <c r="A5" s="941"/>
      <c r="B5" s="941"/>
    </row>
    <row r="6" spans="1:11" ht="67.5" customHeight="1" x14ac:dyDescent="0.15">
      <c r="A6" s="939" t="s">
        <v>3</v>
      </c>
      <c r="B6" s="939"/>
    </row>
    <row r="7" spans="1:11" ht="65" customHeight="1" x14ac:dyDescent="0.15">
      <c r="A7" s="942" t="s">
        <v>1018</v>
      </c>
      <c r="B7" s="942"/>
    </row>
    <row r="8" spans="1:11" ht="22" customHeight="1" x14ac:dyDescent="0.15">
      <c r="A8" s="198"/>
      <c r="B8" s="198"/>
    </row>
    <row r="9" spans="1:11" ht="325" customHeight="1" x14ac:dyDescent="0.15">
      <c r="A9" s="942" t="s">
        <v>1019</v>
      </c>
      <c r="B9" s="942"/>
    </row>
    <row r="10" spans="1:11" ht="2" customHeight="1" x14ac:dyDescent="0.15">
      <c r="A10"/>
      <c r="B10"/>
    </row>
    <row r="11" spans="1:11" ht="33" customHeight="1" x14ac:dyDescent="0.15">
      <c r="A11" s="942" t="s">
        <v>1020</v>
      </c>
      <c r="B11" s="942"/>
      <c r="C11" s="92"/>
      <c r="D11" s="92"/>
      <c r="E11" s="92"/>
      <c r="F11" s="92"/>
      <c r="G11" s="92"/>
      <c r="H11" s="92"/>
      <c r="I11" s="92"/>
      <c r="J11" s="92"/>
      <c r="K11" s="92"/>
    </row>
    <row r="12" spans="1:11" ht="10.5" customHeight="1" x14ac:dyDescent="0.15">
      <c r="A12" s="198"/>
      <c r="B12" s="198"/>
      <c r="C12" s="92"/>
      <c r="D12" s="92"/>
      <c r="E12" s="92"/>
      <c r="F12" s="92"/>
      <c r="G12" s="92"/>
      <c r="H12" s="92"/>
      <c r="I12" s="92"/>
      <c r="J12" s="92"/>
      <c r="K12" s="92"/>
    </row>
    <row r="13" spans="1:11" ht="16" x14ac:dyDescent="0.15">
      <c r="A13" s="939" t="s">
        <v>4</v>
      </c>
      <c r="B13" s="939"/>
    </row>
    <row r="14" spans="1:11" x14ac:dyDescent="0.15">
      <c r="A14" s="943"/>
      <c r="B14" s="943"/>
    </row>
  </sheetData>
  <mergeCells count="11">
    <mergeCell ref="A9:B9"/>
    <mergeCell ref="A13:B13"/>
    <mergeCell ref="A14:B14"/>
    <mergeCell ref="A11:B11"/>
    <mergeCell ref="A6:B6"/>
    <mergeCell ref="A7:B7"/>
    <mergeCell ref="A1:B1"/>
    <mergeCell ref="A2:B2"/>
    <mergeCell ref="A3:B3"/>
    <mergeCell ref="A4:B4"/>
    <mergeCell ref="A5:B5"/>
  </mergeCells>
  <printOptions horizontalCentered="1"/>
  <pageMargins left="0.75" right="0.75" top="1" bottom="1" header="0.5" footer="0.5"/>
  <pageSetup scale="75" orientation="landscape" horizontalDpi="4294967292" verticalDpi="4294967292"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1"/>
  <dimension ref="A1:L22"/>
  <sheetViews>
    <sheetView zoomScale="125" zoomScaleNormal="125" workbookViewId="0">
      <selection activeCell="T52" sqref="T52"/>
    </sheetView>
  </sheetViews>
  <sheetFormatPr baseColWidth="10" defaultColWidth="11.5" defaultRowHeight="13" x14ac:dyDescent="0.15"/>
  <cols>
    <col min="1" max="6" width="12.6640625" customWidth="1"/>
  </cols>
  <sheetData>
    <row r="1" spans="1:12" ht="24.75" customHeight="1" x14ac:dyDescent="0.15">
      <c r="A1" s="981" t="s">
        <v>510</v>
      </c>
      <c r="B1" s="982"/>
      <c r="C1" s="982"/>
      <c r="D1" s="982"/>
      <c r="E1" s="982"/>
      <c r="F1" s="982"/>
      <c r="G1" s="982"/>
      <c r="H1" s="982"/>
      <c r="I1" s="982"/>
      <c r="J1" s="982"/>
      <c r="K1" s="9"/>
    </row>
    <row r="4" spans="1:12" s="84" customFormat="1" ht="14" x14ac:dyDescent="0.15">
      <c r="A4" s="67" t="s">
        <v>642</v>
      </c>
      <c r="B4" s="49" t="s">
        <v>511</v>
      </c>
      <c r="C4" s="49" t="s">
        <v>512</v>
      </c>
      <c r="D4" s="49" t="s">
        <v>513</v>
      </c>
      <c r="E4" s="21" t="s">
        <v>514</v>
      </c>
      <c r="F4" s="49" t="s">
        <v>515</v>
      </c>
      <c r="K4"/>
      <c r="L4"/>
    </row>
    <row r="5" spans="1:12" x14ac:dyDescent="0.15">
      <c r="A5" s="38" t="s">
        <v>302</v>
      </c>
      <c r="B5" s="33">
        <v>72</v>
      </c>
      <c r="C5" s="33">
        <v>136</v>
      </c>
      <c r="D5" s="33">
        <v>51</v>
      </c>
      <c r="E5" s="33">
        <v>24</v>
      </c>
      <c r="F5" s="37">
        <v>179703</v>
      </c>
    </row>
    <row r="6" spans="1:12" x14ac:dyDescent="0.15">
      <c r="A6" s="38" t="s">
        <v>303</v>
      </c>
      <c r="B6" s="33">
        <v>168</v>
      </c>
      <c r="C6" s="33">
        <v>283</v>
      </c>
      <c r="D6" s="33">
        <v>41</v>
      </c>
      <c r="E6" s="33">
        <v>144</v>
      </c>
      <c r="F6" s="37">
        <v>147847</v>
      </c>
    </row>
    <row r="7" spans="1:12" x14ac:dyDescent="0.15">
      <c r="A7" s="91" t="s">
        <v>304</v>
      </c>
      <c r="B7" s="33">
        <v>167</v>
      </c>
      <c r="C7" s="33">
        <v>329</v>
      </c>
      <c r="D7" s="33">
        <v>27</v>
      </c>
      <c r="E7" s="33">
        <v>161</v>
      </c>
      <c r="F7" s="37">
        <v>280987</v>
      </c>
    </row>
    <row r="8" spans="1:12" x14ac:dyDescent="0.15">
      <c r="A8" s="91" t="s">
        <v>305</v>
      </c>
      <c r="B8" s="33">
        <v>124</v>
      </c>
      <c r="C8" s="33">
        <v>250</v>
      </c>
      <c r="D8" s="33">
        <v>18</v>
      </c>
      <c r="E8" s="33">
        <v>340</v>
      </c>
      <c r="F8" s="37">
        <v>481872</v>
      </c>
    </row>
    <row r="9" spans="1:12" x14ac:dyDescent="0.15">
      <c r="A9" s="38" t="s">
        <v>306</v>
      </c>
      <c r="B9" s="37">
        <v>64</v>
      </c>
      <c r="C9" s="37">
        <v>210</v>
      </c>
      <c r="D9" s="37">
        <v>26</v>
      </c>
      <c r="E9" s="37">
        <v>303</v>
      </c>
      <c r="F9" s="37">
        <v>407039</v>
      </c>
    </row>
    <row r="10" spans="1:12" x14ac:dyDescent="0.15">
      <c r="A10" s="38" t="s">
        <v>307</v>
      </c>
      <c r="B10" s="37">
        <v>107</v>
      </c>
      <c r="C10" s="37">
        <v>163</v>
      </c>
      <c r="D10" s="37">
        <v>12</v>
      </c>
      <c r="E10" s="37">
        <v>304</v>
      </c>
      <c r="F10" s="37">
        <v>460597</v>
      </c>
    </row>
    <row r="11" spans="1:12" x14ac:dyDescent="0.15">
      <c r="A11" s="91" t="s">
        <v>308</v>
      </c>
      <c r="B11" s="37">
        <v>139</v>
      </c>
      <c r="C11" s="37">
        <v>136</v>
      </c>
      <c r="D11" s="37">
        <v>78</v>
      </c>
      <c r="E11" s="37">
        <v>509</v>
      </c>
      <c r="F11" s="37">
        <v>728724</v>
      </c>
    </row>
    <row r="12" spans="1:12" x14ac:dyDescent="0.15">
      <c r="A12" s="91" t="s">
        <v>309</v>
      </c>
      <c r="B12" s="37">
        <v>93</v>
      </c>
      <c r="C12" s="37">
        <v>304</v>
      </c>
      <c r="D12" s="37">
        <v>159</v>
      </c>
      <c r="E12" s="37">
        <v>296</v>
      </c>
      <c r="F12" s="37">
        <v>999738</v>
      </c>
    </row>
    <row r="13" spans="1:12" x14ac:dyDescent="0.15">
      <c r="A13" s="91" t="s">
        <v>228</v>
      </c>
      <c r="B13" s="37">
        <v>94</v>
      </c>
      <c r="C13" s="37">
        <v>344</v>
      </c>
      <c r="D13" s="37">
        <v>126</v>
      </c>
      <c r="E13" s="37">
        <v>1850</v>
      </c>
      <c r="F13" s="37">
        <v>1346891</v>
      </c>
    </row>
    <row r="14" spans="1:12" x14ac:dyDescent="0.15">
      <c r="A14" s="38" t="s">
        <v>609</v>
      </c>
      <c r="B14" s="37">
        <v>32</v>
      </c>
      <c r="C14" s="37">
        <v>318</v>
      </c>
      <c r="D14" s="37">
        <v>55</v>
      </c>
      <c r="E14" s="37">
        <v>313</v>
      </c>
      <c r="F14" s="37">
        <v>1730430</v>
      </c>
    </row>
    <row r="15" spans="1:12" x14ac:dyDescent="0.15">
      <c r="A15" s="38" t="s">
        <v>662</v>
      </c>
      <c r="B15" s="37">
        <v>46</v>
      </c>
      <c r="C15" s="37">
        <v>239</v>
      </c>
      <c r="D15" s="37">
        <v>42</v>
      </c>
      <c r="E15" s="37">
        <v>257</v>
      </c>
      <c r="F15" s="37">
        <v>1237197</v>
      </c>
    </row>
    <row r="16" spans="1:12" x14ac:dyDescent="0.15">
      <c r="A16" s="38" t="s">
        <v>689</v>
      </c>
      <c r="B16" s="37">
        <v>34</v>
      </c>
      <c r="C16" s="37">
        <v>177</v>
      </c>
      <c r="D16" s="37">
        <v>47</v>
      </c>
      <c r="E16" s="37">
        <v>245</v>
      </c>
      <c r="F16" s="37">
        <v>2130318</v>
      </c>
    </row>
    <row r="17" spans="1:6" x14ac:dyDescent="0.15">
      <c r="A17" s="38" t="s">
        <v>723</v>
      </c>
      <c r="B17" s="37">
        <v>35</v>
      </c>
      <c r="C17" s="37">
        <v>175</v>
      </c>
      <c r="D17" s="37">
        <v>45</v>
      </c>
      <c r="E17" s="37">
        <v>304</v>
      </c>
      <c r="F17" s="37">
        <v>1240435</v>
      </c>
    </row>
    <row r="18" spans="1:6" x14ac:dyDescent="0.15">
      <c r="A18" s="38" t="s">
        <v>765</v>
      </c>
      <c r="B18" s="37">
        <v>51</v>
      </c>
      <c r="C18" s="37">
        <v>409</v>
      </c>
      <c r="D18" s="37">
        <v>49</v>
      </c>
      <c r="E18" s="37">
        <v>316</v>
      </c>
      <c r="F18" s="37">
        <v>1586974</v>
      </c>
    </row>
    <row r="19" spans="1:6" x14ac:dyDescent="0.15">
      <c r="A19" s="38" t="s">
        <v>899</v>
      </c>
      <c r="B19" s="37">
        <v>36</v>
      </c>
      <c r="C19" s="37">
        <v>209</v>
      </c>
      <c r="D19" s="37">
        <v>37</v>
      </c>
      <c r="E19" s="37">
        <v>230</v>
      </c>
      <c r="F19" s="37">
        <v>1558318</v>
      </c>
    </row>
    <row r="20" spans="1:6" x14ac:dyDescent="0.15">
      <c r="A20" s="912" t="s">
        <v>967</v>
      </c>
      <c r="B20" s="913">
        <v>11</v>
      </c>
      <c r="C20" s="913">
        <v>131</v>
      </c>
      <c r="D20" s="913">
        <v>24</v>
      </c>
      <c r="E20" s="913">
        <v>224</v>
      </c>
      <c r="F20" s="913">
        <v>1814941</v>
      </c>
    </row>
    <row r="21" spans="1:6" x14ac:dyDescent="0.15">
      <c r="A21" s="38" t="s">
        <v>975</v>
      </c>
      <c r="B21" s="37">
        <v>9</v>
      </c>
      <c r="C21" s="37">
        <v>98</v>
      </c>
      <c r="D21" s="37">
        <v>18</v>
      </c>
      <c r="E21" s="37">
        <v>217</v>
      </c>
      <c r="F21" s="175">
        <v>1435797</v>
      </c>
    </row>
    <row r="22" spans="1:6" x14ac:dyDescent="0.15">
      <c r="A22" s="38" t="s">
        <v>1139</v>
      </c>
      <c r="B22" s="37">
        <v>7</v>
      </c>
      <c r="C22" s="37">
        <v>70</v>
      </c>
      <c r="D22" s="37">
        <v>15</v>
      </c>
      <c r="E22" s="37">
        <v>249</v>
      </c>
      <c r="F22" s="175">
        <v>3648164</v>
      </c>
    </row>
  </sheetData>
  <mergeCells count="1">
    <mergeCell ref="A1:J1"/>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4"/>
  <dimension ref="A1:B35"/>
  <sheetViews>
    <sheetView zoomScaleNormal="100" workbookViewId="0">
      <selection activeCell="T52" sqref="T52"/>
    </sheetView>
  </sheetViews>
  <sheetFormatPr baseColWidth="10" defaultColWidth="8.83203125" defaultRowHeight="13" x14ac:dyDescent="0.15"/>
  <cols>
    <col min="1" max="1" width="18.33203125" style="15" customWidth="1"/>
    <col min="2" max="2" width="89.5" style="15" customWidth="1"/>
    <col min="3" max="16384" width="8.83203125" style="15"/>
  </cols>
  <sheetData>
    <row r="1" spans="1:2" ht="24" customHeight="1" x14ac:dyDescent="0.15">
      <c r="A1" s="169" t="s">
        <v>517</v>
      </c>
      <c r="B1" s="169" t="s">
        <v>518</v>
      </c>
    </row>
    <row r="2" spans="1:2" ht="50.25" customHeight="1" x14ac:dyDescent="0.15">
      <c r="A2" s="170" t="s">
        <v>64</v>
      </c>
      <c r="B2" s="16" t="s">
        <v>904</v>
      </c>
    </row>
    <row r="3" spans="1:2" ht="51" customHeight="1" x14ac:dyDescent="0.15">
      <c r="A3" s="170" t="s">
        <v>519</v>
      </c>
      <c r="B3" s="16" t="s">
        <v>520</v>
      </c>
    </row>
    <row r="4" spans="1:2" ht="39" customHeight="1" x14ac:dyDescent="0.15">
      <c r="A4" s="170" t="s">
        <v>521</v>
      </c>
      <c r="B4" s="14" t="s">
        <v>522</v>
      </c>
    </row>
    <row r="5" spans="1:2" ht="25" customHeight="1" x14ac:dyDescent="0.15">
      <c r="A5" s="170" t="s">
        <v>225</v>
      </c>
      <c r="B5" s="14" t="s">
        <v>523</v>
      </c>
    </row>
    <row r="6" spans="1:2" ht="26.25" customHeight="1" x14ac:dyDescent="0.15">
      <c r="A6" s="169" t="s">
        <v>524</v>
      </c>
      <c r="B6" s="169" t="s">
        <v>518</v>
      </c>
    </row>
    <row r="7" spans="1:2" ht="16" customHeight="1" x14ac:dyDescent="0.15">
      <c r="A7" s="171" t="s">
        <v>525</v>
      </c>
      <c r="B7" s="18" t="s">
        <v>526</v>
      </c>
    </row>
    <row r="8" spans="1:2" ht="18" customHeight="1" x14ac:dyDescent="0.15">
      <c r="A8" s="172" t="s">
        <v>527</v>
      </c>
      <c r="B8" s="18" t="s">
        <v>528</v>
      </c>
    </row>
    <row r="9" spans="1:2" ht="28" customHeight="1" x14ac:dyDescent="0.15">
      <c r="A9" s="172" t="s">
        <v>529</v>
      </c>
      <c r="B9" s="18" t="s">
        <v>530</v>
      </c>
    </row>
    <row r="10" spans="1:2" ht="24" customHeight="1" x14ac:dyDescent="0.15">
      <c r="A10" s="170" t="s">
        <v>531</v>
      </c>
      <c r="B10" s="16" t="s">
        <v>716</v>
      </c>
    </row>
    <row r="11" spans="1:2" ht="14" x14ac:dyDescent="0.15">
      <c r="A11" s="170" t="s">
        <v>532</v>
      </c>
      <c r="B11" s="14" t="s">
        <v>533</v>
      </c>
    </row>
    <row r="12" spans="1:2" ht="28" x14ac:dyDescent="0.15">
      <c r="A12" s="172" t="s">
        <v>534</v>
      </c>
      <c r="B12" s="18" t="s">
        <v>535</v>
      </c>
    </row>
    <row r="13" spans="1:2" ht="56" x14ac:dyDescent="0.15">
      <c r="A13" s="172" t="s">
        <v>196</v>
      </c>
      <c r="B13" s="18" t="s">
        <v>536</v>
      </c>
    </row>
    <row r="14" spans="1:2" ht="40.5" customHeight="1" x14ac:dyDescent="0.15">
      <c r="A14" s="172" t="s">
        <v>537</v>
      </c>
      <c r="B14" s="18" t="s">
        <v>538</v>
      </c>
    </row>
    <row r="15" spans="1:2" ht="29.25" customHeight="1" x14ac:dyDescent="0.15">
      <c r="A15" s="172" t="s">
        <v>539</v>
      </c>
      <c r="B15" s="194" t="s">
        <v>717</v>
      </c>
    </row>
    <row r="16" spans="1:2" ht="29.25" customHeight="1" x14ac:dyDescent="0.15">
      <c r="A16" s="170" t="s">
        <v>540</v>
      </c>
      <c r="B16" s="14" t="s">
        <v>541</v>
      </c>
    </row>
    <row r="17" spans="1:2" ht="14" x14ac:dyDescent="0.15">
      <c r="A17" s="170" t="s">
        <v>542</v>
      </c>
      <c r="B17" s="14" t="s">
        <v>543</v>
      </c>
    </row>
    <row r="18" spans="1:2" ht="14" x14ac:dyDescent="0.15">
      <c r="A18" s="170" t="s">
        <v>544</v>
      </c>
      <c r="B18" s="14" t="s">
        <v>545</v>
      </c>
    </row>
    <row r="19" spans="1:2" ht="30.75" customHeight="1" x14ac:dyDescent="0.15">
      <c r="A19" s="170" t="s">
        <v>546</v>
      </c>
      <c r="B19" s="14" t="s">
        <v>547</v>
      </c>
    </row>
    <row r="20" spans="1:2" ht="49.5" customHeight="1" x14ac:dyDescent="0.15">
      <c r="A20" s="170" t="s">
        <v>548</v>
      </c>
      <c r="B20" s="14" t="s">
        <v>549</v>
      </c>
    </row>
    <row r="21" spans="1:2" ht="14" x14ac:dyDescent="0.15">
      <c r="A21" s="170" t="s">
        <v>550</v>
      </c>
      <c r="B21" s="14" t="s">
        <v>551</v>
      </c>
    </row>
    <row r="22" spans="1:2" ht="42" x14ac:dyDescent="0.15">
      <c r="A22" s="170" t="s">
        <v>552</v>
      </c>
      <c r="B22" s="14" t="s">
        <v>553</v>
      </c>
    </row>
    <row r="23" spans="1:2" ht="27.75" customHeight="1" x14ac:dyDescent="0.15">
      <c r="A23" s="169" t="s">
        <v>554</v>
      </c>
      <c r="B23" s="169" t="s">
        <v>518</v>
      </c>
    </row>
    <row r="24" spans="1:2" ht="28" x14ac:dyDescent="0.15">
      <c r="A24" s="170" t="s">
        <v>555</v>
      </c>
      <c r="B24" s="14" t="s">
        <v>556</v>
      </c>
    </row>
    <row r="25" spans="1:2" ht="14" x14ac:dyDescent="0.15">
      <c r="A25" s="170" t="s">
        <v>557</v>
      </c>
      <c r="B25" s="14" t="s">
        <v>558</v>
      </c>
    </row>
    <row r="26" spans="1:2" ht="39.75" customHeight="1" x14ac:dyDescent="0.15">
      <c r="A26" s="172" t="s">
        <v>559</v>
      </c>
      <c r="B26" s="14" t="s">
        <v>560</v>
      </c>
    </row>
    <row r="27" spans="1:2" ht="42" x14ac:dyDescent="0.15">
      <c r="A27" s="170" t="s">
        <v>819</v>
      </c>
      <c r="B27" s="16" t="s">
        <v>820</v>
      </c>
    </row>
    <row r="28" spans="1:2" ht="14" x14ac:dyDescent="0.15">
      <c r="A28" s="170" t="s">
        <v>561</v>
      </c>
      <c r="B28" s="14" t="s">
        <v>562</v>
      </c>
    </row>
    <row r="29" spans="1:2" ht="28" x14ac:dyDescent="0.15">
      <c r="A29" s="170" t="s">
        <v>821</v>
      </c>
      <c r="B29" s="14" t="s">
        <v>822</v>
      </c>
    </row>
    <row r="30" spans="1:2" ht="14" x14ac:dyDescent="0.15">
      <c r="A30" s="170" t="s">
        <v>563</v>
      </c>
      <c r="B30" s="14" t="s">
        <v>564</v>
      </c>
    </row>
    <row r="31" spans="1:2" ht="75.75" customHeight="1" x14ac:dyDescent="0.15">
      <c r="A31" s="170" t="s">
        <v>516</v>
      </c>
      <c r="B31" s="14" t="s">
        <v>565</v>
      </c>
    </row>
    <row r="32" spans="1:2" ht="14" x14ac:dyDescent="0.15">
      <c r="A32" s="169" t="s">
        <v>566</v>
      </c>
      <c r="B32" s="169" t="s">
        <v>518</v>
      </c>
    </row>
    <row r="33" spans="1:2" ht="14" x14ac:dyDescent="0.15">
      <c r="A33" s="173" t="s">
        <v>62</v>
      </c>
      <c r="B33" s="14" t="s">
        <v>567</v>
      </c>
    </row>
    <row r="34" spans="1:2" ht="42" x14ac:dyDescent="0.15">
      <c r="A34" s="173" t="s">
        <v>57</v>
      </c>
      <c r="B34" s="16" t="s">
        <v>718</v>
      </c>
    </row>
    <row r="35" spans="1:2" ht="14" x14ac:dyDescent="0.15">
      <c r="A35" s="173" t="s">
        <v>68</v>
      </c>
      <c r="B35" s="14" t="s">
        <v>568</v>
      </c>
    </row>
  </sheetData>
  <printOptions horizontalCentered="1"/>
  <pageMargins left="0.75" right="0.75" top="1" bottom="1" header="0.5" footer="0.5"/>
  <pageSetup scale="75" orientation="landscape" horizontalDpi="4294967292" verticalDpi="4294967292" r:id="rId1"/>
  <headerFooter alignWithMargins="0"/>
  <rowBreaks count="1" manualBreakCount="1">
    <brk id="2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O49"/>
  <sheetViews>
    <sheetView topLeftCell="A7" zoomScaleNormal="100" workbookViewId="0">
      <selection activeCell="P11" sqref="P11"/>
    </sheetView>
  </sheetViews>
  <sheetFormatPr baseColWidth="10" defaultColWidth="8.83203125" defaultRowHeight="13" x14ac:dyDescent="0.15"/>
  <cols>
    <col min="1" max="1" width="23.5" style="12" customWidth="1"/>
    <col min="2" max="3" width="11.5" style="12" customWidth="1"/>
    <col min="4" max="4" width="11.83203125" style="12" customWidth="1"/>
    <col min="5" max="6" width="11.5" style="12" customWidth="1"/>
    <col min="7" max="7" width="38.1640625" style="12" customWidth="1"/>
    <col min="8" max="8" width="10.1640625" style="12" customWidth="1"/>
    <col min="9" max="11" width="8.83203125" style="12"/>
    <col min="12" max="12" width="9.6640625" style="12" customWidth="1"/>
    <col min="13" max="13" width="8.83203125" style="12"/>
    <col min="14" max="14" width="7.5" style="12" customWidth="1"/>
    <col min="15" max="15" width="8.5" style="12" customWidth="1"/>
    <col min="16" max="16384" width="8.83203125" style="12"/>
  </cols>
  <sheetData>
    <row r="1" spans="1:15" ht="25.5" customHeight="1" x14ac:dyDescent="0.15">
      <c r="A1" s="948" t="s">
        <v>14</v>
      </c>
      <c r="B1" s="949"/>
      <c r="C1" s="949"/>
      <c r="D1" s="949"/>
      <c r="E1" s="949"/>
      <c r="F1" s="949"/>
      <c r="G1" s="949"/>
      <c r="H1" s="949"/>
      <c r="I1" s="949"/>
      <c r="J1" s="949"/>
      <c r="K1" s="949"/>
      <c r="L1" s="950"/>
    </row>
    <row r="2" spans="1:15" x14ac:dyDescent="0.15">
      <c r="A2" s="951"/>
      <c r="B2" s="952"/>
      <c r="C2" s="952"/>
      <c r="D2" s="952"/>
      <c r="E2" s="952"/>
      <c r="F2" s="952"/>
      <c r="G2" s="952"/>
      <c r="H2" s="952"/>
      <c r="I2" s="952"/>
      <c r="J2" s="952"/>
      <c r="K2" s="952"/>
      <c r="L2" s="953"/>
    </row>
    <row r="3" spans="1:15" ht="26.25" customHeight="1" x14ac:dyDescent="0.15">
      <c r="A3" s="11" t="s">
        <v>15</v>
      </c>
      <c r="B3" s="954" t="s">
        <v>16</v>
      </c>
      <c r="C3" s="955"/>
      <c r="D3" s="955"/>
      <c r="E3" s="955"/>
      <c r="F3" s="955"/>
      <c r="G3" s="955"/>
      <c r="H3" s="955"/>
      <c r="I3" s="955"/>
      <c r="J3" s="955"/>
      <c r="K3" s="955"/>
      <c r="L3" s="956"/>
    </row>
    <row r="4" spans="1:15" ht="93" customHeight="1" x14ac:dyDescent="0.15">
      <c r="A4" s="13" t="s">
        <v>17</v>
      </c>
      <c r="B4" s="957" t="s">
        <v>1021</v>
      </c>
      <c r="C4" s="958"/>
      <c r="D4" s="958"/>
      <c r="E4" s="958"/>
      <c r="F4" s="958"/>
      <c r="G4" s="958"/>
      <c r="H4" s="958"/>
      <c r="I4" s="958"/>
      <c r="J4" s="958"/>
      <c r="K4" s="958"/>
      <c r="L4" s="959"/>
    </row>
    <row r="5" spans="1:15" ht="107.25" customHeight="1" x14ac:dyDescent="0.15">
      <c r="A5" s="13" t="s">
        <v>18</v>
      </c>
      <c r="B5" s="957" t="s">
        <v>1022</v>
      </c>
      <c r="C5" s="958"/>
      <c r="D5" s="958"/>
      <c r="E5" s="958"/>
      <c r="F5" s="958"/>
      <c r="G5" s="958"/>
      <c r="H5" s="958"/>
      <c r="I5" s="958"/>
      <c r="J5" s="958"/>
      <c r="K5" s="958"/>
      <c r="L5" s="959"/>
    </row>
    <row r="6" spans="1:15" ht="96" customHeight="1" x14ac:dyDescent="0.15">
      <c r="A6" s="11" t="s">
        <v>19</v>
      </c>
      <c r="B6" s="957" t="s">
        <v>1023</v>
      </c>
      <c r="C6" s="958"/>
      <c r="D6" s="958"/>
      <c r="E6" s="958"/>
      <c r="F6" s="958"/>
      <c r="G6" s="958"/>
      <c r="H6" s="958"/>
      <c r="I6" s="958"/>
      <c r="J6" s="958"/>
      <c r="K6" s="958"/>
      <c r="L6" s="959"/>
    </row>
    <row r="7" spans="1:15" ht="237" customHeight="1" x14ac:dyDescent="0.15">
      <c r="A7" s="163" t="s">
        <v>583</v>
      </c>
      <c r="B7" s="957" t="s">
        <v>1024</v>
      </c>
      <c r="C7" s="958"/>
      <c r="D7" s="958"/>
      <c r="E7" s="958"/>
      <c r="F7" s="958"/>
      <c r="G7" s="958"/>
      <c r="H7" s="958"/>
      <c r="I7" s="958"/>
      <c r="J7" s="958"/>
      <c r="K7" s="958"/>
      <c r="L7" s="959"/>
    </row>
    <row r="8" spans="1:15" ht="27.75" customHeight="1" x14ac:dyDescent="0.15">
      <c r="A8" s="11" t="s">
        <v>22</v>
      </c>
      <c r="B8" s="957" t="s">
        <v>752</v>
      </c>
      <c r="C8" s="958"/>
      <c r="D8" s="958"/>
      <c r="E8" s="958"/>
      <c r="F8" s="958"/>
      <c r="G8" s="958"/>
      <c r="H8" s="958"/>
      <c r="I8" s="958"/>
      <c r="J8" s="958"/>
      <c r="K8" s="958"/>
      <c r="L8" s="959"/>
    </row>
    <row r="9" spans="1:15" ht="36" customHeight="1" x14ac:dyDescent="0.15">
      <c r="A9" s="163" t="s">
        <v>643</v>
      </c>
      <c r="B9" s="957" t="s">
        <v>644</v>
      </c>
      <c r="C9" s="958"/>
      <c r="D9" s="958"/>
      <c r="E9" s="958"/>
      <c r="F9" s="958"/>
      <c r="G9" s="958"/>
      <c r="H9" s="958"/>
      <c r="I9" s="958"/>
      <c r="J9" s="958"/>
      <c r="K9" s="958"/>
      <c r="L9" s="959"/>
    </row>
    <row r="10" spans="1:15" ht="43" customHeight="1" x14ac:dyDescent="0.15">
      <c r="A10" s="163" t="s">
        <v>20</v>
      </c>
      <c r="B10" s="957" t="s">
        <v>1171</v>
      </c>
      <c r="C10" s="958"/>
      <c r="D10" s="958"/>
      <c r="E10" s="958"/>
      <c r="F10" s="958"/>
      <c r="G10" s="958"/>
      <c r="H10" s="958"/>
      <c r="I10" s="958"/>
      <c r="J10" s="958"/>
      <c r="K10" s="958"/>
      <c r="L10" s="959"/>
    </row>
    <row r="11" spans="1:15" ht="154.5" customHeight="1" x14ac:dyDescent="0.15">
      <c r="A11" s="163" t="s">
        <v>596</v>
      </c>
      <c r="B11" s="957" t="s">
        <v>1025</v>
      </c>
      <c r="C11" s="958"/>
      <c r="D11" s="958"/>
      <c r="E11" s="958"/>
      <c r="F11" s="958"/>
      <c r="G11" s="958"/>
      <c r="H11" s="958"/>
      <c r="I11" s="958"/>
      <c r="J11" s="958"/>
      <c r="K11" s="958"/>
      <c r="L11" s="959"/>
    </row>
    <row r="12" spans="1:15" ht="147.75" customHeight="1" x14ac:dyDescent="0.15">
      <c r="A12" s="11" t="s">
        <v>21</v>
      </c>
      <c r="B12" s="957" t="s">
        <v>1026</v>
      </c>
      <c r="C12" s="958"/>
      <c r="D12" s="958"/>
      <c r="E12" s="958"/>
      <c r="F12" s="958"/>
      <c r="G12" s="958"/>
      <c r="H12" s="958"/>
      <c r="I12" s="958"/>
      <c r="J12" s="958"/>
      <c r="K12" s="958"/>
      <c r="L12" s="959"/>
      <c r="M12" s="85"/>
      <c r="N12" s="85"/>
      <c r="O12" s="85"/>
    </row>
    <row r="13" spans="1:15" ht="141.75" customHeight="1" x14ac:dyDescent="0.15">
      <c r="A13" s="13" t="s">
        <v>23</v>
      </c>
      <c r="B13" s="957" t="s">
        <v>1027</v>
      </c>
      <c r="C13" s="958"/>
      <c r="D13" s="958"/>
      <c r="E13" s="958"/>
      <c r="F13" s="958"/>
      <c r="G13" s="958"/>
      <c r="H13" s="958"/>
      <c r="I13" s="958"/>
      <c r="J13" s="958"/>
      <c r="K13" s="958"/>
      <c r="L13" s="959"/>
      <c r="M13" s="85"/>
      <c r="N13" s="85"/>
      <c r="O13" s="85"/>
    </row>
    <row r="14" spans="1:15" x14ac:dyDescent="0.15">
      <c r="A14" s="951"/>
      <c r="B14" s="952"/>
      <c r="C14" s="952"/>
      <c r="D14" s="952"/>
      <c r="E14" s="952"/>
      <c r="F14" s="952"/>
      <c r="G14" s="952"/>
      <c r="H14" s="952"/>
      <c r="I14" s="952"/>
      <c r="J14" s="952"/>
      <c r="K14" s="952"/>
      <c r="L14" s="953"/>
    </row>
    <row r="15" spans="1:15" ht="27" customHeight="1" x14ac:dyDescent="0.15">
      <c r="A15" s="11" t="s">
        <v>24</v>
      </c>
      <c r="B15" s="963" t="s">
        <v>815</v>
      </c>
      <c r="C15" s="964"/>
      <c r="D15" s="964"/>
      <c r="E15" s="964"/>
      <c r="F15" s="964"/>
      <c r="G15" s="964"/>
      <c r="H15" s="964"/>
      <c r="I15" s="964"/>
      <c r="J15" s="964"/>
      <c r="K15" s="964"/>
      <c r="L15" s="965"/>
    </row>
    <row r="16" spans="1:15" ht="26.25" customHeight="1" x14ac:dyDescent="0.15">
      <c r="A16" s="13" t="s">
        <v>25</v>
      </c>
      <c r="B16" s="963" t="s">
        <v>816</v>
      </c>
      <c r="C16" s="964"/>
      <c r="D16" s="964"/>
      <c r="E16" s="964"/>
      <c r="F16" s="964"/>
      <c r="G16" s="964"/>
      <c r="H16" s="964"/>
      <c r="I16" s="964"/>
      <c r="J16" s="964"/>
      <c r="K16" s="964"/>
      <c r="L16" s="965"/>
    </row>
    <row r="17" spans="1:12" ht="25" customHeight="1" x14ac:dyDescent="0.15">
      <c r="A17" s="11" t="s">
        <v>26</v>
      </c>
      <c r="B17" s="957" t="s">
        <v>827</v>
      </c>
      <c r="C17" s="958"/>
      <c r="D17" s="958"/>
      <c r="E17" s="958"/>
      <c r="F17" s="958"/>
      <c r="G17" s="958"/>
      <c r="H17" s="958"/>
      <c r="I17" s="958"/>
      <c r="J17" s="958"/>
      <c r="K17" s="958"/>
      <c r="L17" s="959"/>
    </row>
    <row r="18" spans="1:12" ht="37" customHeight="1" x14ac:dyDescent="0.15">
      <c r="A18" s="11" t="s">
        <v>27</v>
      </c>
      <c r="B18" s="957" t="s">
        <v>824</v>
      </c>
      <c r="C18" s="964"/>
      <c r="D18" s="964"/>
      <c r="E18" s="964"/>
      <c r="F18" s="964"/>
      <c r="G18" s="964"/>
      <c r="H18" s="964"/>
      <c r="I18" s="964"/>
      <c r="J18" s="964"/>
      <c r="K18" s="964"/>
      <c r="L18" s="965"/>
    </row>
    <row r="19" spans="1:12" ht="26" customHeight="1" x14ac:dyDescent="0.15">
      <c r="A19" s="11" t="s">
        <v>28</v>
      </c>
      <c r="B19" s="963" t="s">
        <v>825</v>
      </c>
      <c r="C19" s="964"/>
      <c r="D19" s="964"/>
      <c r="E19" s="964"/>
      <c r="F19" s="964"/>
      <c r="G19" s="964"/>
      <c r="H19" s="964"/>
      <c r="I19" s="964"/>
      <c r="J19" s="964"/>
      <c r="K19" s="964"/>
      <c r="L19" s="965"/>
    </row>
    <row r="20" spans="1:12" ht="41.25" customHeight="1" x14ac:dyDescent="0.15">
      <c r="A20" s="11" t="s">
        <v>29</v>
      </c>
      <c r="B20" s="963" t="s">
        <v>828</v>
      </c>
      <c r="C20" s="964"/>
      <c r="D20" s="964"/>
      <c r="E20" s="964"/>
      <c r="F20" s="964"/>
      <c r="G20" s="964"/>
      <c r="H20" s="964"/>
      <c r="I20" s="964"/>
      <c r="J20" s="964"/>
      <c r="K20" s="964"/>
      <c r="L20" s="965"/>
    </row>
    <row r="21" spans="1:12" ht="141" customHeight="1" x14ac:dyDescent="0.15">
      <c r="A21" s="11" t="s">
        <v>30</v>
      </c>
      <c r="B21" s="957" t="s">
        <v>1028</v>
      </c>
      <c r="C21" s="958"/>
      <c r="D21" s="958"/>
      <c r="E21" s="958"/>
      <c r="F21" s="958"/>
      <c r="G21" s="958"/>
      <c r="H21" s="958"/>
      <c r="I21" s="958"/>
      <c r="J21" s="958"/>
      <c r="K21" s="958"/>
      <c r="L21" s="959"/>
    </row>
    <row r="22" spans="1:12" x14ac:dyDescent="0.15">
      <c r="A22" s="960"/>
      <c r="B22" s="961"/>
      <c r="C22" s="961"/>
      <c r="D22" s="961"/>
      <c r="E22" s="961"/>
      <c r="F22" s="961"/>
      <c r="G22" s="961"/>
      <c r="H22" s="961"/>
      <c r="I22" s="961"/>
      <c r="J22" s="961"/>
      <c r="K22" s="961"/>
      <c r="L22" s="962"/>
    </row>
    <row r="23" spans="1:12" ht="26.25" customHeight="1" x14ac:dyDescent="0.15">
      <c r="A23" s="197" t="s">
        <v>31</v>
      </c>
      <c r="B23" s="966"/>
      <c r="C23" s="966"/>
      <c r="D23" s="966"/>
      <c r="E23" s="966"/>
      <c r="F23" s="966"/>
      <c r="G23" s="966"/>
      <c r="H23" s="966"/>
      <c r="I23" s="966"/>
      <c r="J23" s="966"/>
      <c r="K23" s="966"/>
      <c r="L23" s="967"/>
    </row>
    <row r="24" spans="1:12" ht="51" customHeight="1" x14ac:dyDescent="0.15">
      <c r="A24" s="52" t="s">
        <v>32</v>
      </c>
      <c r="B24" s="957" t="s">
        <v>577</v>
      </c>
      <c r="C24" s="958"/>
      <c r="D24" s="958"/>
      <c r="E24" s="958"/>
      <c r="F24" s="958"/>
      <c r="G24" s="958"/>
      <c r="H24" s="958"/>
      <c r="I24" s="958"/>
      <c r="J24" s="958"/>
      <c r="K24" s="958"/>
      <c r="L24" s="959"/>
    </row>
    <row r="25" spans="1:12" ht="51" customHeight="1" x14ac:dyDescent="0.15">
      <c r="A25" s="197" t="s">
        <v>33</v>
      </c>
      <c r="B25" s="957" t="s">
        <v>34</v>
      </c>
      <c r="C25" s="958"/>
      <c r="D25" s="958"/>
      <c r="E25" s="958"/>
      <c r="F25" s="958"/>
      <c r="G25" s="958"/>
      <c r="H25" s="958"/>
      <c r="I25" s="958"/>
      <c r="J25" s="958"/>
      <c r="K25" s="958"/>
      <c r="L25" s="959"/>
    </row>
    <row r="26" spans="1:12" ht="25.5" customHeight="1" x14ac:dyDescent="0.15">
      <c r="A26" s="197" t="s">
        <v>35</v>
      </c>
      <c r="B26" s="963" t="s">
        <v>943</v>
      </c>
      <c r="C26" s="964"/>
      <c r="D26" s="964"/>
      <c r="E26" s="964"/>
      <c r="F26" s="964"/>
      <c r="G26" s="964"/>
      <c r="H26" s="964"/>
      <c r="I26" s="964"/>
      <c r="J26" s="964"/>
      <c r="K26" s="964"/>
      <c r="L26" s="965"/>
    </row>
    <row r="27" spans="1:12" ht="25.5" customHeight="1" x14ac:dyDescent="0.15">
      <c r="A27" s="197" t="s">
        <v>36</v>
      </c>
      <c r="B27" s="957" t="s">
        <v>37</v>
      </c>
      <c r="C27" s="958"/>
      <c r="D27" s="958"/>
      <c r="E27" s="958"/>
      <c r="F27" s="958"/>
      <c r="G27" s="958"/>
      <c r="H27" s="958"/>
      <c r="I27" s="958"/>
      <c r="J27" s="958"/>
      <c r="K27" s="958"/>
      <c r="L27" s="959"/>
    </row>
    <row r="28" spans="1:12" ht="38.25" customHeight="1" x14ac:dyDescent="0.15">
      <c r="A28" s="19" t="s">
        <v>38</v>
      </c>
      <c r="B28" s="957" t="s">
        <v>1030</v>
      </c>
      <c r="C28" s="958"/>
      <c r="D28" s="958"/>
      <c r="E28" s="958"/>
      <c r="F28" s="958"/>
      <c r="G28" s="958"/>
      <c r="H28" s="958"/>
      <c r="I28" s="958"/>
      <c r="J28" s="958"/>
      <c r="K28" s="958"/>
      <c r="L28" s="959"/>
    </row>
    <row r="29" spans="1:12" ht="27" customHeight="1" x14ac:dyDescent="0.15">
      <c r="A29" s="11" t="s">
        <v>39</v>
      </c>
      <c r="B29" s="957" t="s">
        <v>1031</v>
      </c>
      <c r="C29" s="958"/>
      <c r="D29" s="958"/>
      <c r="E29" s="958"/>
      <c r="F29" s="958"/>
      <c r="G29" s="958"/>
      <c r="H29" s="958"/>
      <c r="I29" s="958"/>
      <c r="J29" s="958"/>
      <c r="K29" s="958"/>
      <c r="L29" s="959"/>
    </row>
    <row r="30" spans="1:12" ht="27" customHeight="1" x14ac:dyDescent="0.15">
      <c r="A30" s="11" t="s">
        <v>40</v>
      </c>
      <c r="B30" s="957" t="s">
        <v>1032</v>
      </c>
      <c r="C30" s="958"/>
      <c r="D30" s="958"/>
      <c r="E30" s="958"/>
      <c r="F30" s="958"/>
      <c r="G30" s="958"/>
      <c r="H30" s="958"/>
      <c r="I30" s="958"/>
      <c r="J30" s="958"/>
      <c r="K30" s="958"/>
      <c r="L30" s="959"/>
    </row>
    <row r="31" spans="1:12" ht="12.75" customHeight="1" x14ac:dyDescent="0.15">
      <c r="A31" s="183" t="s">
        <v>607</v>
      </c>
      <c r="B31" s="963" t="s">
        <v>601</v>
      </c>
      <c r="C31" s="964"/>
      <c r="D31" s="964"/>
      <c r="E31" s="964"/>
      <c r="F31" s="964"/>
      <c r="G31" s="964"/>
      <c r="H31" s="964"/>
      <c r="I31" s="964"/>
      <c r="J31" s="964"/>
      <c r="K31" s="964"/>
      <c r="L31" s="965"/>
    </row>
    <row r="32" spans="1:12" ht="12.75" customHeight="1" x14ac:dyDescent="0.15">
      <c r="A32" s="184"/>
      <c r="B32" s="957" t="s">
        <v>1033</v>
      </c>
      <c r="C32" s="958"/>
      <c r="D32" s="958"/>
      <c r="E32" s="958"/>
      <c r="F32" s="958"/>
      <c r="G32" s="958"/>
      <c r="H32" s="958"/>
      <c r="I32" s="958"/>
      <c r="J32" s="958"/>
      <c r="K32" s="958"/>
      <c r="L32" s="959"/>
    </row>
    <row r="33" spans="1:12" ht="12.75" customHeight="1" x14ac:dyDescent="0.15">
      <c r="A33" s="185"/>
      <c r="B33" s="963" t="s">
        <v>1029</v>
      </c>
      <c r="C33" s="964"/>
      <c r="D33" s="964"/>
      <c r="E33" s="964"/>
      <c r="F33" s="964"/>
      <c r="G33" s="964"/>
      <c r="H33" s="964"/>
      <c r="I33" s="964"/>
      <c r="J33" s="964"/>
      <c r="K33" s="964"/>
      <c r="L33" s="965"/>
    </row>
    <row r="34" spans="1:12" ht="12.75" customHeight="1" x14ac:dyDescent="0.15">
      <c r="A34" s="185"/>
      <c r="B34" s="957" t="s">
        <v>944</v>
      </c>
      <c r="C34" s="958"/>
      <c r="D34" s="958"/>
      <c r="E34" s="958"/>
      <c r="F34" s="958"/>
      <c r="G34" s="958"/>
      <c r="H34" s="958"/>
      <c r="I34" s="958"/>
      <c r="J34" s="958"/>
      <c r="K34" s="958"/>
      <c r="L34" s="959"/>
    </row>
    <row r="35" spans="1:12" ht="12.75" customHeight="1" x14ac:dyDescent="0.15">
      <c r="A35" s="185"/>
      <c r="B35" s="963" t="s">
        <v>602</v>
      </c>
      <c r="C35" s="964"/>
      <c r="D35" s="964"/>
      <c r="E35" s="964"/>
      <c r="F35" s="964"/>
      <c r="G35" s="964"/>
      <c r="H35" s="964"/>
      <c r="I35" s="964"/>
      <c r="J35" s="964"/>
      <c r="K35" s="964"/>
      <c r="L35" s="965"/>
    </row>
    <row r="36" spans="1:12" ht="12.75" customHeight="1" x14ac:dyDescent="0.15">
      <c r="A36" s="185"/>
      <c r="B36" s="963" t="s">
        <v>603</v>
      </c>
      <c r="C36" s="964"/>
      <c r="D36" s="964"/>
      <c r="E36" s="964"/>
      <c r="F36" s="964"/>
      <c r="G36" s="964"/>
      <c r="H36" s="964"/>
      <c r="I36" s="964"/>
      <c r="J36" s="964"/>
      <c r="K36" s="964"/>
      <c r="L36" s="965"/>
    </row>
    <row r="37" spans="1:12" ht="12.75" customHeight="1" x14ac:dyDescent="0.15">
      <c r="A37" s="185"/>
      <c r="B37" s="957" t="s">
        <v>685</v>
      </c>
      <c r="C37" s="964"/>
      <c r="D37" s="964"/>
      <c r="E37" s="964"/>
      <c r="F37" s="964"/>
      <c r="G37" s="964"/>
      <c r="H37" s="964"/>
      <c r="I37" s="964"/>
      <c r="J37" s="964"/>
      <c r="K37" s="964"/>
      <c r="L37" s="965"/>
    </row>
    <row r="38" spans="1:12" ht="12.75" customHeight="1" x14ac:dyDescent="0.15">
      <c r="A38" s="185"/>
      <c r="B38" s="963" t="s">
        <v>604</v>
      </c>
      <c r="C38" s="964"/>
      <c r="D38" s="964"/>
      <c r="E38" s="964"/>
      <c r="F38" s="964"/>
      <c r="G38" s="964"/>
      <c r="H38" s="964"/>
      <c r="I38" s="964"/>
      <c r="J38" s="964"/>
      <c r="K38" s="964"/>
      <c r="L38" s="965"/>
    </row>
    <row r="39" spans="1:12" ht="12.75" customHeight="1" x14ac:dyDescent="0.15">
      <c r="A39" s="185"/>
      <c r="B39" s="957" t="s">
        <v>686</v>
      </c>
      <c r="C39" s="964"/>
      <c r="D39" s="964"/>
      <c r="E39" s="964"/>
      <c r="F39" s="964"/>
      <c r="G39" s="964"/>
      <c r="H39" s="964"/>
      <c r="I39" s="964"/>
      <c r="J39" s="964"/>
      <c r="K39" s="964"/>
      <c r="L39" s="965"/>
    </row>
    <row r="40" spans="1:12" ht="12.75" customHeight="1" x14ac:dyDescent="0.15">
      <c r="A40" s="185"/>
      <c r="B40" s="963" t="s">
        <v>605</v>
      </c>
      <c r="C40" s="964"/>
      <c r="D40" s="964"/>
      <c r="E40" s="964"/>
      <c r="F40" s="964"/>
      <c r="G40" s="964"/>
      <c r="H40" s="964"/>
      <c r="I40" s="964"/>
      <c r="J40" s="964"/>
      <c r="K40" s="964"/>
      <c r="L40" s="965"/>
    </row>
    <row r="41" spans="1:12" ht="12.75" customHeight="1" x14ac:dyDescent="0.15">
      <c r="A41" s="185"/>
      <c r="B41" s="957" t="s">
        <v>687</v>
      </c>
      <c r="C41" s="958"/>
      <c r="D41" s="958"/>
      <c r="E41" s="958"/>
      <c r="F41" s="958"/>
      <c r="G41" s="958"/>
      <c r="H41" s="958"/>
      <c r="I41" s="958"/>
      <c r="J41" s="958"/>
      <c r="K41" s="958"/>
      <c r="L41" s="959"/>
    </row>
    <row r="42" spans="1:12" ht="12.75" customHeight="1" x14ac:dyDescent="0.15">
      <c r="A42" s="185"/>
      <c r="B42" s="963" t="s">
        <v>606</v>
      </c>
      <c r="C42" s="964"/>
      <c r="D42" s="964"/>
      <c r="E42" s="964"/>
      <c r="F42" s="964"/>
      <c r="G42" s="964"/>
      <c r="H42" s="964"/>
      <c r="I42" s="964"/>
      <c r="J42" s="964"/>
      <c r="K42" s="964"/>
      <c r="L42" s="965"/>
    </row>
    <row r="43" spans="1:12" ht="12.75" customHeight="1" x14ac:dyDescent="0.15">
      <c r="A43" s="186"/>
      <c r="B43" s="957" t="s">
        <v>688</v>
      </c>
      <c r="C43" s="958"/>
      <c r="D43" s="958"/>
      <c r="E43" s="958"/>
      <c r="F43" s="958"/>
      <c r="G43" s="958"/>
      <c r="H43" s="958"/>
      <c r="I43" s="958"/>
      <c r="J43" s="958"/>
      <c r="K43" s="958"/>
      <c r="L43" s="959"/>
    </row>
    <row r="44" spans="1:12" ht="12.75" customHeight="1" x14ac:dyDescent="0.15">
      <c r="A44" s="183" t="s">
        <v>721</v>
      </c>
      <c r="B44" s="13"/>
      <c r="C44" s="13"/>
      <c r="D44" s="13"/>
      <c r="E44" s="13"/>
      <c r="F44" s="13"/>
      <c r="G44" s="13"/>
      <c r="H44" s="13"/>
      <c r="I44" s="13"/>
      <c r="J44" s="13"/>
      <c r="K44" s="13"/>
      <c r="L44" s="13"/>
    </row>
    <row r="45" spans="1:12" s="210" customFormat="1" ht="56" customHeight="1" x14ac:dyDescent="0.15">
      <c r="A45" s="211"/>
      <c r="B45" s="945" t="s">
        <v>1034</v>
      </c>
      <c r="C45" s="945"/>
      <c r="D45" s="945"/>
      <c r="E45" s="945"/>
      <c r="F45" s="945"/>
      <c r="G45" s="945"/>
      <c r="H45" s="945"/>
      <c r="I45" s="945"/>
      <c r="J45" s="945"/>
      <c r="K45" s="945"/>
      <c r="L45" s="945"/>
    </row>
    <row r="46" spans="1:12" s="210" customFormat="1" ht="44" customHeight="1" x14ac:dyDescent="0.15">
      <c r="A46" s="212"/>
      <c r="B46" s="945"/>
      <c r="C46" s="945"/>
      <c r="D46" s="945"/>
      <c r="E46" s="945"/>
      <c r="F46" s="945"/>
      <c r="G46" s="945"/>
      <c r="H46" s="945"/>
      <c r="I46" s="945"/>
      <c r="J46" s="945"/>
      <c r="K46" s="945"/>
      <c r="L46" s="945"/>
    </row>
    <row r="47" spans="1:12" s="210" customFormat="1" ht="43" customHeight="1" x14ac:dyDescent="0.15">
      <c r="A47" s="212"/>
      <c r="B47" s="946"/>
      <c r="C47" s="947"/>
      <c r="D47" s="947"/>
      <c r="E47" s="947"/>
      <c r="F47" s="947"/>
      <c r="G47" s="947"/>
      <c r="H47" s="947"/>
      <c r="I47" s="947"/>
      <c r="J47" s="947"/>
      <c r="K47" s="947"/>
      <c r="L47" s="947"/>
    </row>
    <row r="48" spans="1:12" customFormat="1" ht="47" customHeight="1" x14ac:dyDescent="0.15">
      <c r="A48" s="200"/>
      <c r="B48" s="945"/>
      <c r="C48" s="944"/>
      <c r="D48" s="944"/>
      <c r="E48" s="944"/>
      <c r="F48" s="944"/>
      <c r="G48" s="944"/>
      <c r="H48" s="944"/>
      <c r="I48" s="944"/>
      <c r="J48" s="944"/>
      <c r="K48" s="944"/>
      <c r="L48" s="944"/>
    </row>
    <row r="49" spans="1:12" customFormat="1" ht="25.5" customHeight="1" x14ac:dyDescent="0.15">
      <c r="A49" s="213"/>
      <c r="B49" s="944"/>
      <c r="C49" s="944"/>
      <c r="D49" s="944"/>
      <c r="E49" s="944"/>
      <c r="F49" s="944"/>
      <c r="G49" s="944"/>
      <c r="H49" s="944"/>
      <c r="I49" s="944"/>
      <c r="J49" s="944"/>
      <c r="K49" s="944"/>
      <c r="L49" s="944"/>
    </row>
  </sheetData>
  <mergeCells count="48">
    <mergeCell ref="B19:L19"/>
    <mergeCell ref="B42:L42"/>
    <mergeCell ref="B26:L26"/>
    <mergeCell ref="B43:L43"/>
    <mergeCell ref="B27:L27"/>
    <mergeCell ref="B28:L28"/>
    <mergeCell ref="B29:L29"/>
    <mergeCell ref="B30:L30"/>
    <mergeCell ref="B36:L36"/>
    <mergeCell ref="B37:L37"/>
    <mergeCell ref="B38:L38"/>
    <mergeCell ref="B39:L39"/>
    <mergeCell ref="B40:L40"/>
    <mergeCell ref="B32:L32"/>
    <mergeCell ref="B31:L31"/>
    <mergeCell ref="B33:L33"/>
    <mergeCell ref="B23:L23"/>
    <mergeCell ref="B24:L24"/>
    <mergeCell ref="B25:L25"/>
    <mergeCell ref="B41:L41"/>
    <mergeCell ref="B35:L35"/>
    <mergeCell ref="B34:L34"/>
    <mergeCell ref="B8:L8"/>
    <mergeCell ref="B9:L9"/>
    <mergeCell ref="B21:L21"/>
    <mergeCell ref="A22:L22"/>
    <mergeCell ref="B6:L6"/>
    <mergeCell ref="B20:L20"/>
    <mergeCell ref="B7:L7"/>
    <mergeCell ref="B10:L10"/>
    <mergeCell ref="B12:L12"/>
    <mergeCell ref="B13:L13"/>
    <mergeCell ref="A14:L14"/>
    <mergeCell ref="B15:L15"/>
    <mergeCell ref="B11:L11"/>
    <mergeCell ref="B16:L16"/>
    <mergeCell ref="B17:L17"/>
    <mergeCell ref="B18:L18"/>
    <mergeCell ref="A1:L1"/>
    <mergeCell ref="A2:L2"/>
    <mergeCell ref="B3:L3"/>
    <mergeCell ref="B4:L4"/>
    <mergeCell ref="B5:L5"/>
    <mergeCell ref="B49:L49"/>
    <mergeCell ref="B45:L45"/>
    <mergeCell ref="B46:L46"/>
    <mergeCell ref="B47:L47"/>
    <mergeCell ref="B48:L48"/>
  </mergeCells>
  <printOptions horizontalCentered="1"/>
  <pageMargins left="0.75" right="0.75" top="1" bottom="1" header="0.5" footer="0.5"/>
  <pageSetup scale="75" orientation="landscape" horizontalDpi="4294967292" verticalDpi="4294967292" r:id="rId1"/>
  <headerFooter alignWithMargins="0"/>
  <rowBreaks count="2" manualBreakCount="2">
    <brk id="13" max="16383" man="1"/>
    <brk id="2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B1:D24"/>
  <sheetViews>
    <sheetView tabSelected="1" zoomScaleNormal="100" workbookViewId="0">
      <selection activeCell="B2" sqref="B2:C13"/>
    </sheetView>
  </sheetViews>
  <sheetFormatPr baseColWidth="10" defaultColWidth="11.5" defaultRowHeight="13" x14ac:dyDescent="0.15"/>
  <cols>
    <col min="2" max="2" width="73.5" customWidth="1"/>
    <col min="3" max="3" width="42" customWidth="1"/>
    <col min="4" max="4" width="12.6640625" bestFit="1" customWidth="1"/>
    <col min="5" max="5" width="12.33203125" bestFit="1" customWidth="1"/>
  </cols>
  <sheetData>
    <row r="1" spans="2:4" ht="52" customHeight="1" thickBot="1" x14ac:dyDescent="0.2">
      <c r="B1" s="970" t="s">
        <v>5</v>
      </c>
      <c r="C1" s="970"/>
      <c r="D1" s="345"/>
    </row>
    <row r="2" spans="2:4" ht="25" customHeight="1" thickBot="1" x14ac:dyDescent="0.2">
      <c r="B2" s="971" t="s">
        <v>1155</v>
      </c>
      <c r="C2" s="972"/>
      <c r="D2" s="345"/>
    </row>
    <row r="3" spans="2:4" ht="18" customHeight="1" thickBot="1" x14ac:dyDescent="0.2">
      <c r="B3" s="973" t="s">
        <v>1152</v>
      </c>
      <c r="C3" s="974"/>
    </row>
    <row r="4" spans="2:4" ht="19" customHeight="1" thickBot="1" x14ac:dyDescent="0.2">
      <c r="B4" s="338" t="s">
        <v>597</v>
      </c>
      <c r="C4" s="339">
        <v>17496</v>
      </c>
    </row>
    <row r="5" spans="2:4" ht="25" customHeight="1" thickBot="1" x14ac:dyDescent="0.2">
      <c r="B5" s="340" t="s">
        <v>753</v>
      </c>
      <c r="C5" s="341" t="s">
        <v>1160</v>
      </c>
    </row>
    <row r="6" spans="2:4" ht="20" thickBot="1" x14ac:dyDescent="0.2">
      <c r="B6" s="340" t="s">
        <v>826</v>
      </c>
      <c r="C6" s="342" t="s">
        <v>1161</v>
      </c>
    </row>
    <row r="7" spans="2:4" ht="20" thickBot="1" x14ac:dyDescent="0.2">
      <c r="B7" s="340" t="s">
        <v>7</v>
      </c>
      <c r="C7" s="341" t="s">
        <v>1187</v>
      </c>
    </row>
    <row r="8" spans="2:4" ht="20" thickBot="1" x14ac:dyDescent="0.2">
      <c r="B8" s="340" t="s">
        <v>935</v>
      </c>
      <c r="C8" s="343" t="s">
        <v>1186</v>
      </c>
    </row>
    <row r="9" spans="2:4" ht="20" thickBot="1" x14ac:dyDescent="0.2">
      <c r="B9" s="340" t="s">
        <v>936</v>
      </c>
      <c r="C9" s="343" t="s">
        <v>1185</v>
      </c>
    </row>
    <row r="10" spans="2:4" ht="20" thickBot="1" x14ac:dyDescent="0.2">
      <c r="B10" s="935" t="s">
        <v>1175</v>
      </c>
      <c r="C10" s="936" t="s">
        <v>1174</v>
      </c>
    </row>
    <row r="11" spans="2:4" ht="21" customHeight="1" thickBot="1" x14ac:dyDescent="0.2">
      <c r="B11" s="340" t="s">
        <v>937</v>
      </c>
      <c r="C11" s="344" t="s">
        <v>1170</v>
      </c>
    </row>
    <row r="12" spans="2:4" ht="26" customHeight="1" thickBot="1" x14ac:dyDescent="0.2">
      <c r="B12" s="340" t="s">
        <v>938</v>
      </c>
      <c r="C12" s="344" t="s">
        <v>1153</v>
      </c>
    </row>
    <row r="13" spans="2:4" ht="20" thickBot="1" x14ac:dyDescent="0.2">
      <c r="B13" s="340" t="s">
        <v>939</v>
      </c>
      <c r="C13" s="341" t="s">
        <v>1154</v>
      </c>
    </row>
    <row r="14" spans="2:4" ht="18" x14ac:dyDescent="0.15">
      <c r="B14" s="346"/>
      <c r="C14" s="347"/>
    </row>
    <row r="15" spans="2:4" s="9" customFormat="1" ht="76" customHeight="1" x14ac:dyDescent="0.15">
      <c r="B15" s="968" t="s">
        <v>1000</v>
      </c>
      <c r="C15" s="969"/>
    </row>
    <row r="16" spans="2:4" ht="93" customHeight="1" x14ac:dyDescent="0.15">
      <c r="B16" s="968" t="s">
        <v>940</v>
      </c>
      <c r="C16" s="969"/>
    </row>
    <row r="17" spans="2:3" ht="77" customHeight="1" x14ac:dyDescent="0.15">
      <c r="B17" s="968" t="s">
        <v>941</v>
      </c>
      <c r="C17" s="969"/>
    </row>
    <row r="24" spans="2:3" x14ac:dyDescent="0.15">
      <c r="C24" s="48"/>
    </row>
  </sheetData>
  <dataConsolidate/>
  <mergeCells count="6">
    <mergeCell ref="B17:C17"/>
    <mergeCell ref="B1:C1"/>
    <mergeCell ref="B2:C2"/>
    <mergeCell ref="B3:C3"/>
    <mergeCell ref="B15:C15"/>
    <mergeCell ref="B16:C16"/>
  </mergeCells>
  <printOptions horizontalCentered="1"/>
  <pageMargins left="0.75" right="0.75" top="1" bottom="1" header="0.5" footer="0.5"/>
  <pageSetup scale="75" orientation="landscape" horizontalDpi="4294967292" verticalDpi="4294967292"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C13"/>
  <sheetViews>
    <sheetView zoomScaleNormal="100" workbookViewId="0">
      <selection activeCell="T52" sqref="T52"/>
    </sheetView>
  </sheetViews>
  <sheetFormatPr baseColWidth="10" defaultColWidth="8.83203125" defaultRowHeight="13" x14ac:dyDescent="0.15"/>
  <cols>
    <col min="2" max="2" width="50.6640625" customWidth="1"/>
    <col min="3" max="3" width="42" customWidth="1"/>
  </cols>
  <sheetData>
    <row r="1" spans="1:3" ht="72.75" customHeight="1" thickBot="1" x14ac:dyDescent="0.2">
      <c r="A1" s="970" t="s">
        <v>608</v>
      </c>
      <c r="B1" s="975"/>
      <c r="C1" s="975"/>
    </row>
    <row r="2" spans="1:3" ht="18" x14ac:dyDescent="0.2">
      <c r="B2" s="976" t="s">
        <v>1151</v>
      </c>
      <c r="C2" s="977"/>
    </row>
    <row r="3" spans="1:3" ht="19" thickBot="1" x14ac:dyDescent="0.25">
      <c r="B3" s="978" t="s">
        <v>1152</v>
      </c>
      <c r="C3" s="979"/>
    </row>
    <row r="4" spans="1:3" ht="20" thickBot="1" x14ac:dyDescent="0.25">
      <c r="B4" s="176" t="s">
        <v>6</v>
      </c>
      <c r="C4" s="177">
        <v>638</v>
      </c>
    </row>
    <row r="5" spans="1:3" ht="20" thickBot="1" x14ac:dyDescent="0.25">
      <c r="B5" s="178" t="s">
        <v>10</v>
      </c>
      <c r="C5" s="180">
        <v>5688</v>
      </c>
    </row>
    <row r="6" spans="1:3" ht="20" thickBot="1" x14ac:dyDescent="0.25">
      <c r="B6" s="178" t="s">
        <v>11</v>
      </c>
      <c r="C6" s="180">
        <v>2436763</v>
      </c>
    </row>
    <row r="7" spans="1:3" ht="20" thickBot="1" x14ac:dyDescent="0.25">
      <c r="B7" s="178" t="s">
        <v>826</v>
      </c>
      <c r="C7" s="180" t="s">
        <v>1162</v>
      </c>
    </row>
    <row r="8" spans="1:3" ht="20" thickBot="1" x14ac:dyDescent="0.25">
      <c r="B8" s="178" t="s">
        <v>12</v>
      </c>
      <c r="C8" s="181" t="s">
        <v>1147</v>
      </c>
    </row>
    <row r="9" spans="1:3" ht="20" thickBot="1" x14ac:dyDescent="0.25">
      <c r="B9" s="178" t="s">
        <v>13</v>
      </c>
      <c r="C9" s="181" t="s">
        <v>1148</v>
      </c>
    </row>
    <row r="10" spans="1:3" ht="20" thickBot="1" x14ac:dyDescent="0.25">
      <c r="B10" s="178" t="s">
        <v>8</v>
      </c>
      <c r="C10" s="179" t="s">
        <v>1149</v>
      </c>
    </row>
    <row r="11" spans="1:3" ht="20" thickBot="1" x14ac:dyDescent="0.25">
      <c r="B11" s="178" t="s">
        <v>9</v>
      </c>
      <c r="C11" s="179" t="s">
        <v>1150</v>
      </c>
    </row>
    <row r="13" spans="1:3" ht="318.75" customHeight="1" x14ac:dyDescent="0.15">
      <c r="A13" s="9"/>
      <c r="B13" s="980" t="s">
        <v>1001</v>
      </c>
      <c r="C13" s="981"/>
    </row>
  </sheetData>
  <mergeCells count="4">
    <mergeCell ref="A1:C1"/>
    <mergeCell ref="B2:C2"/>
    <mergeCell ref="B3:C3"/>
    <mergeCell ref="B13:C13"/>
  </mergeCells>
  <printOptions horizontalCentered="1"/>
  <pageMargins left="0.75" right="0.75" top="1" bottom="1" header="0.5" footer="0.5"/>
  <pageSetup scale="75" orientation="landscape"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69"/>
  <sheetViews>
    <sheetView topLeftCell="A18" zoomScale="115" zoomScaleNormal="100" workbookViewId="0">
      <selection activeCell="T52" sqref="T52"/>
    </sheetView>
  </sheetViews>
  <sheetFormatPr baseColWidth="10" defaultColWidth="8.83203125" defaultRowHeight="13" x14ac:dyDescent="0.15"/>
  <cols>
    <col min="1" max="1" width="15.33203125" customWidth="1"/>
    <col min="2" max="2" width="21.6640625" customWidth="1"/>
    <col min="3" max="3" width="16.6640625" customWidth="1"/>
    <col min="4" max="5" width="15.6640625" customWidth="1"/>
    <col min="6" max="6" width="34.5" customWidth="1"/>
    <col min="7" max="7" width="25.5" customWidth="1"/>
    <col min="8" max="8" width="14.33203125" customWidth="1"/>
    <col min="9" max="9" width="12.6640625" customWidth="1"/>
    <col min="10" max="10" width="10.33203125" customWidth="1"/>
    <col min="11" max="11" width="12.33203125" customWidth="1"/>
    <col min="12" max="12" width="11.1640625" bestFit="1" customWidth="1"/>
    <col min="13" max="13" width="9.1640625" bestFit="1" customWidth="1"/>
  </cols>
  <sheetData>
    <row r="1" spans="1:13" ht="46.5" customHeight="1" x14ac:dyDescent="0.15">
      <c r="A1" s="982" t="s">
        <v>1038</v>
      </c>
      <c r="B1" s="981"/>
      <c r="C1" s="981"/>
      <c r="D1" s="981"/>
      <c r="E1" s="981"/>
      <c r="F1" s="981"/>
    </row>
    <row r="2" spans="1:13" x14ac:dyDescent="0.15">
      <c r="A2" s="20"/>
      <c r="B2" s="20"/>
    </row>
    <row r="3" spans="1:13" x14ac:dyDescent="0.15">
      <c r="B3" s="20"/>
    </row>
    <row r="4" spans="1:13" x14ac:dyDescent="0.15">
      <c r="A4" t="s">
        <v>68</v>
      </c>
      <c r="B4" s="10"/>
      <c r="C4" s="10"/>
      <c r="D4" s="10"/>
    </row>
    <row r="5" spans="1:13" x14ac:dyDescent="0.15">
      <c r="B5" s="10"/>
      <c r="C5" s="10"/>
      <c r="D5" s="10"/>
      <c r="E5" s="20"/>
      <c r="F5" s="20"/>
    </row>
    <row r="6" spans="1:13" ht="19" customHeight="1" x14ac:dyDescent="0.15">
      <c r="A6" s="262" t="s">
        <v>41</v>
      </c>
      <c r="B6" s="262" t="s">
        <v>42</v>
      </c>
      <c r="C6" s="262" t="s">
        <v>43</v>
      </c>
      <c r="D6" s="23"/>
    </row>
    <row r="7" spans="1:13" ht="16" x14ac:dyDescent="0.2">
      <c r="A7" s="274" t="s">
        <v>44</v>
      </c>
      <c r="B7" s="260">
        <f t="shared" ref="B7:B19" si="0">C26/1024</f>
        <v>391.89434082031255</v>
      </c>
      <c r="C7" s="260">
        <f t="shared" ref="C7:C19" si="1">D26/1000000</f>
        <v>2.917278</v>
      </c>
    </row>
    <row r="8" spans="1:13" ht="16" x14ac:dyDescent="0.2">
      <c r="A8" s="232" t="s">
        <v>1004</v>
      </c>
      <c r="B8" s="260">
        <f t="shared" si="0"/>
        <v>13243.745222656249</v>
      </c>
      <c r="C8" s="260">
        <f t="shared" si="1"/>
        <v>18.525348999999999</v>
      </c>
    </row>
    <row r="9" spans="1:13" ht="16" x14ac:dyDescent="0.2">
      <c r="A9" s="274" t="s">
        <v>46</v>
      </c>
      <c r="B9" s="260">
        <f t="shared" si="0"/>
        <v>69.159384765625006</v>
      </c>
      <c r="C9" s="260">
        <f t="shared" si="1"/>
        <v>67.960634999999996</v>
      </c>
    </row>
    <row r="10" spans="1:13" ht="16" x14ac:dyDescent="0.2">
      <c r="A10" s="274" t="s">
        <v>965</v>
      </c>
      <c r="B10" s="260">
        <f t="shared" si="0"/>
        <v>9572.9628339843748</v>
      </c>
      <c r="C10" s="260">
        <f t="shared" si="1"/>
        <v>21.156545000000001</v>
      </c>
    </row>
    <row r="11" spans="1:13" ht="16" x14ac:dyDescent="0.2">
      <c r="A11" s="274" t="s">
        <v>47</v>
      </c>
      <c r="B11" s="260">
        <f t="shared" si="0"/>
        <v>3730.9113037109373</v>
      </c>
      <c r="C11" s="260">
        <f t="shared" si="1"/>
        <v>97.901481000000004</v>
      </c>
    </row>
    <row r="12" spans="1:13" ht="16" x14ac:dyDescent="0.2">
      <c r="A12" s="274" t="s">
        <v>1005</v>
      </c>
      <c r="B12" s="260">
        <f t="shared" si="0"/>
        <v>338.80798242187501</v>
      </c>
      <c r="C12" s="260">
        <f t="shared" si="1"/>
        <v>4.3785679999999996</v>
      </c>
    </row>
    <row r="13" spans="1:13" ht="16" x14ac:dyDescent="0.2">
      <c r="A13" s="232" t="s">
        <v>749</v>
      </c>
      <c r="B13" s="260">
        <f t="shared" si="0"/>
        <v>1500.9760517578125</v>
      </c>
      <c r="C13" s="260">
        <f t="shared" si="1"/>
        <v>11.445223</v>
      </c>
    </row>
    <row r="14" spans="1:13" s="25" customFormat="1" ht="16" x14ac:dyDescent="0.2">
      <c r="A14" s="232" t="s">
        <v>84</v>
      </c>
      <c r="B14" s="260">
        <f t="shared" si="0"/>
        <v>6304.9736669921876</v>
      </c>
      <c r="C14" s="260">
        <f t="shared" si="1"/>
        <v>183.08413999999999</v>
      </c>
      <c r="D14"/>
      <c r="E14"/>
      <c r="F14"/>
      <c r="G14"/>
      <c r="H14"/>
      <c r="I14"/>
      <c r="J14"/>
      <c r="K14"/>
      <c r="L14"/>
      <c r="M14"/>
    </row>
    <row r="15" spans="1:13" s="25" customFormat="1" ht="16" x14ac:dyDescent="0.2">
      <c r="A15" s="274" t="s">
        <v>839</v>
      </c>
      <c r="B15" s="260">
        <f t="shared" si="0"/>
        <v>3989.8372216796874</v>
      </c>
      <c r="C15" s="260">
        <f t="shared" si="1"/>
        <v>71.710380000000001</v>
      </c>
      <c r="D15"/>
      <c r="E15"/>
      <c r="F15"/>
      <c r="K15"/>
      <c r="L15"/>
      <c r="M15"/>
    </row>
    <row r="16" spans="1:13" s="25" customFormat="1" ht="16" x14ac:dyDescent="0.2">
      <c r="A16" s="274" t="s">
        <v>571</v>
      </c>
      <c r="B16" s="260">
        <f t="shared" si="0"/>
        <v>489.87586914062501</v>
      </c>
      <c r="C16" s="260">
        <f t="shared" si="1"/>
        <v>1.190871</v>
      </c>
      <c r="D16"/>
      <c r="E16"/>
      <c r="F16" s="26"/>
      <c r="K16"/>
      <c r="L16"/>
      <c r="M16"/>
    </row>
    <row r="17" spans="1:10" ht="16" x14ac:dyDescent="0.2">
      <c r="A17" s="274" t="s">
        <v>929</v>
      </c>
      <c r="B17" s="260">
        <f t="shared" si="0"/>
        <v>174.40496874999999</v>
      </c>
      <c r="C17" s="260">
        <f t="shared" si="1"/>
        <v>1.8198989999999999</v>
      </c>
      <c r="E17" s="26"/>
      <c r="G17" s="25"/>
      <c r="H17" s="25"/>
      <c r="I17" s="25"/>
      <c r="J17" s="25"/>
    </row>
    <row r="18" spans="1:10" ht="16" x14ac:dyDescent="0.2">
      <c r="A18" s="274" t="s">
        <v>81</v>
      </c>
      <c r="B18" s="260">
        <f t="shared" si="0"/>
        <v>7478.8491972656248</v>
      </c>
      <c r="C18" s="260">
        <f t="shared" si="1"/>
        <v>19.239003</v>
      </c>
      <c r="F18" s="10"/>
    </row>
    <row r="19" spans="1:10" ht="16" x14ac:dyDescent="0.2">
      <c r="A19" s="232" t="s">
        <v>54</v>
      </c>
      <c r="B19" s="260">
        <f t="shared" si="0"/>
        <v>1.98551953125</v>
      </c>
      <c r="C19" s="260">
        <f t="shared" si="1"/>
        <v>7.9999999999999996E-6</v>
      </c>
      <c r="F19" s="10"/>
    </row>
    <row r="20" spans="1:10" ht="16" x14ac:dyDescent="0.2">
      <c r="A20" s="266" t="s">
        <v>55</v>
      </c>
      <c r="B20" s="260">
        <f>SUM(B7:B19)</f>
        <v>47288.383563476564</v>
      </c>
      <c r="C20" s="260">
        <f>SUM(C7:C19)</f>
        <v>501.32938000000007</v>
      </c>
      <c r="E20" s="10"/>
    </row>
    <row r="21" spans="1:10" x14ac:dyDescent="0.15">
      <c r="A21" s="221" t="s">
        <v>56</v>
      </c>
      <c r="B21" s="222">
        <f>B20/366</f>
        <v>129.2032337799906</v>
      </c>
      <c r="C21" s="222">
        <f>C20/366</f>
        <v>1.369752404371585</v>
      </c>
      <c r="D21" s="10"/>
      <c r="E21" s="10"/>
    </row>
    <row r="22" spans="1:10" x14ac:dyDescent="0.15">
      <c r="D22" s="10"/>
    </row>
    <row r="23" spans="1:10" x14ac:dyDescent="0.15">
      <c r="A23" s="10" t="s">
        <v>57</v>
      </c>
      <c r="B23" s="10"/>
      <c r="C23" s="10"/>
      <c r="D23" s="10"/>
    </row>
    <row r="24" spans="1:10" x14ac:dyDescent="0.15">
      <c r="B24" s="10"/>
      <c r="C24" s="10"/>
      <c r="D24" s="10"/>
    </row>
    <row r="25" spans="1:10" ht="14" x14ac:dyDescent="0.15">
      <c r="A25" s="21" t="s">
        <v>41</v>
      </c>
      <c r="B25" s="21" t="s">
        <v>58</v>
      </c>
      <c r="C25" s="28" t="s">
        <v>59</v>
      </c>
      <c r="D25" s="28" t="s">
        <v>60</v>
      </c>
    </row>
    <row r="26" spans="1:10" ht="14" x14ac:dyDescent="0.15">
      <c r="A26" s="17" t="s">
        <v>44</v>
      </c>
      <c r="B26" s="29" t="s">
        <v>61</v>
      </c>
      <c r="C26" s="312">
        <f>C46+C47</f>
        <v>401299.80500000005</v>
      </c>
      <c r="D26" s="551">
        <f>D46+D47</f>
        <v>2917278</v>
      </c>
    </row>
    <row r="27" spans="1:10" ht="14" x14ac:dyDescent="0.15">
      <c r="A27" s="187" t="s">
        <v>1004</v>
      </c>
      <c r="B27" s="29" t="s">
        <v>61</v>
      </c>
      <c r="C27" s="32">
        <f>C48+C49</f>
        <v>13561595.107999999</v>
      </c>
      <c r="D27" s="552">
        <f>D48+D49</f>
        <v>18525349</v>
      </c>
    </row>
    <row r="28" spans="1:10" ht="14" x14ac:dyDescent="0.15">
      <c r="A28" s="33" t="s">
        <v>46</v>
      </c>
      <c r="B28" s="29" t="s">
        <v>61</v>
      </c>
      <c r="C28" s="32">
        <f>C50</f>
        <v>70819.210000000006</v>
      </c>
      <c r="D28" s="552">
        <f>D50</f>
        <v>67960635</v>
      </c>
    </row>
    <row r="29" spans="1:10" ht="14" x14ac:dyDescent="0.15">
      <c r="A29" s="33" t="s">
        <v>965</v>
      </c>
      <c r="B29" s="29" t="s">
        <v>61</v>
      </c>
      <c r="C29" s="32">
        <f>C51</f>
        <v>9802713.9419999998</v>
      </c>
      <c r="D29" s="552">
        <f>D51</f>
        <v>21156545</v>
      </c>
    </row>
    <row r="30" spans="1:10" ht="14" x14ac:dyDescent="0.15">
      <c r="A30" s="17" t="s">
        <v>47</v>
      </c>
      <c r="B30" s="29" t="s">
        <v>61</v>
      </c>
      <c r="C30" s="30">
        <f>C52+C53</f>
        <v>3820453.1749999998</v>
      </c>
      <c r="D30" s="551">
        <f>D52+D53</f>
        <v>97901481</v>
      </c>
    </row>
    <row r="31" spans="1:10" ht="14" x14ac:dyDescent="0.15">
      <c r="A31" s="17" t="s">
        <v>1005</v>
      </c>
      <c r="B31" s="29" t="s">
        <v>61</v>
      </c>
      <c r="C31" s="30">
        <f>C54+C55</f>
        <v>346939.37400000001</v>
      </c>
      <c r="D31" s="551">
        <f>D54+D55</f>
        <v>4378568</v>
      </c>
    </row>
    <row r="32" spans="1:10" ht="14" x14ac:dyDescent="0.15">
      <c r="A32" s="17" t="s">
        <v>749</v>
      </c>
      <c r="B32" s="29" t="s">
        <v>61</v>
      </c>
      <c r="C32" s="30">
        <f>C56+C57</f>
        <v>1536999.477</v>
      </c>
      <c r="D32" s="551">
        <f>D56+D57</f>
        <v>11445223</v>
      </c>
    </row>
    <row r="33" spans="1:9" ht="14" x14ac:dyDescent="0.15">
      <c r="A33" s="17" t="s">
        <v>84</v>
      </c>
      <c r="B33" s="29" t="s">
        <v>61</v>
      </c>
      <c r="C33" s="30">
        <f>C58+C59</f>
        <v>6456293.0350000001</v>
      </c>
      <c r="D33" s="551">
        <f>D58+D59</f>
        <v>183084140</v>
      </c>
    </row>
    <row r="34" spans="1:9" ht="14" x14ac:dyDescent="0.15">
      <c r="A34" s="17" t="s">
        <v>839</v>
      </c>
      <c r="B34" s="29" t="s">
        <v>61</v>
      </c>
      <c r="C34" s="30">
        <f>C60+C61</f>
        <v>4085593.3149999999</v>
      </c>
      <c r="D34" s="551">
        <f>D60+D61</f>
        <v>71710380</v>
      </c>
      <c r="E34" s="34"/>
    </row>
    <row r="35" spans="1:9" ht="14" x14ac:dyDescent="0.15">
      <c r="A35" s="187" t="s">
        <v>571</v>
      </c>
      <c r="B35" s="35" t="s">
        <v>61</v>
      </c>
      <c r="C35" s="201">
        <f>C62+C63</f>
        <v>501632.89</v>
      </c>
      <c r="D35" s="203">
        <f>D62+D63</f>
        <v>1190871</v>
      </c>
    </row>
    <row r="36" spans="1:9" ht="14" x14ac:dyDescent="0.15">
      <c r="A36" s="187" t="s">
        <v>929</v>
      </c>
      <c r="B36" s="29" t="s">
        <v>61</v>
      </c>
      <c r="C36" s="30">
        <f>C64+C65</f>
        <v>178590.68799999999</v>
      </c>
      <c r="D36" s="551">
        <f>D64+D65</f>
        <v>1819899</v>
      </c>
    </row>
    <row r="37" spans="1:9" ht="14" x14ac:dyDescent="0.15">
      <c r="A37" s="17" t="s">
        <v>81</v>
      </c>
      <c r="B37" s="29" t="s">
        <v>61</v>
      </c>
      <c r="C37" s="30">
        <f>C66+C67</f>
        <v>7658341.5779999997</v>
      </c>
      <c r="D37" s="551">
        <f>D66+D67</f>
        <v>19239003</v>
      </c>
    </row>
    <row r="38" spans="1:9" ht="14" x14ac:dyDescent="0.15">
      <c r="A38" s="17" t="s">
        <v>54</v>
      </c>
      <c r="B38" s="29" t="s">
        <v>61</v>
      </c>
      <c r="C38" s="30">
        <f>C68</f>
        <v>2033.172</v>
      </c>
      <c r="D38" s="551">
        <f>D68</f>
        <v>8</v>
      </c>
    </row>
    <row r="39" spans="1:9" x14ac:dyDescent="0.15">
      <c r="A39" s="27" t="s">
        <v>55</v>
      </c>
      <c r="B39" s="35"/>
      <c r="C39" s="36">
        <f>SUM(C26:C38)</f>
        <v>48423304.769000001</v>
      </c>
      <c r="D39" s="311">
        <f>SUM(D26:D38)</f>
        <v>501329380</v>
      </c>
    </row>
    <row r="41" spans="1:9" x14ac:dyDescent="0.15">
      <c r="A41" s="15"/>
    </row>
    <row r="42" spans="1:9" x14ac:dyDescent="0.15">
      <c r="A42" s="15"/>
    </row>
    <row r="43" spans="1:9" x14ac:dyDescent="0.15">
      <c r="A43" s="10" t="s">
        <v>864</v>
      </c>
      <c r="C43" t="s">
        <v>63</v>
      </c>
      <c r="F43" s="10" t="s">
        <v>75</v>
      </c>
      <c r="G43" t="s">
        <v>63</v>
      </c>
    </row>
    <row r="45" spans="1:9" ht="14" x14ac:dyDescent="0.15">
      <c r="A45" s="22" t="s">
        <v>64</v>
      </c>
      <c r="B45" s="38" t="s">
        <v>65</v>
      </c>
      <c r="C45" s="38" t="s">
        <v>59</v>
      </c>
      <c r="D45" s="28" t="s">
        <v>60</v>
      </c>
      <c r="F45" s="22" t="s">
        <v>64</v>
      </c>
      <c r="G45" s="38" t="s">
        <v>65</v>
      </c>
      <c r="H45" s="38" t="s">
        <v>59</v>
      </c>
      <c r="I45" s="28" t="s">
        <v>60</v>
      </c>
    </row>
    <row r="46" spans="1:9" x14ac:dyDescent="0.15">
      <c r="A46" s="46" t="s">
        <v>44</v>
      </c>
      <c r="B46" s="191" t="s">
        <v>1037</v>
      </c>
      <c r="C46" s="192">
        <v>172600.82500000001</v>
      </c>
      <c r="D46" s="175">
        <v>1874138</v>
      </c>
      <c r="F46" t="s">
        <v>1035</v>
      </c>
      <c r="G46" s="191" t="s">
        <v>1037</v>
      </c>
      <c r="H46" s="550">
        <v>228698.98</v>
      </c>
      <c r="I46" s="509">
        <v>1043140</v>
      </c>
    </row>
    <row r="47" spans="1:9" x14ac:dyDescent="0.15">
      <c r="A47" s="46" t="s">
        <v>1035</v>
      </c>
      <c r="B47" s="191" t="s">
        <v>1037</v>
      </c>
      <c r="C47" s="192">
        <v>228698.98</v>
      </c>
      <c r="D47" s="175">
        <v>1043140</v>
      </c>
      <c r="F47" t="s">
        <v>45</v>
      </c>
      <c r="G47" s="191" t="s">
        <v>1037</v>
      </c>
      <c r="H47" s="550">
        <v>502088.266</v>
      </c>
      <c r="I47" s="509">
        <v>358769</v>
      </c>
    </row>
    <row r="48" spans="1:9" x14ac:dyDescent="0.15">
      <c r="A48" s="46" t="s">
        <v>45</v>
      </c>
      <c r="B48" s="191" t="s">
        <v>1037</v>
      </c>
      <c r="C48" s="192">
        <v>74845.985000000001</v>
      </c>
      <c r="D48" s="175">
        <v>57324</v>
      </c>
      <c r="F48" t="s">
        <v>859</v>
      </c>
      <c r="G48" s="191" t="s">
        <v>1037</v>
      </c>
      <c r="H48" s="550">
        <v>13059506.842</v>
      </c>
      <c r="I48" s="509">
        <v>18166580</v>
      </c>
    </row>
    <row r="49" spans="1:10" x14ac:dyDescent="0.15">
      <c r="A49" s="46" t="s">
        <v>859</v>
      </c>
      <c r="B49" s="191" t="s">
        <v>1037</v>
      </c>
      <c r="C49" s="192">
        <v>13486749.123</v>
      </c>
      <c r="D49" s="175">
        <v>18468025</v>
      </c>
      <c r="F49" t="s">
        <v>46</v>
      </c>
      <c r="G49" s="191" t="s">
        <v>1037</v>
      </c>
      <c r="H49" s="550">
        <v>70819.210000000006</v>
      </c>
      <c r="I49" s="509">
        <v>67960635</v>
      </c>
    </row>
    <row r="50" spans="1:10" x14ac:dyDescent="0.15">
      <c r="A50" s="46" t="s">
        <v>46</v>
      </c>
      <c r="B50" s="191" t="s">
        <v>1037</v>
      </c>
      <c r="C50" s="192">
        <v>70819.210000000006</v>
      </c>
      <c r="D50" s="175">
        <v>67960635</v>
      </c>
      <c r="F50" t="s">
        <v>965</v>
      </c>
      <c r="G50" s="191" t="s">
        <v>1037</v>
      </c>
      <c r="H50" s="550">
        <v>9802713.9419999998</v>
      </c>
      <c r="I50" s="509">
        <v>21156545</v>
      </c>
    </row>
    <row r="51" spans="1:10" x14ac:dyDescent="0.15">
      <c r="A51" s="46" t="s">
        <v>965</v>
      </c>
      <c r="B51" s="191" t="s">
        <v>1037</v>
      </c>
      <c r="C51" s="192">
        <v>9802713.9419999998</v>
      </c>
      <c r="D51" s="175">
        <v>21156545</v>
      </c>
      <c r="F51" t="s">
        <v>47</v>
      </c>
      <c r="G51" s="191" t="s">
        <v>1037</v>
      </c>
      <c r="H51" s="550">
        <v>630258.07400000002</v>
      </c>
      <c r="I51" s="509">
        <v>12123277</v>
      </c>
    </row>
    <row r="52" spans="1:10" x14ac:dyDescent="0.15">
      <c r="A52" s="46" t="s">
        <v>47</v>
      </c>
      <c r="B52" s="191" t="s">
        <v>1037</v>
      </c>
      <c r="C52" s="192">
        <v>630258.07400000002</v>
      </c>
      <c r="D52" s="175">
        <v>12123277</v>
      </c>
      <c r="F52" t="s">
        <v>860</v>
      </c>
      <c r="G52" s="191" t="s">
        <v>1037</v>
      </c>
      <c r="H52" s="550">
        <v>3190195.1009999998</v>
      </c>
      <c r="I52" s="509">
        <v>85778204</v>
      </c>
    </row>
    <row r="53" spans="1:10" x14ac:dyDescent="0.15">
      <c r="A53" s="46" t="s">
        <v>860</v>
      </c>
      <c r="B53" s="191" t="s">
        <v>1037</v>
      </c>
      <c r="C53" s="192">
        <v>3190195.1009999998</v>
      </c>
      <c r="D53" s="175">
        <v>85778204</v>
      </c>
      <c r="F53" t="s">
        <v>817</v>
      </c>
      <c r="G53" s="191" t="s">
        <v>1037</v>
      </c>
      <c r="H53" s="550">
        <v>346939.37400000001</v>
      </c>
      <c r="I53" s="509">
        <v>4378568</v>
      </c>
    </row>
    <row r="54" spans="1:10" x14ac:dyDescent="0.15">
      <c r="A54" s="46" t="s">
        <v>48</v>
      </c>
      <c r="B54" s="191" t="s">
        <v>1037</v>
      </c>
      <c r="C54" s="192"/>
      <c r="D54" s="175"/>
      <c r="F54" t="s">
        <v>977</v>
      </c>
      <c r="G54" s="191" t="s">
        <v>1037</v>
      </c>
      <c r="H54" s="550">
        <v>927094.88</v>
      </c>
      <c r="I54" s="509">
        <v>8127781</v>
      </c>
    </row>
    <row r="55" spans="1:10" x14ac:dyDescent="0.15">
      <c r="A55" s="46" t="s">
        <v>817</v>
      </c>
      <c r="B55" s="191" t="s">
        <v>1037</v>
      </c>
      <c r="C55" s="192">
        <v>346939.37400000001</v>
      </c>
      <c r="D55" s="175">
        <v>4378568</v>
      </c>
      <c r="F55" t="s">
        <v>66</v>
      </c>
      <c r="G55" s="191" t="s">
        <v>1037</v>
      </c>
      <c r="H55" s="550">
        <v>172600.82500000001</v>
      </c>
      <c r="I55" s="509">
        <v>1874138</v>
      </c>
    </row>
    <row r="56" spans="1:10" x14ac:dyDescent="0.15">
      <c r="A56" s="46" t="s">
        <v>834</v>
      </c>
      <c r="B56" s="191" t="s">
        <v>1037</v>
      </c>
      <c r="C56" s="323">
        <v>609904.59699999995</v>
      </c>
      <c r="D56" s="325">
        <v>3317442</v>
      </c>
      <c r="F56" t="s">
        <v>49</v>
      </c>
      <c r="G56" s="191" t="s">
        <v>1037</v>
      </c>
      <c r="H56" s="550">
        <v>1655289.615</v>
      </c>
      <c r="I56" s="509">
        <v>94131930</v>
      </c>
    </row>
    <row r="57" spans="1:10" x14ac:dyDescent="0.15">
      <c r="A57" s="46" t="s">
        <v>977</v>
      </c>
      <c r="B57" s="191" t="s">
        <v>1037</v>
      </c>
      <c r="C57" s="192">
        <v>927094.88</v>
      </c>
      <c r="D57" s="175">
        <v>8127781</v>
      </c>
      <c r="F57" t="s">
        <v>818</v>
      </c>
      <c r="G57" s="191" t="s">
        <v>1037</v>
      </c>
      <c r="H57" s="550">
        <v>4801003.42</v>
      </c>
      <c r="I57" s="509">
        <v>88952210</v>
      </c>
    </row>
    <row r="58" spans="1:10" x14ac:dyDescent="0.15">
      <c r="A58" s="46" t="s">
        <v>49</v>
      </c>
      <c r="B58" s="191" t="s">
        <v>1037</v>
      </c>
      <c r="C58" s="192">
        <v>1655289.615</v>
      </c>
      <c r="D58" s="175">
        <v>94131930</v>
      </c>
      <c r="F58" t="s">
        <v>50</v>
      </c>
      <c r="G58" s="191" t="s">
        <v>1037</v>
      </c>
      <c r="H58" s="550">
        <v>609904.59699999995</v>
      </c>
      <c r="I58" s="509">
        <v>3317442</v>
      </c>
    </row>
    <row r="59" spans="1:10" x14ac:dyDescent="0.15">
      <c r="A59" s="46" t="s">
        <v>818</v>
      </c>
      <c r="B59" s="191" t="s">
        <v>1037</v>
      </c>
      <c r="C59" s="192">
        <v>4801003.42</v>
      </c>
      <c r="D59" s="175">
        <v>88952210</v>
      </c>
      <c r="F59" t="s">
        <v>51</v>
      </c>
      <c r="G59" s="191" t="s">
        <v>1037</v>
      </c>
      <c r="H59" s="550">
        <v>1096128.3049999999</v>
      </c>
      <c r="I59" s="509">
        <v>26345102</v>
      </c>
      <c r="J59" t="s">
        <v>814</v>
      </c>
    </row>
    <row r="60" spans="1:10" x14ac:dyDescent="0.15">
      <c r="A60" s="46" t="s">
        <v>51</v>
      </c>
      <c r="B60" s="191" t="s">
        <v>1037</v>
      </c>
      <c r="C60" s="192">
        <v>1117916.3429999999</v>
      </c>
      <c r="D60" s="175">
        <v>26588670</v>
      </c>
      <c r="F60" t="s">
        <v>861</v>
      </c>
      <c r="G60" s="191" t="s">
        <v>1037</v>
      </c>
      <c r="H60" s="550">
        <v>2967676.9720000001</v>
      </c>
      <c r="I60" s="509">
        <v>45121710</v>
      </c>
    </row>
    <row r="61" spans="1:10" x14ac:dyDescent="0.15">
      <c r="A61" s="46" t="s">
        <v>861</v>
      </c>
      <c r="B61" s="191" t="s">
        <v>1037</v>
      </c>
      <c r="C61" s="192">
        <v>2967676.9720000001</v>
      </c>
      <c r="D61" s="175">
        <v>45121710</v>
      </c>
      <c r="F61" t="s">
        <v>763</v>
      </c>
      <c r="G61" s="191" t="s">
        <v>1037</v>
      </c>
      <c r="H61" s="550">
        <v>21788.038</v>
      </c>
      <c r="I61" s="509">
        <v>243568</v>
      </c>
    </row>
    <row r="62" spans="1:10" x14ac:dyDescent="0.15">
      <c r="A62" s="46" t="s">
        <v>611</v>
      </c>
      <c r="B62" s="191" t="s">
        <v>1037</v>
      </c>
      <c r="C62" s="192">
        <v>363165.91600000003</v>
      </c>
      <c r="D62" s="175">
        <v>904974</v>
      </c>
      <c r="F62" t="s">
        <v>611</v>
      </c>
      <c r="G62" s="191" t="s">
        <v>1037</v>
      </c>
      <c r="H62" s="550">
        <v>363165.91600000003</v>
      </c>
      <c r="I62" s="509">
        <v>904974</v>
      </c>
    </row>
    <row r="63" spans="1:10" x14ac:dyDescent="0.15">
      <c r="A63" s="46" t="s">
        <v>1036</v>
      </c>
      <c r="B63" s="191" t="s">
        <v>1037</v>
      </c>
      <c r="C63" s="323">
        <v>138466.97399999999</v>
      </c>
      <c r="D63" s="325">
        <v>285897</v>
      </c>
      <c r="F63" t="s">
        <v>1036</v>
      </c>
      <c r="G63" s="191" t="s">
        <v>1037</v>
      </c>
      <c r="H63" s="550">
        <v>138466.97399999999</v>
      </c>
      <c r="I63" s="509">
        <v>285897</v>
      </c>
    </row>
    <row r="64" spans="1:10" x14ac:dyDescent="0.15">
      <c r="A64" s="46" t="s">
        <v>52</v>
      </c>
      <c r="B64" s="191" t="s">
        <v>1037</v>
      </c>
      <c r="C64" s="192">
        <v>108087.583</v>
      </c>
      <c r="D64" s="175">
        <v>1451948</v>
      </c>
      <c r="F64" t="s">
        <v>52</v>
      </c>
      <c r="G64" s="191" t="s">
        <v>1037</v>
      </c>
      <c r="H64" s="550">
        <v>108087.583</v>
      </c>
      <c r="I64" s="509">
        <v>1451948</v>
      </c>
    </row>
    <row r="65" spans="1:9" x14ac:dyDescent="0.15">
      <c r="A65" s="46" t="s">
        <v>862</v>
      </c>
      <c r="B65" s="191" t="s">
        <v>1037</v>
      </c>
      <c r="C65" s="192">
        <v>70503.104999999996</v>
      </c>
      <c r="D65" s="175">
        <v>367951</v>
      </c>
      <c r="F65" t="s">
        <v>862</v>
      </c>
      <c r="G65" s="191" t="s">
        <v>1037</v>
      </c>
      <c r="H65" s="550">
        <v>70503.104999999996</v>
      </c>
      <c r="I65" s="509">
        <v>367951</v>
      </c>
    </row>
    <row r="66" spans="1:9" x14ac:dyDescent="0.15">
      <c r="A66" s="46" t="s">
        <v>53</v>
      </c>
      <c r="B66" s="191" t="s">
        <v>1037</v>
      </c>
      <c r="C66" s="192">
        <v>15709.124</v>
      </c>
      <c r="D66" s="175">
        <v>865740</v>
      </c>
      <c r="F66" t="s">
        <v>863</v>
      </c>
      <c r="G66" s="191" t="s">
        <v>1037</v>
      </c>
      <c r="H66" s="550">
        <v>7642632.4539999999</v>
      </c>
      <c r="I66" s="509">
        <v>18373263</v>
      </c>
    </row>
    <row r="67" spans="1:9" x14ac:dyDescent="0.15">
      <c r="A67" s="46" t="s">
        <v>863</v>
      </c>
      <c r="B67" s="191" t="s">
        <v>1037</v>
      </c>
      <c r="C67" s="310">
        <v>7642632.4539999999</v>
      </c>
      <c r="D67" s="311">
        <v>18373263</v>
      </c>
      <c r="F67" t="s">
        <v>67</v>
      </c>
      <c r="G67" s="191" t="s">
        <v>1037</v>
      </c>
      <c r="H67" s="550">
        <v>15709.124</v>
      </c>
      <c r="I67" s="509">
        <v>865740</v>
      </c>
    </row>
    <row r="68" spans="1:9" x14ac:dyDescent="0.15">
      <c r="A68" s="46" t="s">
        <v>54</v>
      </c>
      <c r="B68" s="191" t="s">
        <v>1037</v>
      </c>
      <c r="C68" s="33">
        <v>2033.172</v>
      </c>
      <c r="D68" s="33">
        <v>8</v>
      </c>
      <c r="F68" t="s">
        <v>54</v>
      </c>
      <c r="G68" s="191" t="s">
        <v>1037</v>
      </c>
      <c r="H68" s="550">
        <v>2033.172</v>
      </c>
      <c r="I68" s="509">
        <v>8</v>
      </c>
    </row>
    <row r="69" spans="1:9" x14ac:dyDescent="0.15">
      <c r="A69" s="46" t="s">
        <v>55</v>
      </c>
      <c r="B69" s="33"/>
      <c r="C69" s="310">
        <f>SUM(C46:C68)</f>
        <v>48423304.768999986</v>
      </c>
      <c r="D69" s="310">
        <f>SUM(D46:D68)</f>
        <v>501329380</v>
      </c>
      <c r="F69" t="s">
        <v>55</v>
      </c>
      <c r="H69" s="550">
        <f>SUM(H46:H68)</f>
        <v>48423304.769000001</v>
      </c>
      <c r="I69" s="509">
        <f>SUM(I46:I68)</f>
        <v>501329380</v>
      </c>
    </row>
  </sheetData>
  <mergeCells count="1">
    <mergeCell ref="A1:F1"/>
  </mergeCells>
  <phoneticPr fontId="29" type="noConversion"/>
  <printOptions horizontalCentered="1"/>
  <pageMargins left="0.75" right="0.75" top="1" bottom="1" header="0.5" footer="0.5"/>
  <pageSetup scale="75" orientation="landscape" horizontalDpi="4294967292" verticalDpi="4294967292"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E75"/>
  <sheetViews>
    <sheetView zoomScale="165" zoomScaleNormal="165" workbookViewId="0">
      <selection activeCell="B20" sqref="B20"/>
    </sheetView>
  </sheetViews>
  <sheetFormatPr baseColWidth="10" defaultColWidth="8.83203125" defaultRowHeight="13" x14ac:dyDescent="0.15"/>
  <cols>
    <col min="1" max="1" width="15.83203125" style="10" customWidth="1"/>
    <col min="2" max="2" width="18.5" style="10" customWidth="1"/>
    <col min="3" max="3" width="16" style="10" customWidth="1"/>
    <col min="4" max="5" width="15.6640625" style="10" customWidth="1"/>
    <col min="6" max="6" width="16.33203125" style="10" customWidth="1"/>
    <col min="7" max="7" width="22" style="10" bestFit="1" customWidth="1"/>
    <col min="8" max="8" width="15" style="10" customWidth="1"/>
    <col min="9" max="9" width="14" style="10" customWidth="1"/>
    <col min="10" max="10" width="8.6640625" style="10" customWidth="1"/>
    <col min="11" max="11" width="8.83203125" style="10"/>
    <col min="12" max="12" width="13.6640625" style="10" bestFit="1" customWidth="1"/>
    <col min="13" max="13" width="11.1640625" style="10" bestFit="1" customWidth="1"/>
    <col min="14" max="14" width="17.5" style="10" customWidth="1"/>
    <col min="15" max="15" width="15.33203125" style="10" customWidth="1"/>
    <col min="16" max="16" width="8.83203125" style="10" customWidth="1"/>
    <col min="17" max="17" width="10.1640625" style="10" customWidth="1"/>
    <col min="18" max="16384" width="8.83203125" style="10"/>
  </cols>
  <sheetData>
    <row r="1" spans="1:16" s="15" customFormat="1" ht="38.25" customHeight="1" x14ac:dyDescent="0.15">
      <c r="A1" s="982" t="s">
        <v>1138</v>
      </c>
      <c r="B1" s="981"/>
      <c r="C1" s="981"/>
      <c r="D1" s="981"/>
      <c r="E1" s="981"/>
      <c r="F1" s="981"/>
      <c r="G1" s="39"/>
    </row>
    <row r="2" spans="1:16" x14ac:dyDescent="0.15">
      <c r="A2"/>
      <c r="B2"/>
      <c r="C2"/>
      <c r="D2"/>
      <c r="E2"/>
      <c r="F2"/>
      <c r="G2"/>
    </row>
    <row r="3" spans="1:16" x14ac:dyDescent="0.15">
      <c r="A3" s="20"/>
      <c r="B3"/>
      <c r="C3"/>
      <c r="D3"/>
      <c r="E3"/>
      <c r="F3"/>
      <c r="G3"/>
    </row>
    <row r="4" spans="1:16" x14ac:dyDescent="0.15">
      <c r="A4" s="10" t="s">
        <v>68</v>
      </c>
      <c r="B4"/>
      <c r="C4"/>
      <c r="D4"/>
      <c r="E4"/>
      <c r="F4"/>
      <c r="G4"/>
    </row>
    <row r="5" spans="1:16" ht="24" customHeight="1" x14ac:dyDescent="0.15">
      <c r="A5" s="231" t="s">
        <v>41</v>
      </c>
      <c r="B5" s="231" t="s">
        <v>69</v>
      </c>
      <c r="C5" s="231" t="s">
        <v>43</v>
      </c>
      <c r="D5" s="40"/>
    </row>
    <row r="6" spans="1:16" ht="16" x14ac:dyDescent="0.2">
      <c r="A6" s="274" t="s">
        <v>44</v>
      </c>
      <c r="B6" s="260">
        <f t="shared" ref="B6:B18" si="0">C24/1024</f>
        <v>980.9520410156249</v>
      </c>
      <c r="C6" s="260">
        <f t="shared" ref="C6:C18" si="1">D24/1000000</f>
        <v>14.920521000000001</v>
      </c>
      <c r="D6" s="41"/>
      <c r="E6" s="42"/>
      <c r="F6" s="42"/>
      <c r="G6" s="42"/>
      <c r="N6"/>
      <c r="O6"/>
      <c r="P6"/>
    </row>
    <row r="7" spans="1:16" ht="16" x14ac:dyDescent="0.2">
      <c r="A7" s="274" t="s">
        <v>1004</v>
      </c>
      <c r="B7" s="260">
        <f t="shared" si="0"/>
        <v>10928.001787109375</v>
      </c>
      <c r="C7" s="260">
        <f t="shared" si="1"/>
        <v>16.158299</v>
      </c>
      <c r="D7" s="41"/>
      <c r="N7"/>
      <c r="O7"/>
      <c r="P7"/>
    </row>
    <row r="8" spans="1:16" ht="16" x14ac:dyDescent="0.2">
      <c r="A8" s="274" t="s">
        <v>46</v>
      </c>
      <c r="B8" s="260">
        <f t="shared" si="0"/>
        <v>29.061025390625002</v>
      </c>
      <c r="C8" s="260">
        <f t="shared" si="1"/>
        <v>62.760956999999998</v>
      </c>
      <c r="D8" s="41"/>
      <c r="N8"/>
      <c r="O8"/>
      <c r="P8"/>
    </row>
    <row r="9" spans="1:16" ht="16" x14ac:dyDescent="0.2">
      <c r="A9" s="274" t="s">
        <v>965</v>
      </c>
      <c r="B9" s="260">
        <f t="shared" si="0"/>
        <v>8954.9492675781257</v>
      </c>
      <c r="C9" s="260">
        <f t="shared" si="1"/>
        <v>19.758019999999998</v>
      </c>
      <c r="D9" s="41"/>
      <c r="N9"/>
      <c r="O9"/>
      <c r="P9"/>
    </row>
    <row r="10" spans="1:16" ht="16" x14ac:dyDescent="0.2">
      <c r="A10" s="274" t="s">
        <v>47</v>
      </c>
      <c r="B10" s="260">
        <f t="shared" si="0"/>
        <v>4248.5872949218756</v>
      </c>
      <c r="C10" s="260">
        <f t="shared" si="1"/>
        <v>118.732321</v>
      </c>
      <c r="D10" s="41"/>
      <c r="N10"/>
      <c r="O10"/>
      <c r="P10"/>
    </row>
    <row r="11" spans="1:16" ht="16" x14ac:dyDescent="0.2">
      <c r="A11" s="274" t="s">
        <v>1005</v>
      </c>
      <c r="B11" s="260">
        <f t="shared" si="0"/>
        <v>338.80711914062499</v>
      </c>
      <c r="C11" s="260">
        <f t="shared" si="1"/>
        <v>4.3783139999999996</v>
      </c>
      <c r="D11" s="41"/>
      <c r="N11"/>
      <c r="O11"/>
      <c r="P11"/>
    </row>
    <row r="12" spans="1:16" ht="16" x14ac:dyDescent="0.2">
      <c r="A12" s="274" t="s">
        <v>749</v>
      </c>
      <c r="B12" s="260">
        <f t="shared" si="0"/>
        <v>10369.980322265626</v>
      </c>
      <c r="C12" s="260">
        <f t="shared" si="1"/>
        <v>402.63631199999998</v>
      </c>
      <c r="D12" s="41"/>
      <c r="N12"/>
      <c r="O12"/>
      <c r="P12"/>
    </row>
    <row r="13" spans="1:16" ht="16" x14ac:dyDescent="0.2">
      <c r="A13" s="232" t="s">
        <v>84</v>
      </c>
      <c r="B13" s="260">
        <f t="shared" si="0"/>
        <v>6304.9690527343755</v>
      </c>
      <c r="C13" s="260">
        <f t="shared" si="1"/>
        <v>183.08408299999999</v>
      </c>
      <c r="D13" s="41"/>
      <c r="N13"/>
      <c r="O13"/>
      <c r="P13"/>
    </row>
    <row r="14" spans="1:16" ht="16" x14ac:dyDescent="0.2">
      <c r="A14" s="274" t="s">
        <v>839</v>
      </c>
      <c r="B14" s="260">
        <f t="shared" si="0"/>
        <v>2850.2229882812499</v>
      </c>
      <c r="C14" s="260">
        <f t="shared" si="1"/>
        <v>70.187579999999997</v>
      </c>
      <c r="D14" s="41"/>
      <c r="N14"/>
      <c r="O14"/>
      <c r="P14"/>
    </row>
    <row r="15" spans="1:16" ht="16" x14ac:dyDescent="0.2">
      <c r="A15" s="274" t="s">
        <v>571</v>
      </c>
      <c r="B15" s="260">
        <f t="shared" si="0"/>
        <v>938.92147460937497</v>
      </c>
      <c r="C15" s="260">
        <f t="shared" si="1"/>
        <v>6.8423889999999998</v>
      </c>
      <c r="D15" s="41"/>
      <c r="N15"/>
      <c r="O15"/>
      <c r="P15"/>
    </row>
    <row r="16" spans="1:16" ht="16" x14ac:dyDescent="0.2">
      <c r="A16" s="274" t="s">
        <v>929</v>
      </c>
      <c r="B16" s="260">
        <f t="shared" si="0"/>
        <v>326.33030273437498</v>
      </c>
      <c r="C16" s="260">
        <f t="shared" si="1"/>
        <v>3.6057229999999998</v>
      </c>
      <c r="D16" s="41"/>
      <c r="G16"/>
      <c r="N16"/>
      <c r="O16"/>
      <c r="P16"/>
    </row>
    <row r="17" spans="1:16" ht="16" x14ac:dyDescent="0.2">
      <c r="A17" s="274" t="s">
        <v>81</v>
      </c>
      <c r="B17" s="260">
        <f t="shared" si="0"/>
        <v>7478.8904101562503</v>
      </c>
      <c r="C17" s="260">
        <f t="shared" si="1"/>
        <v>19.237860000000001</v>
      </c>
      <c r="D17" s="41"/>
      <c r="F17"/>
      <c r="G17"/>
      <c r="N17"/>
      <c r="O17"/>
      <c r="P17"/>
    </row>
    <row r="18" spans="1:16" s="23" customFormat="1" ht="16" x14ac:dyDescent="0.2">
      <c r="A18" s="232" t="s">
        <v>54</v>
      </c>
      <c r="B18" s="260">
        <f t="shared" si="0"/>
        <v>1.9879003906249999</v>
      </c>
      <c r="C18" s="260">
        <f t="shared" si="1"/>
        <v>2.1999999999999999E-5</v>
      </c>
      <c r="D18"/>
      <c r="E18" s="10"/>
      <c r="F18"/>
      <c r="G18"/>
      <c r="H18" s="10"/>
      <c r="I18" s="10"/>
      <c r="J18" s="10"/>
      <c r="K18" s="10"/>
      <c r="L18" s="10"/>
      <c r="M18" s="10"/>
    </row>
    <row r="19" spans="1:16" ht="16" x14ac:dyDescent="0.15">
      <c r="A19" s="543" t="s">
        <v>55</v>
      </c>
      <c r="B19" s="263">
        <f>SUM(B6:B18)</f>
        <v>53751.660986328126</v>
      </c>
      <c r="C19" s="263">
        <f>SUM(C6:C18)</f>
        <v>922.30240099999992</v>
      </c>
      <c r="D19"/>
      <c r="E19"/>
      <c r="F19"/>
      <c r="G19"/>
      <c r="H19" s="23"/>
      <c r="I19" s="23"/>
      <c r="J19" s="23"/>
      <c r="K19" s="23"/>
      <c r="L19" s="23"/>
      <c r="M19" s="23"/>
    </row>
    <row r="20" spans="1:16" x14ac:dyDescent="0.15">
      <c r="A20" s="10" t="s">
        <v>56</v>
      </c>
      <c r="B20" s="43">
        <f>B19/365</f>
        <v>147.26482462007706</v>
      </c>
      <c r="C20" s="43">
        <f>C19/365</f>
        <v>2.5268558931506848</v>
      </c>
      <c r="D20"/>
      <c r="E20"/>
      <c r="G20"/>
      <c r="N20"/>
      <c r="O20"/>
    </row>
    <row r="21" spans="1:16" x14ac:dyDescent="0.15">
      <c r="B21" s="41"/>
      <c r="C21"/>
      <c r="D21"/>
      <c r="E21"/>
      <c r="G21"/>
      <c r="N21"/>
      <c r="O21"/>
    </row>
    <row r="22" spans="1:16" x14ac:dyDescent="0.15">
      <c r="A22" t="s">
        <v>57</v>
      </c>
      <c r="B22"/>
      <c r="C22"/>
      <c r="D22"/>
      <c r="E22"/>
      <c r="F22"/>
      <c r="N22"/>
      <c r="O22"/>
    </row>
    <row r="23" spans="1:16" ht="14" x14ac:dyDescent="0.15">
      <c r="A23" s="21" t="s">
        <v>41</v>
      </c>
      <c r="B23" s="21" t="s">
        <v>58</v>
      </c>
      <c r="C23" s="28" t="s">
        <v>59</v>
      </c>
      <c r="D23" s="44" t="s">
        <v>60</v>
      </c>
      <c r="F23"/>
      <c r="N23"/>
      <c r="O23"/>
    </row>
    <row r="24" spans="1:16" ht="14" x14ac:dyDescent="0.15">
      <c r="A24" s="33" t="s">
        <v>44</v>
      </c>
      <c r="B24" s="29" t="s">
        <v>61</v>
      </c>
      <c r="C24" s="36">
        <f>C43+C44</f>
        <v>1004494.8899999999</v>
      </c>
      <c r="D24" s="37">
        <f>D43+D44</f>
        <v>14920521</v>
      </c>
      <c r="F24"/>
      <c r="N24"/>
      <c r="O24"/>
    </row>
    <row r="25" spans="1:16" ht="14" x14ac:dyDescent="0.15">
      <c r="A25" s="33" t="s">
        <v>1004</v>
      </c>
      <c r="B25" s="29" t="s">
        <v>61</v>
      </c>
      <c r="C25" s="45">
        <f>C45+C46</f>
        <v>11190273.83</v>
      </c>
      <c r="D25" s="553">
        <f>D45+D46</f>
        <v>16158299</v>
      </c>
      <c r="F25"/>
      <c r="N25"/>
      <c r="O25"/>
    </row>
    <row r="26" spans="1:16" ht="14" x14ac:dyDescent="0.15">
      <c r="A26" s="33" t="s">
        <v>46</v>
      </c>
      <c r="B26" s="29" t="s">
        <v>61</v>
      </c>
      <c r="C26" s="36">
        <f>C47</f>
        <v>29758.49</v>
      </c>
      <c r="D26" s="37">
        <f>D47</f>
        <v>62760957</v>
      </c>
      <c r="F26" t="s">
        <v>70</v>
      </c>
      <c r="N26"/>
      <c r="O26"/>
    </row>
    <row r="27" spans="1:16" ht="14" x14ac:dyDescent="0.15">
      <c r="A27" s="33" t="s">
        <v>965</v>
      </c>
      <c r="B27" s="29" t="s">
        <v>61</v>
      </c>
      <c r="C27" s="36">
        <f>C48</f>
        <v>9169868.0500000007</v>
      </c>
      <c r="D27" s="37">
        <f>D48</f>
        <v>19758020</v>
      </c>
      <c r="F27"/>
      <c r="N27"/>
      <c r="O27"/>
    </row>
    <row r="28" spans="1:16" ht="14" x14ac:dyDescent="0.15">
      <c r="A28" s="24" t="s">
        <v>47</v>
      </c>
      <c r="B28" s="29" t="s">
        <v>61</v>
      </c>
      <c r="C28" s="36">
        <f>C49+C50</f>
        <v>4350553.3900000006</v>
      </c>
      <c r="D28" s="37">
        <f>D49+D50</f>
        <v>118732321</v>
      </c>
      <c r="F28"/>
      <c r="N28"/>
      <c r="O28"/>
    </row>
    <row r="29" spans="1:16" ht="14" x14ac:dyDescent="0.15">
      <c r="A29" s="33" t="s">
        <v>1005</v>
      </c>
      <c r="B29" s="29" t="s">
        <v>61</v>
      </c>
      <c r="C29" s="36">
        <f>C51+C52</f>
        <v>346938.49</v>
      </c>
      <c r="D29" s="37">
        <f>D51+D52</f>
        <v>4378314</v>
      </c>
      <c r="F29"/>
      <c r="N29"/>
      <c r="O29"/>
    </row>
    <row r="30" spans="1:16" ht="14" x14ac:dyDescent="0.15">
      <c r="A30" s="24" t="s">
        <v>749</v>
      </c>
      <c r="B30" s="29" t="s">
        <v>61</v>
      </c>
      <c r="C30" s="36">
        <f>C53+C54</f>
        <v>10618859.850000001</v>
      </c>
      <c r="D30" s="37">
        <f>D53+D54</f>
        <v>402636312</v>
      </c>
      <c r="F30"/>
      <c r="N30"/>
      <c r="O30"/>
    </row>
    <row r="31" spans="1:16" ht="14" x14ac:dyDescent="0.15">
      <c r="A31" s="24" t="s">
        <v>84</v>
      </c>
      <c r="B31" s="29" t="s">
        <v>61</v>
      </c>
      <c r="C31" s="30">
        <f>C55+C56</f>
        <v>6456288.3100000005</v>
      </c>
      <c r="D31" s="31">
        <f>D55+D56</f>
        <v>183084083</v>
      </c>
      <c r="F31"/>
      <c r="N31"/>
      <c r="O31"/>
    </row>
    <row r="32" spans="1:16" ht="14" x14ac:dyDescent="0.15">
      <c r="A32" s="33" t="s">
        <v>839</v>
      </c>
      <c r="B32" s="29" t="s">
        <v>61</v>
      </c>
      <c r="C32" s="30">
        <f>C57+C58</f>
        <v>2918628.34</v>
      </c>
      <c r="D32" s="31">
        <f>D57+D58</f>
        <v>70187580</v>
      </c>
      <c r="F32"/>
      <c r="N32"/>
      <c r="O32"/>
    </row>
    <row r="33" spans="1:31" ht="14" x14ac:dyDescent="0.15">
      <c r="A33" s="33" t="s">
        <v>571</v>
      </c>
      <c r="B33" s="29" t="s">
        <v>61</v>
      </c>
      <c r="C33" s="30">
        <f>C59+C60</f>
        <v>961455.59</v>
      </c>
      <c r="D33" s="31">
        <f>D59+D60</f>
        <v>6842389</v>
      </c>
      <c r="F33"/>
      <c r="N33"/>
      <c r="O33"/>
    </row>
    <row r="34" spans="1:31" ht="14" x14ac:dyDescent="0.15">
      <c r="A34" s="33" t="s">
        <v>929</v>
      </c>
      <c r="B34" s="29" t="s">
        <v>61</v>
      </c>
      <c r="C34" s="30">
        <f>C61+C62</f>
        <v>334162.23</v>
      </c>
      <c r="D34" s="31">
        <f>D61+D62</f>
        <v>3605723</v>
      </c>
      <c r="F34"/>
      <c r="N34"/>
      <c r="O34"/>
    </row>
    <row r="35" spans="1:31" ht="14" x14ac:dyDescent="0.15">
      <c r="A35" s="187" t="s">
        <v>81</v>
      </c>
      <c r="B35" s="29" t="s">
        <v>61</v>
      </c>
      <c r="C35" s="30">
        <f>C63+C64</f>
        <v>7658383.7800000003</v>
      </c>
      <c r="D35" s="31">
        <f>D63+D64</f>
        <v>19237860</v>
      </c>
      <c r="F35"/>
    </row>
    <row r="36" spans="1:31" ht="14" customHeight="1" x14ac:dyDescent="0.15">
      <c r="A36" s="24" t="s">
        <v>54</v>
      </c>
      <c r="B36" s="29" t="s">
        <v>61</v>
      </c>
      <c r="C36" s="30">
        <f>C65</f>
        <v>2035.61</v>
      </c>
      <c r="D36" s="31">
        <f>D65</f>
        <v>22</v>
      </c>
      <c r="E36" s="48"/>
      <c r="F36"/>
    </row>
    <row r="37" spans="1:31" x14ac:dyDescent="0.15">
      <c r="A37" s="46" t="s">
        <v>55</v>
      </c>
      <c r="B37" s="29"/>
      <c r="C37" s="36">
        <f>SUM(C24:C36)</f>
        <v>55041700.850000001</v>
      </c>
      <c r="D37" s="37">
        <f>SUM(D24:D36)</f>
        <v>922302401</v>
      </c>
      <c r="E37"/>
      <c r="F37"/>
    </row>
    <row r="38" spans="1:31" x14ac:dyDescent="0.15">
      <c r="A38"/>
      <c r="B38" s="47"/>
      <c r="C38"/>
      <c r="D38"/>
      <c r="E38"/>
      <c r="F38"/>
    </row>
    <row r="39" spans="1:31" x14ac:dyDescent="0.15">
      <c r="B39" s="47"/>
      <c r="C39"/>
      <c r="D39" s="34"/>
      <c r="E39"/>
      <c r="F39"/>
      <c r="N39"/>
      <c r="O39"/>
      <c r="P39"/>
      <c r="Q39"/>
      <c r="R39"/>
      <c r="S39"/>
      <c r="T39"/>
      <c r="U39"/>
      <c r="V39"/>
      <c r="W39"/>
      <c r="X39"/>
      <c r="Y39"/>
      <c r="Z39"/>
      <c r="AA39"/>
      <c r="AB39"/>
      <c r="AC39"/>
      <c r="AD39"/>
      <c r="AE39"/>
    </row>
    <row r="40" spans="1:31" x14ac:dyDescent="0.15">
      <c r="A40"/>
      <c r="B40" s="47"/>
      <c r="C40"/>
      <c r="D40" s="34"/>
      <c r="E40"/>
      <c r="F40"/>
    </row>
    <row r="41" spans="1:31" x14ac:dyDescent="0.15">
      <c r="A41" s="10" t="s">
        <v>866</v>
      </c>
      <c r="B41" s="10" t="s">
        <v>71</v>
      </c>
      <c r="C41" t="s">
        <v>72</v>
      </c>
      <c r="D41"/>
      <c r="E41"/>
      <c r="F41" s="10" t="s">
        <v>865</v>
      </c>
      <c r="G41" s="10" t="s">
        <v>71</v>
      </c>
      <c r="H41" t="s">
        <v>72</v>
      </c>
      <c r="I41"/>
    </row>
    <row r="42" spans="1:31" ht="14" x14ac:dyDescent="0.15">
      <c r="A42" s="21" t="s">
        <v>64</v>
      </c>
      <c r="B42" s="49" t="s">
        <v>65</v>
      </c>
      <c r="C42" s="49" t="s">
        <v>59</v>
      </c>
      <c r="D42" s="44" t="s">
        <v>60</v>
      </c>
      <c r="E42"/>
      <c r="F42" s="21" t="s">
        <v>64</v>
      </c>
      <c r="G42" s="49" t="s">
        <v>65</v>
      </c>
      <c r="H42" s="49" t="s">
        <v>59</v>
      </c>
      <c r="I42" s="44" t="s">
        <v>60</v>
      </c>
      <c r="K42"/>
      <c r="L42"/>
    </row>
    <row r="43" spans="1:31" x14ac:dyDescent="0.15">
      <c r="A43" s="33" t="s">
        <v>44</v>
      </c>
      <c r="B43" s="191" t="s">
        <v>1037</v>
      </c>
      <c r="C43" s="174">
        <v>775783.29999999993</v>
      </c>
      <c r="D43" s="203">
        <v>13877326</v>
      </c>
      <c r="E43"/>
      <c r="F43" s="33" t="s">
        <v>44</v>
      </c>
      <c r="G43" s="191" t="s">
        <v>1037</v>
      </c>
      <c r="H43" s="174">
        <v>775783.29999999993</v>
      </c>
      <c r="I43" s="203">
        <v>13877326</v>
      </c>
      <c r="K43"/>
      <c r="L43"/>
      <c r="M43"/>
      <c r="N43"/>
    </row>
    <row r="44" spans="1:31" x14ac:dyDescent="0.15">
      <c r="A44" s="33" t="s">
        <v>1035</v>
      </c>
      <c r="B44" s="191" t="s">
        <v>1037</v>
      </c>
      <c r="C44" s="174">
        <v>228711.59</v>
      </c>
      <c r="D44" s="203">
        <v>1043195</v>
      </c>
      <c r="E44"/>
      <c r="F44" s="33" t="s">
        <v>1035</v>
      </c>
      <c r="G44" s="191" t="s">
        <v>1037</v>
      </c>
      <c r="H44" s="174">
        <v>228711.59</v>
      </c>
      <c r="I44" s="203">
        <v>1043195</v>
      </c>
      <c r="K44"/>
      <c r="L44"/>
      <c r="M44"/>
      <c r="N44"/>
    </row>
    <row r="45" spans="1:31" x14ac:dyDescent="0.15">
      <c r="A45" s="33" t="s">
        <v>45</v>
      </c>
      <c r="B45" s="191" t="s">
        <v>1037</v>
      </c>
      <c r="C45" s="174">
        <v>74845.990000000005</v>
      </c>
      <c r="D45" s="203">
        <v>57324</v>
      </c>
      <c r="E45"/>
      <c r="F45" s="33" t="s">
        <v>45</v>
      </c>
      <c r="G45" s="191" t="s">
        <v>1037</v>
      </c>
      <c r="H45" s="174">
        <v>74845.990000000005</v>
      </c>
      <c r="I45" s="203">
        <v>57324</v>
      </c>
      <c r="K45"/>
      <c r="L45"/>
      <c r="M45"/>
      <c r="N45"/>
    </row>
    <row r="46" spans="1:31" ht="15" x14ac:dyDescent="0.15">
      <c r="A46" s="33" t="s">
        <v>1176</v>
      </c>
      <c r="B46" s="191" t="s">
        <v>1037</v>
      </c>
      <c r="C46" s="174">
        <v>11115427.84</v>
      </c>
      <c r="D46" s="203">
        <v>16100975</v>
      </c>
      <c r="E46"/>
      <c r="F46" s="33" t="s">
        <v>859</v>
      </c>
      <c r="G46" s="191" t="s">
        <v>1037</v>
      </c>
      <c r="H46" s="174">
        <v>13487471.059999999</v>
      </c>
      <c r="I46" s="203">
        <v>18468887</v>
      </c>
      <c r="K46"/>
      <c r="L46"/>
      <c r="M46"/>
      <c r="N46"/>
    </row>
    <row r="47" spans="1:31" x14ac:dyDescent="0.15">
      <c r="A47" s="33" t="s">
        <v>46</v>
      </c>
      <c r="B47" s="191" t="s">
        <v>1037</v>
      </c>
      <c r="C47" s="174">
        <v>29758.49</v>
      </c>
      <c r="D47" s="203">
        <v>62760957</v>
      </c>
      <c r="E47"/>
      <c r="F47" s="33" t="s">
        <v>46</v>
      </c>
      <c r="G47" s="191" t="s">
        <v>1037</v>
      </c>
      <c r="H47" s="174">
        <v>29758.49</v>
      </c>
      <c r="I47" s="203">
        <v>62760957</v>
      </c>
      <c r="K47"/>
      <c r="L47"/>
      <c r="M47"/>
      <c r="N47"/>
    </row>
    <row r="48" spans="1:31" x14ac:dyDescent="0.15">
      <c r="A48" s="33" t="s">
        <v>965</v>
      </c>
      <c r="B48" s="191" t="s">
        <v>1037</v>
      </c>
      <c r="C48" s="174">
        <v>9169868.0500000007</v>
      </c>
      <c r="D48" s="203">
        <v>19758020</v>
      </c>
      <c r="E48"/>
      <c r="F48" s="33" t="s">
        <v>965</v>
      </c>
      <c r="G48" s="191" t="s">
        <v>1037</v>
      </c>
      <c r="H48" s="174">
        <v>9169868.0500000007</v>
      </c>
      <c r="I48" s="203">
        <v>19758020</v>
      </c>
      <c r="K48"/>
      <c r="L48"/>
      <c r="M48"/>
      <c r="N48"/>
    </row>
    <row r="49" spans="1:15" x14ac:dyDescent="0.15">
      <c r="A49" s="33" t="s">
        <v>47</v>
      </c>
      <c r="B49" s="191" t="s">
        <v>1037</v>
      </c>
      <c r="C49" s="174">
        <v>1152728.6000000001</v>
      </c>
      <c r="D49" s="203">
        <v>32480606</v>
      </c>
      <c r="E49"/>
      <c r="F49" s="33" t="s">
        <v>47</v>
      </c>
      <c r="G49" s="191" t="s">
        <v>1037</v>
      </c>
      <c r="H49" s="174">
        <v>1152728.6000000001</v>
      </c>
      <c r="I49" s="203">
        <v>32480606</v>
      </c>
      <c r="K49"/>
      <c r="L49"/>
      <c r="M49"/>
      <c r="N49"/>
    </row>
    <row r="50" spans="1:15" x14ac:dyDescent="0.15">
      <c r="A50" s="33" t="s">
        <v>860</v>
      </c>
      <c r="B50" s="191" t="s">
        <v>1037</v>
      </c>
      <c r="C50" s="174">
        <v>3197824.79</v>
      </c>
      <c r="D50" s="203">
        <v>86251715</v>
      </c>
      <c r="E50"/>
      <c r="F50" s="33" t="s">
        <v>860</v>
      </c>
      <c r="G50" s="191" t="s">
        <v>1037</v>
      </c>
      <c r="H50" s="174">
        <v>3197824.79</v>
      </c>
      <c r="I50" s="203">
        <v>86251715</v>
      </c>
      <c r="K50"/>
      <c r="L50"/>
      <c r="M50"/>
      <c r="N50"/>
    </row>
    <row r="51" spans="1:15" x14ac:dyDescent="0.15">
      <c r="A51" s="33" t="s">
        <v>48</v>
      </c>
      <c r="B51" s="191" t="s">
        <v>1037</v>
      </c>
      <c r="C51" s="174"/>
      <c r="D51" s="203"/>
      <c r="E51"/>
      <c r="F51" s="33" t="s">
        <v>48</v>
      </c>
      <c r="G51" s="191" t="s">
        <v>1037</v>
      </c>
      <c r="H51" s="174"/>
      <c r="I51" s="203"/>
      <c r="K51"/>
      <c r="L51"/>
      <c r="M51"/>
      <c r="N51"/>
    </row>
    <row r="52" spans="1:15" x14ac:dyDescent="0.15">
      <c r="A52" s="33" t="s">
        <v>817</v>
      </c>
      <c r="B52" s="191" t="s">
        <v>1037</v>
      </c>
      <c r="C52" s="174">
        <v>346938.49</v>
      </c>
      <c r="D52" s="203">
        <v>4378314</v>
      </c>
      <c r="E52"/>
      <c r="F52" s="33" t="s">
        <v>817</v>
      </c>
      <c r="G52" s="191" t="s">
        <v>1037</v>
      </c>
      <c r="H52" s="174">
        <v>346938.49</v>
      </c>
      <c r="I52" s="203">
        <v>4378314</v>
      </c>
      <c r="L52"/>
      <c r="M52"/>
      <c r="N52"/>
    </row>
    <row r="53" spans="1:15" customFormat="1" x14ac:dyDescent="0.15">
      <c r="A53" s="33" t="s">
        <v>834</v>
      </c>
      <c r="B53" s="191" t="s">
        <v>1037</v>
      </c>
      <c r="C53" s="174">
        <v>9074007.9800000004</v>
      </c>
      <c r="D53" s="203">
        <v>385937151</v>
      </c>
      <c r="F53" s="33" t="s">
        <v>834</v>
      </c>
      <c r="G53" s="191" t="s">
        <v>1037</v>
      </c>
      <c r="H53" s="174">
        <v>9074007.9800000004</v>
      </c>
      <c r="I53" s="203">
        <v>385937151</v>
      </c>
    </row>
    <row r="54" spans="1:15" customFormat="1" x14ac:dyDescent="0.15">
      <c r="A54" s="33" t="s">
        <v>977</v>
      </c>
      <c r="B54" s="191" t="s">
        <v>1037</v>
      </c>
      <c r="C54" s="333">
        <v>1544851.87</v>
      </c>
      <c r="D54" s="322">
        <v>16699161</v>
      </c>
      <c r="F54" s="33" t="s">
        <v>977</v>
      </c>
      <c r="G54" s="191" t="s">
        <v>1037</v>
      </c>
      <c r="H54" s="174">
        <v>1544851.87</v>
      </c>
      <c r="I54" s="203">
        <v>16699161</v>
      </c>
    </row>
    <row r="55" spans="1:15" x14ac:dyDescent="0.15">
      <c r="A55" s="33" t="s">
        <v>49</v>
      </c>
      <c r="B55" s="191" t="s">
        <v>1037</v>
      </c>
      <c r="C55" s="174">
        <v>1655289.56</v>
      </c>
      <c r="D55" s="203">
        <v>94131885</v>
      </c>
      <c r="E55"/>
      <c r="F55" s="33" t="s">
        <v>49</v>
      </c>
      <c r="G55" s="191" t="s">
        <v>1037</v>
      </c>
      <c r="H55" s="174">
        <v>1655289.56</v>
      </c>
      <c r="I55" s="203">
        <v>94131885</v>
      </c>
      <c r="J55"/>
      <c r="K55"/>
      <c r="L55"/>
      <c r="M55"/>
      <c r="N55"/>
      <c r="O55"/>
    </row>
    <row r="56" spans="1:15" x14ac:dyDescent="0.15">
      <c r="A56" s="33" t="s">
        <v>818</v>
      </c>
      <c r="B56" s="191" t="s">
        <v>1037</v>
      </c>
      <c r="C56" s="174">
        <v>4800998.75</v>
      </c>
      <c r="D56" s="203">
        <v>88952198</v>
      </c>
      <c r="E56"/>
      <c r="F56" s="33" t="s">
        <v>818</v>
      </c>
      <c r="G56" s="191" t="s">
        <v>1037</v>
      </c>
      <c r="H56" s="174">
        <v>4800998.75</v>
      </c>
      <c r="I56" s="203">
        <v>88952198</v>
      </c>
      <c r="J56"/>
      <c r="K56"/>
      <c r="L56"/>
      <c r="M56"/>
      <c r="N56"/>
      <c r="O56"/>
    </row>
    <row r="57" spans="1:15" x14ac:dyDescent="0.15">
      <c r="A57" s="33" t="s">
        <v>51</v>
      </c>
      <c r="B57" s="191" t="s">
        <v>1037</v>
      </c>
      <c r="C57" s="201">
        <v>1111032.82</v>
      </c>
      <c r="D57" s="203">
        <v>26660796</v>
      </c>
      <c r="E57"/>
      <c r="F57" s="33" t="s">
        <v>51</v>
      </c>
      <c r="G57" s="191" t="s">
        <v>1037</v>
      </c>
      <c r="H57" s="201">
        <v>1111032.82</v>
      </c>
      <c r="I57" s="203">
        <v>26660796</v>
      </c>
      <c r="J57"/>
      <c r="K57"/>
      <c r="L57"/>
      <c r="M57"/>
      <c r="N57"/>
    </row>
    <row r="58" spans="1:15" ht="15" x14ac:dyDescent="0.15">
      <c r="A58" s="33" t="s">
        <v>1177</v>
      </c>
      <c r="B58" s="191" t="s">
        <v>1037</v>
      </c>
      <c r="C58" s="201">
        <v>1807595.52</v>
      </c>
      <c r="D58" s="203">
        <v>43526784</v>
      </c>
      <c r="E58"/>
      <c r="F58" s="33" t="s">
        <v>861</v>
      </c>
      <c r="G58" s="191" t="s">
        <v>1037</v>
      </c>
      <c r="H58" s="201">
        <v>2967676.97</v>
      </c>
      <c r="I58" s="203">
        <v>45121710</v>
      </c>
      <c r="J58"/>
      <c r="K58"/>
      <c r="L58"/>
      <c r="M58"/>
      <c r="N58"/>
      <c r="O58"/>
    </row>
    <row r="59" spans="1:15" x14ac:dyDescent="0.15">
      <c r="A59" s="33" t="s">
        <v>611</v>
      </c>
      <c r="B59" s="191" t="s">
        <v>1037</v>
      </c>
      <c r="C59" s="192">
        <v>822988.62</v>
      </c>
      <c r="D59" s="175">
        <v>6556492</v>
      </c>
      <c r="E59"/>
      <c r="F59" s="33" t="s">
        <v>611</v>
      </c>
      <c r="G59" s="191" t="s">
        <v>1037</v>
      </c>
      <c r="H59" s="192">
        <v>822988.62</v>
      </c>
      <c r="I59" s="175">
        <v>6556492</v>
      </c>
      <c r="J59"/>
      <c r="K59"/>
      <c r="L59"/>
      <c r="M59"/>
      <c r="N59"/>
      <c r="O59"/>
    </row>
    <row r="60" spans="1:15" x14ac:dyDescent="0.15">
      <c r="A60" s="33" t="s">
        <v>1036</v>
      </c>
      <c r="B60" s="191" t="s">
        <v>1037</v>
      </c>
      <c r="C60" s="192">
        <v>138466.97</v>
      </c>
      <c r="D60" s="175">
        <v>285897</v>
      </c>
      <c r="E60"/>
      <c r="F60" s="33" t="s">
        <v>1036</v>
      </c>
      <c r="G60" s="191" t="s">
        <v>1037</v>
      </c>
      <c r="H60" s="192">
        <v>138466.97</v>
      </c>
      <c r="I60" s="175">
        <v>285897</v>
      </c>
      <c r="J60"/>
      <c r="K60"/>
      <c r="L60"/>
      <c r="M60"/>
      <c r="N60"/>
      <c r="O60"/>
    </row>
    <row r="61" spans="1:15" customFormat="1" x14ac:dyDescent="0.15">
      <c r="A61" s="33" t="s">
        <v>52</v>
      </c>
      <c r="B61" s="191" t="s">
        <v>1037</v>
      </c>
      <c r="C61" s="192">
        <v>263659.13</v>
      </c>
      <c r="D61" s="175">
        <v>3237777</v>
      </c>
      <c r="F61" s="33" t="s">
        <v>52</v>
      </c>
      <c r="G61" s="191" t="s">
        <v>1037</v>
      </c>
      <c r="H61" s="192">
        <v>263659.13</v>
      </c>
      <c r="I61" s="175">
        <v>3237777</v>
      </c>
    </row>
    <row r="62" spans="1:15" customFormat="1" x14ac:dyDescent="0.15">
      <c r="A62" s="33" t="s">
        <v>862</v>
      </c>
      <c r="B62" s="191" t="s">
        <v>1037</v>
      </c>
      <c r="C62" s="323">
        <v>70503.100000000006</v>
      </c>
      <c r="D62" s="325">
        <v>367946</v>
      </c>
      <c r="F62" s="33" t="s">
        <v>862</v>
      </c>
      <c r="G62" s="191" t="s">
        <v>1037</v>
      </c>
      <c r="H62" s="192">
        <v>70503.100000000006</v>
      </c>
      <c r="I62" s="175">
        <v>367946</v>
      </c>
    </row>
    <row r="63" spans="1:15" x14ac:dyDescent="0.15">
      <c r="A63" s="33" t="s">
        <v>53</v>
      </c>
      <c r="B63" s="191" t="s">
        <v>1037</v>
      </c>
      <c r="C63" s="192">
        <v>15751.75</v>
      </c>
      <c r="D63" s="175">
        <v>865762</v>
      </c>
      <c r="F63" s="33" t="s">
        <v>53</v>
      </c>
      <c r="G63" s="191" t="s">
        <v>1037</v>
      </c>
      <c r="H63" s="192">
        <v>15751.75</v>
      </c>
      <c r="I63" s="175">
        <v>865762</v>
      </c>
      <c r="J63"/>
      <c r="K63"/>
      <c r="L63"/>
      <c r="M63"/>
      <c r="N63"/>
      <c r="O63"/>
    </row>
    <row r="64" spans="1:15" x14ac:dyDescent="0.15">
      <c r="A64" s="33" t="s">
        <v>863</v>
      </c>
      <c r="B64" s="191" t="s">
        <v>1037</v>
      </c>
      <c r="C64" s="192">
        <v>7642632.0300000003</v>
      </c>
      <c r="D64" s="175">
        <v>18372098</v>
      </c>
      <c r="F64" s="33" t="s">
        <v>863</v>
      </c>
      <c r="G64" s="191" t="s">
        <v>1037</v>
      </c>
      <c r="H64" s="192">
        <v>7642632.0300000003</v>
      </c>
      <c r="I64" s="175">
        <v>18372098</v>
      </c>
      <c r="J64"/>
      <c r="K64"/>
      <c r="L64"/>
      <c r="M64"/>
      <c r="N64"/>
      <c r="O64"/>
    </row>
    <row r="65" spans="1:15" x14ac:dyDescent="0.15">
      <c r="A65" s="33" t="s">
        <v>54</v>
      </c>
      <c r="B65" s="191" t="s">
        <v>1037</v>
      </c>
      <c r="C65" s="201">
        <v>2035.61</v>
      </c>
      <c r="D65" s="203">
        <v>22</v>
      </c>
      <c r="F65" s="33" t="s">
        <v>54</v>
      </c>
      <c r="G65" s="191" t="s">
        <v>1037</v>
      </c>
      <c r="H65" s="201">
        <v>2035.61</v>
      </c>
      <c r="I65" s="203">
        <v>22</v>
      </c>
      <c r="J65"/>
      <c r="K65"/>
      <c r="L65"/>
      <c r="M65"/>
      <c r="N65"/>
      <c r="O65"/>
    </row>
    <row r="66" spans="1:15" x14ac:dyDescent="0.15">
      <c r="A66" s="200" t="s">
        <v>55</v>
      </c>
      <c r="C66" s="41">
        <f>SUM(C43:C65)</f>
        <v>55041700.850000001</v>
      </c>
      <c r="D66" s="53">
        <f>SUM(D43:D65)</f>
        <v>922302401</v>
      </c>
      <c r="F66" s="33" t="s">
        <v>55</v>
      </c>
      <c r="G66" s="33"/>
      <c r="H66" s="192">
        <f>SUM(H43:H65)</f>
        <v>58573825.519999996</v>
      </c>
      <c r="I66" s="175">
        <f>SUM(I43:I65)</f>
        <v>926265239</v>
      </c>
      <c r="J66"/>
      <c r="K66"/>
      <c r="L66"/>
      <c r="M66"/>
      <c r="N66"/>
      <c r="O66"/>
    </row>
    <row r="67" spans="1:15" x14ac:dyDescent="0.15">
      <c r="A67" t="s">
        <v>78</v>
      </c>
      <c r="B67"/>
      <c r="C67"/>
      <c r="D67"/>
      <c r="F67"/>
      <c r="G67"/>
      <c r="H67"/>
      <c r="I67"/>
      <c r="J67"/>
      <c r="K67"/>
      <c r="L67"/>
      <c r="M67"/>
      <c r="N67"/>
      <c r="O67"/>
    </row>
    <row r="68" spans="1:15" x14ac:dyDescent="0.15">
      <c r="A68"/>
      <c r="B68"/>
      <c r="C68"/>
      <c r="D68"/>
      <c r="F68"/>
      <c r="G68"/>
      <c r="H68"/>
      <c r="I68"/>
      <c r="J68"/>
      <c r="K68"/>
      <c r="L68"/>
      <c r="M68"/>
      <c r="N68"/>
      <c r="O68"/>
    </row>
    <row r="69" spans="1:15" ht="15" x14ac:dyDescent="0.15">
      <c r="A69" t="s">
        <v>1178</v>
      </c>
      <c r="B69"/>
      <c r="C69"/>
      <c r="D69"/>
      <c r="F69"/>
      <c r="G69"/>
      <c r="H69"/>
      <c r="I69"/>
      <c r="J69"/>
      <c r="K69"/>
      <c r="L69"/>
      <c r="M69"/>
      <c r="N69"/>
      <c r="O69"/>
    </row>
    <row r="70" spans="1:15" ht="15" x14ac:dyDescent="0.15">
      <c r="A70" t="s">
        <v>1179</v>
      </c>
      <c r="B70"/>
      <c r="C70"/>
      <c r="D70"/>
      <c r="F70"/>
      <c r="G70"/>
      <c r="H70"/>
      <c r="I70"/>
      <c r="J70"/>
      <c r="K70"/>
      <c r="L70"/>
      <c r="M70"/>
      <c r="N70"/>
      <c r="O70"/>
    </row>
    <row r="71" spans="1:15" customFormat="1" x14ac:dyDescent="0.15"/>
    <row r="72" spans="1:15" customFormat="1" x14ac:dyDescent="0.15"/>
    <row r="73" spans="1:15" customFormat="1" x14ac:dyDescent="0.15"/>
    <row r="74" spans="1:15" x14ac:dyDescent="0.15">
      <c r="A74"/>
      <c r="B74"/>
      <c r="C74"/>
      <c r="D74"/>
      <c r="F74"/>
      <c r="G74"/>
      <c r="H74"/>
      <c r="I74"/>
      <c r="L74"/>
      <c r="M74"/>
      <c r="N74"/>
    </row>
    <row r="75" spans="1:15" x14ac:dyDescent="0.15">
      <c r="L75"/>
      <c r="M75"/>
      <c r="N75"/>
    </row>
  </sheetData>
  <mergeCells count="1">
    <mergeCell ref="A1:F1"/>
  </mergeCells>
  <printOptions horizontalCentered="1"/>
  <pageMargins left="0.75" right="0.75" top="1" bottom="1" header="0.5" footer="0.5"/>
  <pageSetup scale="75" orientation="landscape" horizontalDpi="4294967292" vertic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U74"/>
  <sheetViews>
    <sheetView topLeftCell="A20" zoomScale="182" zoomScaleNormal="182" workbookViewId="0">
      <selection activeCell="C43" sqref="C43"/>
    </sheetView>
  </sheetViews>
  <sheetFormatPr baseColWidth="10" defaultColWidth="8.83203125" defaultRowHeight="13" x14ac:dyDescent="0.15"/>
  <cols>
    <col min="1" max="1" width="17.6640625" style="10" customWidth="1"/>
    <col min="2" max="2" width="15.83203125" style="10" customWidth="1"/>
    <col min="3" max="5" width="15.6640625" style="10" customWidth="1"/>
    <col min="6" max="6" width="15.6640625" style="53" customWidth="1"/>
    <col min="7" max="7" width="17.5" style="10" customWidth="1"/>
    <col min="8" max="8" width="19.5" style="10" customWidth="1"/>
    <col min="9" max="9" width="15.83203125" style="10" customWidth="1"/>
    <col min="10" max="10" width="8.83203125" style="10"/>
    <col min="11" max="11" width="18.83203125" style="10" customWidth="1"/>
    <col min="12" max="12" width="13.6640625" style="10" bestFit="1" customWidth="1"/>
    <col min="13" max="13" width="18.1640625" style="10" bestFit="1" customWidth="1"/>
    <col min="14" max="14" width="8.83203125" style="10"/>
    <col min="15" max="15" width="18" style="10" customWidth="1"/>
    <col min="16" max="16" width="11.33203125" style="10" bestFit="1" customWidth="1"/>
    <col min="17" max="16384" width="8.83203125" style="10"/>
  </cols>
  <sheetData>
    <row r="1" spans="1:14" ht="29" customHeight="1" x14ac:dyDescent="0.15">
      <c r="A1" s="983" t="s">
        <v>1137</v>
      </c>
      <c r="B1" s="969"/>
      <c r="C1" s="969"/>
      <c r="D1" s="969"/>
      <c r="E1" s="969"/>
      <c r="F1" s="969"/>
      <c r="G1" s="969"/>
      <c r="H1"/>
      <c r="I1"/>
      <c r="J1"/>
      <c r="K1"/>
      <c r="L1"/>
      <c r="M1"/>
      <c r="N1"/>
    </row>
    <row r="2" spans="1:14" x14ac:dyDescent="0.15">
      <c r="A2"/>
      <c r="B2"/>
      <c r="C2"/>
      <c r="D2"/>
      <c r="E2"/>
      <c r="F2" s="48"/>
      <c r="G2"/>
      <c r="H2"/>
      <c r="I2" s="20"/>
      <c r="J2" s="20"/>
      <c r="K2" s="20"/>
      <c r="L2" s="20"/>
      <c r="M2" s="20"/>
      <c r="N2" s="20"/>
    </row>
    <row r="3" spans="1:14" ht="17" customHeight="1" x14ac:dyDescent="0.15">
      <c r="A3" s="10" t="s">
        <v>68</v>
      </c>
      <c r="D3"/>
      <c r="E3"/>
      <c r="F3" s="48"/>
      <c r="G3"/>
      <c r="H3"/>
      <c r="I3" s="20"/>
      <c r="J3" s="20"/>
      <c r="K3" s="20"/>
      <c r="L3" s="20"/>
      <c r="M3" s="20"/>
      <c r="N3" s="20"/>
    </row>
    <row r="4" spans="1:14" ht="17" x14ac:dyDescent="0.15">
      <c r="A4" s="231" t="s">
        <v>41</v>
      </c>
      <c r="B4" s="231" t="s">
        <v>69</v>
      </c>
      <c r="C4" s="231" t="s">
        <v>43</v>
      </c>
      <c r="D4" s="5"/>
      <c r="E4" s="5"/>
      <c r="F4" s="50"/>
      <c r="G4" s="5"/>
      <c r="H4" s="5"/>
      <c r="I4" s="51"/>
      <c r="J4" s="51"/>
      <c r="K4" s="51"/>
      <c r="L4" s="51"/>
      <c r="M4" s="51"/>
      <c r="N4" s="51"/>
    </row>
    <row r="5" spans="1:14" ht="17" x14ac:dyDescent="0.2">
      <c r="A5" s="247" t="s">
        <v>44</v>
      </c>
      <c r="B5" s="337">
        <f t="shared" ref="B5:B17" si="0">C23/1024</f>
        <v>8582.9765136718743</v>
      </c>
      <c r="C5" s="337">
        <f t="shared" ref="C5:C17" si="1">D23/1000000</f>
        <v>250.72443699999999</v>
      </c>
      <c r="D5"/>
      <c r="E5"/>
      <c r="F5" s="48"/>
      <c r="G5"/>
      <c r="H5"/>
      <c r="I5" s="20"/>
      <c r="J5" s="20"/>
      <c r="K5" s="20"/>
      <c r="L5" s="20"/>
      <c r="M5" s="20"/>
      <c r="N5" s="20"/>
    </row>
    <row r="6" spans="1:14" ht="17" x14ac:dyDescent="0.2">
      <c r="A6" s="247" t="s">
        <v>1004</v>
      </c>
      <c r="B6" s="337">
        <f t="shared" si="0"/>
        <v>21341.9</v>
      </c>
      <c r="C6" s="337">
        <f t="shared" si="1"/>
        <v>200.45975000000001</v>
      </c>
      <c r="D6"/>
      <c r="E6"/>
      <c r="F6" s="48"/>
      <c r="G6"/>
      <c r="H6"/>
      <c r="I6" s="20"/>
      <c r="J6" s="20"/>
      <c r="K6" s="20"/>
      <c r="L6" s="20"/>
      <c r="M6" s="20"/>
      <c r="N6" s="20"/>
    </row>
    <row r="7" spans="1:14" ht="17" x14ac:dyDescent="0.2">
      <c r="A7" s="247" t="s">
        <v>46</v>
      </c>
      <c r="B7" s="337">
        <f t="shared" si="0"/>
        <v>122.81677734375</v>
      </c>
      <c r="C7" s="337">
        <f t="shared" si="1"/>
        <v>464.77696300000002</v>
      </c>
      <c r="D7"/>
      <c r="E7"/>
      <c r="F7" s="48"/>
      <c r="G7"/>
      <c r="H7"/>
      <c r="I7" s="20"/>
      <c r="J7" s="20"/>
      <c r="K7" s="20"/>
      <c r="L7" s="20"/>
      <c r="M7" s="20"/>
      <c r="N7" s="20"/>
    </row>
    <row r="8" spans="1:14" ht="17" x14ac:dyDescent="0.2">
      <c r="A8" s="247" t="s">
        <v>965</v>
      </c>
      <c r="B8" s="337">
        <f t="shared" si="0"/>
        <v>10396.082177734375</v>
      </c>
      <c r="C8" s="337">
        <f t="shared" si="1"/>
        <v>23.476378</v>
      </c>
      <c r="D8"/>
      <c r="E8"/>
      <c r="F8" s="48"/>
      <c r="G8"/>
      <c r="H8"/>
      <c r="I8" s="20"/>
      <c r="J8" s="20"/>
      <c r="K8" s="20"/>
      <c r="L8" s="20"/>
      <c r="M8" s="20"/>
      <c r="N8" s="20"/>
    </row>
    <row r="9" spans="1:14" ht="17" x14ac:dyDescent="0.2">
      <c r="A9" s="247" t="s">
        <v>47</v>
      </c>
      <c r="B9" s="337">
        <f t="shared" si="0"/>
        <v>11594.0864453125</v>
      </c>
      <c r="C9" s="337">
        <f t="shared" si="1"/>
        <v>346.000336</v>
      </c>
      <c r="D9"/>
      <c r="E9"/>
      <c r="F9" s="48"/>
      <c r="G9"/>
      <c r="H9"/>
      <c r="I9" s="20"/>
      <c r="J9" s="20"/>
      <c r="K9" s="20"/>
      <c r="L9" s="20"/>
      <c r="M9" s="20"/>
      <c r="N9"/>
    </row>
    <row r="10" spans="1:14" ht="17" customHeight="1" x14ac:dyDescent="0.2">
      <c r="A10" s="247" t="s">
        <v>1005</v>
      </c>
      <c r="B10" s="337">
        <f t="shared" si="0"/>
        <v>424.31471679687502</v>
      </c>
      <c r="C10" s="337">
        <f t="shared" si="1"/>
        <v>25.915528999999999</v>
      </c>
      <c r="D10"/>
      <c r="E10"/>
      <c r="F10" s="48"/>
      <c r="G10"/>
      <c r="H10"/>
      <c r="I10" s="20"/>
      <c r="J10" s="20"/>
      <c r="K10" s="20"/>
      <c r="L10" s="20"/>
      <c r="M10" s="20"/>
      <c r="N10"/>
    </row>
    <row r="11" spans="1:14" ht="17" customHeight="1" x14ac:dyDescent="0.2">
      <c r="A11" s="247" t="s">
        <v>749</v>
      </c>
      <c r="B11" s="337">
        <f t="shared" si="0"/>
        <v>30996.539052734377</v>
      </c>
      <c r="C11" s="337">
        <f t="shared" si="1"/>
        <v>1927.8650479999999</v>
      </c>
      <c r="D11"/>
      <c r="E11"/>
      <c r="F11" s="48"/>
      <c r="G11"/>
      <c r="H11"/>
      <c r="I11" s="20"/>
      <c r="J11" s="20"/>
      <c r="K11" s="20"/>
      <c r="L11" s="20"/>
      <c r="M11" s="20"/>
      <c r="N11" s="20"/>
    </row>
    <row r="12" spans="1:14" ht="17" x14ac:dyDescent="0.2">
      <c r="A12" s="247" t="s">
        <v>49</v>
      </c>
      <c r="B12" s="337">
        <f t="shared" si="0"/>
        <v>21692.867177734377</v>
      </c>
      <c r="C12" s="337">
        <f t="shared" si="1"/>
        <v>715.247612</v>
      </c>
      <c r="D12"/>
      <c r="E12"/>
      <c r="F12" s="48"/>
      <c r="G12"/>
      <c r="H12"/>
      <c r="I12" s="20"/>
      <c r="J12" s="20"/>
      <c r="K12" s="20"/>
      <c r="L12" s="20"/>
      <c r="M12" s="20"/>
      <c r="N12" s="20"/>
    </row>
    <row r="13" spans="1:14" ht="17" x14ac:dyDescent="0.2">
      <c r="A13" s="247" t="s">
        <v>839</v>
      </c>
      <c r="B13" s="337">
        <f t="shared" si="0"/>
        <v>6824.95</v>
      </c>
      <c r="C13" s="337">
        <f t="shared" si="1"/>
        <v>222.681162</v>
      </c>
      <c r="D13"/>
      <c r="E13"/>
      <c r="F13" s="48"/>
      <c r="G13"/>
      <c r="H13"/>
      <c r="I13" s="20"/>
      <c r="J13" s="20"/>
      <c r="K13" s="20"/>
      <c r="L13" s="20"/>
      <c r="M13" s="20"/>
      <c r="N13" s="20"/>
    </row>
    <row r="14" spans="1:14" ht="17" x14ac:dyDescent="0.2">
      <c r="A14" s="247" t="s">
        <v>571</v>
      </c>
      <c r="B14" s="337">
        <f t="shared" si="0"/>
        <v>7809.4357421875002</v>
      </c>
      <c r="C14" s="337">
        <f t="shared" si="1"/>
        <v>79.151585999999995</v>
      </c>
      <c r="D14"/>
      <c r="E14"/>
      <c r="G14"/>
      <c r="H14"/>
      <c r="I14" s="20"/>
      <c r="J14" s="20"/>
      <c r="K14" s="20"/>
      <c r="L14" s="20"/>
      <c r="M14" s="20"/>
      <c r="N14" s="20"/>
    </row>
    <row r="15" spans="1:14" ht="17" x14ac:dyDescent="0.2">
      <c r="A15" s="247" t="s">
        <v>929</v>
      </c>
      <c r="B15" s="337">
        <f t="shared" si="0"/>
        <v>630.78865234374996</v>
      </c>
      <c r="C15" s="337">
        <f t="shared" si="1"/>
        <v>4.9724830000000004</v>
      </c>
      <c r="D15"/>
      <c r="F15" s="48"/>
      <c r="G15"/>
      <c r="H15"/>
      <c r="I15" s="20"/>
      <c r="J15" s="20"/>
      <c r="K15" s="20"/>
      <c r="L15" s="20"/>
      <c r="M15" s="20"/>
      <c r="N15" s="20"/>
    </row>
    <row r="16" spans="1:14" ht="17" x14ac:dyDescent="0.2">
      <c r="A16" s="247" t="s">
        <v>81</v>
      </c>
      <c r="B16" s="337">
        <f t="shared" si="0"/>
        <v>11245.461728515626</v>
      </c>
      <c r="C16" s="337">
        <f t="shared" si="1"/>
        <v>81.419043000000002</v>
      </c>
      <c r="D16"/>
      <c r="E16" s="54"/>
      <c r="F16" s="48"/>
      <c r="G16"/>
      <c r="H16"/>
      <c r="I16" s="20"/>
      <c r="J16" s="20"/>
      <c r="K16" s="20"/>
      <c r="L16" s="20"/>
      <c r="M16" s="20"/>
      <c r="N16" s="20"/>
    </row>
    <row r="17" spans="1:16" ht="16" customHeight="1" x14ac:dyDescent="0.2">
      <c r="A17" s="247" t="s">
        <v>54</v>
      </c>
      <c r="B17" s="337">
        <f t="shared" si="0"/>
        <v>15.885292968750001</v>
      </c>
      <c r="C17" s="337">
        <f t="shared" si="1"/>
        <v>8.7799999999999998E-4</v>
      </c>
      <c r="D17"/>
      <c r="E17"/>
      <c r="F17" s="48"/>
      <c r="G17"/>
      <c r="H17"/>
      <c r="I17" s="20"/>
      <c r="J17" s="20"/>
      <c r="K17" s="20"/>
      <c r="L17" s="20"/>
      <c r="M17" s="20"/>
      <c r="N17" s="20"/>
    </row>
    <row r="18" spans="1:16" ht="16" x14ac:dyDescent="0.2">
      <c r="A18" s="266" t="s">
        <v>55</v>
      </c>
      <c r="B18" s="260">
        <f>SUM(B5:B17)</f>
        <v>131678.10427734372</v>
      </c>
      <c r="C18" s="260">
        <f>SUM(C5:C17)</f>
        <v>4342.6912049999992</v>
      </c>
      <c r="D18"/>
      <c r="E18"/>
      <c r="F18"/>
      <c r="G18"/>
      <c r="H18" s="20"/>
      <c r="I18" s="20"/>
      <c r="J18" s="20"/>
      <c r="K18" s="20"/>
      <c r="L18" s="20"/>
    </row>
    <row r="19" spans="1:16" ht="14" x14ac:dyDescent="0.15">
      <c r="A19" s="7" t="s">
        <v>73</v>
      </c>
      <c r="B19" s="55">
        <f>B18/1024</f>
        <v>128.59189870834348</v>
      </c>
      <c r="C19" s="41"/>
      <c r="D19"/>
      <c r="F19"/>
      <c r="G19"/>
      <c r="H19" s="20"/>
      <c r="I19" s="56"/>
      <c r="J19" s="20"/>
      <c r="K19" s="20"/>
      <c r="L19" s="20"/>
    </row>
    <row r="20" spans="1:16" x14ac:dyDescent="0.15">
      <c r="D20"/>
      <c r="F20"/>
      <c r="G20"/>
      <c r="H20" s="20"/>
      <c r="I20" s="56"/>
      <c r="J20" s="20"/>
      <c r="K20" s="20"/>
      <c r="L20" s="20"/>
      <c r="M20"/>
    </row>
    <row r="21" spans="1:16" x14ac:dyDescent="0.15">
      <c r="A21" t="s">
        <v>57</v>
      </c>
      <c r="B21"/>
      <c r="C21"/>
      <c r="D21"/>
      <c r="F21"/>
      <c r="G21"/>
      <c r="H21" s="20"/>
      <c r="I21" s="20"/>
      <c r="J21" s="20"/>
      <c r="K21" s="20"/>
      <c r="L21" s="20"/>
    </row>
    <row r="22" spans="1:16" ht="14" x14ac:dyDescent="0.15">
      <c r="A22" s="21" t="s">
        <v>41</v>
      </c>
      <c r="B22" s="21" t="s">
        <v>58</v>
      </c>
      <c r="C22" s="28" t="s">
        <v>59</v>
      </c>
      <c r="D22" s="44" t="s">
        <v>60</v>
      </c>
      <c r="F22"/>
      <c r="G22"/>
      <c r="H22" s="20"/>
      <c r="I22" s="56"/>
      <c r="J22" s="20"/>
      <c r="K22" s="20"/>
      <c r="L22" s="20"/>
      <c r="O22"/>
    </row>
    <row r="23" spans="1:16" ht="14" x14ac:dyDescent="0.15">
      <c r="A23" s="57" t="s">
        <v>44</v>
      </c>
      <c r="B23" s="52" t="s">
        <v>74</v>
      </c>
      <c r="C23" s="201">
        <f>C40+C41</f>
        <v>8788967.9499999993</v>
      </c>
      <c r="D23" s="203">
        <f>D40+D41</f>
        <v>250724437</v>
      </c>
      <c r="F23"/>
      <c r="G23"/>
      <c r="H23" s="20"/>
      <c r="I23" s="56"/>
      <c r="J23" s="20"/>
      <c r="K23" s="20"/>
      <c r="L23" s="20"/>
      <c r="O23"/>
    </row>
    <row r="24" spans="1:16" ht="14" x14ac:dyDescent="0.15">
      <c r="A24" s="57" t="s">
        <v>45</v>
      </c>
      <c r="B24" s="52" t="s">
        <v>61</v>
      </c>
      <c r="C24" s="201">
        <f>C42+C43</f>
        <v>21854105.600000001</v>
      </c>
      <c r="D24" s="203">
        <f>D42+D43</f>
        <v>200459750</v>
      </c>
      <c r="F24"/>
      <c r="G24"/>
      <c r="H24" s="20"/>
      <c r="I24" s="20"/>
      <c r="J24" s="20"/>
      <c r="K24" s="20"/>
      <c r="L24" s="20"/>
      <c r="O24"/>
    </row>
    <row r="25" spans="1:16" ht="14" x14ac:dyDescent="0.15">
      <c r="A25" s="57" t="s">
        <v>46</v>
      </c>
      <c r="B25" s="52" t="s">
        <v>61</v>
      </c>
      <c r="C25" s="201">
        <f>C44</f>
        <v>125764.38</v>
      </c>
      <c r="D25" s="203">
        <f>D44</f>
        <v>464776963</v>
      </c>
      <c r="F25"/>
      <c r="G25"/>
      <c r="H25" s="20"/>
      <c r="I25" s="56"/>
      <c r="J25" s="20"/>
      <c r="K25" s="20"/>
      <c r="L25" s="20"/>
      <c r="O25"/>
      <c r="P25"/>
    </row>
    <row r="26" spans="1:16" ht="14" x14ac:dyDescent="0.15">
      <c r="A26" s="57" t="s">
        <v>965</v>
      </c>
      <c r="B26" s="52" t="s">
        <v>61</v>
      </c>
      <c r="C26" s="201">
        <f>C45</f>
        <v>10645588.15</v>
      </c>
      <c r="D26" s="203">
        <f>D45</f>
        <v>23476378</v>
      </c>
      <c r="F26"/>
      <c r="G26"/>
      <c r="H26" s="20"/>
      <c r="I26" s="56"/>
      <c r="J26" s="20"/>
      <c r="K26" s="20"/>
      <c r="L26" s="20"/>
    </row>
    <row r="27" spans="1:16" ht="14" x14ac:dyDescent="0.15">
      <c r="A27" s="52" t="s">
        <v>47</v>
      </c>
      <c r="B27" s="52" t="s">
        <v>61</v>
      </c>
      <c r="C27" s="201">
        <f>C46+C47</f>
        <v>11872344.52</v>
      </c>
      <c r="D27" s="203">
        <f>D46+D47</f>
        <v>346000336</v>
      </c>
      <c r="F27"/>
      <c r="G27"/>
      <c r="H27" s="20"/>
      <c r="I27" s="56"/>
      <c r="J27" s="20"/>
      <c r="K27" s="20"/>
      <c r="L27" s="20"/>
    </row>
    <row r="28" spans="1:16" ht="14" x14ac:dyDescent="0.15">
      <c r="A28" s="57" t="s">
        <v>48</v>
      </c>
      <c r="B28" s="52" t="s">
        <v>61</v>
      </c>
      <c r="C28" s="201">
        <f>C48+C49</f>
        <v>434498.27</v>
      </c>
      <c r="D28" s="203">
        <f>D48+D49</f>
        <v>25915529</v>
      </c>
      <c r="F28"/>
      <c r="G28"/>
      <c r="H28"/>
      <c r="I28"/>
      <c r="J28" s="20"/>
      <c r="K28" s="20"/>
      <c r="L28" s="20"/>
    </row>
    <row r="29" spans="1:16" ht="14" x14ac:dyDescent="0.15">
      <c r="A29" s="52" t="s">
        <v>749</v>
      </c>
      <c r="B29" s="52" t="s">
        <v>61</v>
      </c>
      <c r="C29" s="201">
        <f>C50+C51</f>
        <v>31740455.990000002</v>
      </c>
      <c r="D29" s="203">
        <f>D50+D51</f>
        <v>1927865048</v>
      </c>
      <c r="F29"/>
      <c r="G29"/>
      <c r="H29" s="20"/>
      <c r="I29" s="20"/>
      <c r="J29" s="20"/>
      <c r="K29" s="20"/>
      <c r="L29" s="20"/>
    </row>
    <row r="30" spans="1:16" ht="19" customHeight="1" x14ac:dyDescent="0.15">
      <c r="A30" s="52" t="s">
        <v>49</v>
      </c>
      <c r="B30" s="52" t="s">
        <v>61</v>
      </c>
      <c r="C30" s="201">
        <f>C52+C53</f>
        <v>22213495.990000002</v>
      </c>
      <c r="D30" s="203">
        <f>D52+D53</f>
        <v>715247612</v>
      </c>
      <c r="F30"/>
      <c r="G30"/>
      <c r="H30" s="20"/>
      <c r="I30" s="20"/>
      <c r="J30" s="20"/>
      <c r="K30" s="20"/>
      <c r="L30" s="20"/>
    </row>
    <row r="31" spans="1:16" ht="14" x14ac:dyDescent="0.15">
      <c r="A31" s="57" t="s">
        <v>51</v>
      </c>
      <c r="B31" s="52" t="s">
        <v>61</v>
      </c>
      <c r="C31" s="201">
        <f>C54+C55</f>
        <v>6988748.7999999998</v>
      </c>
      <c r="D31" s="203">
        <f>D54+D55</f>
        <v>222681162</v>
      </c>
      <c r="F31"/>
      <c r="G31"/>
      <c r="H31"/>
      <c r="I31"/>
      <c r="J31"/>
      <c r="K31"/>
      <c r="L31"/>
    </row>
    <row r="32" spans="1:16" ht="14" x14ac:dyDescent="0.15">
      <c r="A32" s="57" t="s">
        <v>571</v>
      </c>
      <c r="B32" s="52" t="s">
        <v>61</v>
      </c>
      <c r="C32" s="201">
        <f>C56+C57</f>
        <v>7996862.2000000002</v>
      </c>
      <c r="D32" s="203">
        <f>D56+D57</f>
        <v>79151586</v>
      </c>
      <c r="F32"/>
      <c r="G32"/>
      <c r="H32"/>
      <c r="I32"/>
      <c r="J32"/>
      <c r="K32"/>
      <c r="L32"/>
    </row>
    <row r="33" spans="1:21" ht="12" customHeight="1" x14ac:dyDescent="0.15">
      <c r="A33" s="57" t="s">
        <v>52</v>
      </c>
      <c r="B33" s="52" t="s">
        <v>61</v>
      </c>
      <c r="C33" s="201">
        <f>C58+C59</f>
        <v>645927.57999999996</v>
      </c>
      <c r="D33" s="203">
        <f>D58+D59</f>
        <v>4972483</v>
      </c>
      <c r="E33"/>
      <c r="F33"/>
      <c r="G33"/>
      <c r="H33"/>
      <c r="I33"/>
      <c r="J33"/>
      <c r="K33"/>
      <c r="L33"/>
    </row>
    <row r="34" spans="1:21" ht="14" x14ac:dyDescent="0.15">
      <c r="A34" s="57" t="s">
        <v>53</v>
      </c>
      <c r="B34" s="52" t="s">
        <v>61</v>
      </c>
      <c r="C34" s="201">
        <f>C60+C61</f>
        <v>11515352.810000001</v>
      </c>
      <c r="D34" s="203">
        <f>D60+D61</f>
        <v>81419043</v>
      </c>
      <c r="E34"/>
      <c r="F34"/>
      <c r="G34"/>
      <c r="H34"/>
      <c r="I34"/>
      <c r="K34"/>
    </row>
    <row r="35" spans="1:21" ht="14" x14ac:dyDescent="0.15">
      <c r="A35" s="52" t="s">
        <v>54</v>
      </c>
      <c r="B35" s="52" t="s">
        <v>61</v>
      </c>
      <c r="C35" s="201">
        <f>C62</f>
        <v>16266.54</v>
      </c>
      <c r="D35" s="203">
        <f>D62</f>
        <v>878</v>
      </c>
      <c r="E35"/>
      <c r="F35"/>
      <c r="G35"/>
      <c r="H35"/>
      <c r="I35"/>
      <c r="L35"/>
      <c r="M35"/>
    </row>
    <row r="36" spans="1:21" ht="14" x14ac:dyDescent="0.15">
      <c r="A36" s="52" t="s">
        <v>55</v>
      </c>
      <c r="B36" s="57"/>
      <c r="C36" s="201">
        <f>SUM(C23:C35)</f>
        <v>134838378.77999997</v>
      </c>
      <c r="D36" s="203">
        <f>SUM(D23:D35)</f>
        <v>4342691205</v>
      </c>
      <c r="E36"/>
      <c r="F36"/>
      <c r="G36"/>
      <c r="H36"/>
      <c r="I36"/>
      <c r="J36"/>
      <c r="L36"/>
      <c r="M36"/>
    </row>
    <row r="37" spans="1:21" x14ac:dyDescent="0.15">
      <c r="A37"/>
      <c r="B37"/>
      <c r="C37" s="34"/>
      <c r="D37" s="48"/>
      <c r="E37"/>
      <c r="F37"/>
      <c r="G37"/>
      <c r="H37"/>
      <c r="I37"/>
      <c r="J37"/>
    </row>
    <row r="38" spans="1:21" x14ac:dyDescent="0.15">
      <c r="A38" s="10" t="s">
        <v>864</v>
      </c>
      <c r="B38" t="s">
        <v>71</v>
      </c>
      <c r="C38" t="s">
        <v>76</v>
      </c>
      <c r="D38" s="48"/>
      <c r="E38"/>
      <c r="F38" s="10" t="s">
        <v>75</v>
      </c>
      <c r="G38" t="s">
        <v>71</v>
      </c>
      <c r="H38" t="s">
        <v>76</v>
      </c>
      <c r="I38" s="48"/>
      <c r="J38"/>
      <c r="K38"/>
      <c r="L38"/>
      <c r="M38"/>
      <c r="N38"/>
      <c r="O38"/>
      <c r="P38"/>
      <c r="Q38"/>
      <c r="R38"/>
      <c r="S38"/>
      <c r="T38"/>
      <c r="U38"/>
    </row>
    <row r="39" spans="1:21" ht="14" x14ac:dyDescent="0.15">
      <c r="A39" s="21" t="s">
        <v>64</v>
      </c>
      <c r="B39" s="28" t="s">
        <v>65</v>
      </c>
      <c r="C39" s="28" t="s">
        <v>59</v>
      </c>
      <c r="D39" s="44" t="s">
        <v>60</v>
      </c>
      <c r="E39"/>
      <c r="F39" s="21" t="s">
        <v>64</v>
      </c>
      <c r="G39" s="28" t="s">
        <v>65</v>
      </c>
      <c r="H39" s="28" t="s">
        <v>59</v>
      </c>
      <c r="I39" s="44" t="s">
        <v>60</v>
      </c>
      <c r="J39"/>
      <c r="K39"/>
      <c r="L39"/>
      <c r="M39"/>
    </row>
    <row r="40" spans="1:21" x14ac:dyDescent="0.15">
      <c r="A40" s="10" t="s">
        <v>44</v>
      </c>
      <c r="B40" s="191" t="s">
        <v>1039</v>
      </c>
      <c r="C40" s="333">
        <v>8551451.4499999993</v>
      </c>
      <c r="D40" s="322">
        <v>249514650</v>
      </c>
      <c r="E40"/>
      <c r="F40" t="s">
        <v>44</v>
      </c>
      <c r="G40" s="191" t="s">
        <v>1039</v>
      </c>
      <c r="H40" s="333">
        <v>8551451.4499999993</v>
      </c>
      <c r="I40" s="322">
        <v>249514650</v>
      </c>
      <c r="J40"/>
      <c r="K40"/>
      <c r="L40"/>
      <c r="M40"/>
      <c r="N40"/>
    </row>
    <row r="41" spans="1:21" x14ac:dyDescent="0.15">
      <c r="A41" t="s">
        <v>1035</v>
      </c>
      <c r="B41" s="191" t="s">
        <v>1039</v>
      </c>
      <c r="C41" s="333">
        <v>237516.5</v>
      </c>
      <c r="D41" s="322">
        <v>1209787</v>
      </c>
      <c r="E41" s="389">
        <f>C41+C43+C45+C47+C49+C51+C53+C55+C57+C59+C61</f>
        <v>69933405.63000001</v>
      </c>
      <c r="F41" t="s">
        <v>1035</v>
      </c>
      <c r="G41" s="191" t="s">
        <v>1039</v>
      </c>
      <c r="H41" s="333">
        <v>237516.5</v>
      </c>
      <c r="I41" s="322">
        <v>1209787</v>
      </c>
      <c r="J41"/>
      <c r="K41"/>
      <c r="L41"/>
      <c r="M41"/>
      <c r="N41"/>
    </row>
    <row r="42" spans="1:21" ht="15" x14ac:dyDescent="0.15">
      <c r="A42" s="1060" t="s">
        <v>1180</v>
      </c>
      <c r="B42" s="191" t="s">
        <v>1039</v>
      </c>
      <c r="C42" s="333">
        <v>2271805.4399999999</v>
      </c>
      <c r="D42" s="322">
        <v>12103945</v>
      </c>
      <c r="E42"/>
      <c r="F42" t="s">
        <v>45</v>
      </c>
      <c r="G42" s="191" t="s">
        <v>1039</v>
      </c>
      <c r="H42" s="333">
        <v>3226879.52</v>
      </c>
      <c r="I42" s="322">
        <v>15299489</v>
      </c>
      <c r="J42"/>
      <c r="K42"/>
      <c r="L42"/>
      <c r="M42"/>
      <c r="N42"/>
    </row>
    <row r="43" spans="1:21" ht="15" x14ac:dyDescent="0.15">
      <c r="A43" s="1060" t="s">
        <v>1176</v>
      </c>
      <c r="B43" s="191" t="s">
        <v>1039</v>
      </c>
      <c r="C43" s="333">
        <v>19582300.16</v>
      </c>
      <c r="D43" s="322">
        <v>188355805</v>
      </c>
      <c r="E43"/>
      <c r="F43" t="s">
        <v>859</v>
      </c>
      <c r="G43" s="191" t="s">
        <v>1039</v>
      </c>
      <c r="H43" s="333">
        <v>31719195.039999999</v>
      </c>
      <c r="I43" s="322">
        <v>52496436</v>
      </c>
      <c r="J43"/>
      <c r="K43"/>
      <c r="L43"/>
      <c r="M43"/>
      <c r="N43"/>
    </row>
    <row r="44" spans="1:21" x14ac:dyDescent="0.15">
      <c r="A44" t="s">
        <v>46</v>
      </c>
      <c r="B44" s="191" t="s">
        <v>1039</v>
      </c>
      <c r="C44" s="333">
        <v>125764.38</v>
      </c>
      <c r="D44" s="322">
        <v>464776963</v>
      </c>
      <c r="E44"/>
      <c r="F44" t="s">
        <v>46</v>
      </c>
      <c r="G44" s="191" t="s">
        <v>1039</v>
      </c>
      <c r="H44" s="333">
        <v>125764.38</v>
      </c>
      <c r="I44" s="322">
        <v>464776963</v>
      </c>
      <c r="J44"/>
      <c r="K44"/>
      <c r="L44"/>
      <c r="M44"/>
      <c r="N44"/>
    </row>
    <row r="45" spans="1:21" x14ac:dyDescent="0.15">
      <c r="A45" s="10" t="s">
        <v>965</v>
      </c>
      <c r="B45" s="191" t="s">
        <v>1039</v>
      </c>
      <c r="C45" s="333">
        <v>10645588.15</v>
      </c>
      <c r="D45" s="322">
        <v>23476378</v>
      </c>
      <c r="E45"/>
      <c r="F45" t="s">
        <v>965</v>
      </c>
      <c r="G45" s="191" t="s">
        <v>1039</v>
      </c>
      <c r="H45" s="333">
        <v>10645588.15</v>
      </c>
      <c r="I45" s="322">
        <v>23476378</v>
      </c>
      <c r="J45"/>
      <c r="K45"/>
      <c r="L45"/>
      <c r="M45"/>
      <c r="N45"/>
    </row>
    <row r="46" spans="1:21" x14ac:dyDescent="0.15">
      <c r="A46" t="s">
        <v>47</v>
      </c>
      <c r="B46" s="191" t="s">
        <v>1039</v>
      </c>
      <c r="C46" s="333">
        <v>7032020</v>
      </c>
      <c r="D46" s="322">
        <v>230443922</v>
      </c>
      <c r="E46"/>
      <c r="F46" t="s">
        <v>47</v>
      </c>
      <c r="G46" s="191" t="s">
        <v>1039</v>
      </c>
      <c r="H46" s="333">
        <v>7032020</v>
      </c>
      <c r="I46" s="322">
        <v>230443922</v>
      </c>
      <c r="J46"/>
      <c r="K46"/>
      <c r="L46"/>
      <c r="M46"/>
      <c r="N46"/>
    </row>
    <row r="47" spans="1:21" x14ac:dyDescent="0.15">
      <c r="A47" t="s">
        <v>860</v>
      </c>
      <c r="B47" s="191" t="s">
        <v>1039</v>
      </c>
      <c r="C47" s="333">
        <v>4840324.5199999996</v>
      </c>
      <c r="D47" s="322">
        <v>115556414</v>
      </c>
      <c r="E47"/>
      <c r="F47" t="s">
        <v>860</v>
      </c>
      <c r="G47" s="191" t="s">
        <v>1039</v>
      </c>
      <c r="H47" s="333">
        <v>4840324.5199999996</v>
      </c>
      <c r="I47" s="322">
        <v>115556414</v>
      </c>
      <c r="J47"/>
      <c r="K47"/>
      <c r="L47"/>
      <c r="M47"/>
      <c r="N47"/>
    </row>
    <row r="48" spans="1:21" x14ac:dyDescent="0.15">
      <c r="A48" t="s">
        <v>48</v>
      </c>
      <c r="B48" s="191" t="s">
        <v>1039</v>
      </c>
      <c r="C48" s="333">
        <v>46950.09</v>
      </c>
      <c r="D48" s="322">
        <v>9869116</v>
      </c>
      <c r="E48"/>
      <c r="F48" t="s">
        <v>48</v>
      </c>
      <c r="G48" s="191" t="s">
        <v>1039</v>
      </c>
      <c r="H48" s="333">
        <v>46950.09</v>
      </c>
      <c r="I48" s="322">
        <v>9869116</v>
      </c>
      <c r="J48"/>
      <c r="K48"/>
      <c r="L48"/>
      <c r="M48"/>
      <c r="N48"/>
    </row>
    <row r="49" spans="1:14" x14ac:dyDescent="0.15">
      <c r="A49" t="s">
        <v>817</v>
      </c>
      <c r="B49" s="191" t="s">
        <v>1039</v>
      </c>
      <c r="C49" s="333">
        <v>387548.18</v>
      </c>
      <c r="D49" s="322">
        <v>16046413</v>
      </c>
      <c r="E49"/>
      <c r="F49" t="s">
        <v>817</v>
      </c>
      <c r="G49" s="191" t="s">
        <v>1039</v>
      </c>
      <c r="H49" s="333">
        <v>387548.18</v>
      </c>
      <c r="I49" s="322">
        <v>16046413</v>
      </c>
      <c r="J49" s="34"/>
      <c r="K49"/>
      <c r="L49"/>
      <c r="M49"/>
      <c r="N49"/>
    </row>
    <row r="50" spans="1:14" x14ac:dyDescent="0.15">
      <c r="A50" t="s">
        <v>834</v>
      </c>
      <c r="B50" s="191" t="s">
        <v>1039</v>
      </c>
      <c r="C50" s="333">
        <v>24260162</v>
      </c>
      <c r="D50" s="322">
        <v>1840165896</v>
      </c>
      <c r="E50"/>
      <c r="F50" t="s">
        <v>834</v>
      </c>
      <c r="G50" s="191" t="s">
        <v>1039</v>
      </c>
      <c r="H50" s="333">
        <v>24260162</v>
      </c>
      <c r="I50" s="322">
        <v>1840165896</v>
      </c>
      <c r="J50"/>
      <c r="K50"/>
      <c r="L50"/>
      <c r="M50"/>
      <c r="N50"/>
    </row>
    <row r="51" spans="1:14" x14ac:dyDescent="0.15">
      <c r="A51" t="s">
        <v>977</v>
      </c>
      <c r="B51" s="191" t="s">
        <v>1039</v>
      </c>
      <c r="C51" s="333">
        <v>7480293.9900000002</v>
      </c>
      <c r="D51" s="322">
        <v>87699152</v>
      </c>
      <c r="E51"/>
      <c r="F51" t="s">
        <v>977</v>
      </c>
      <c r="G51" s="191" t="s">
        <v>1039</v>
      </c>
      <c r="H51" s="333">
        <v>7480293.9900000002</v>
      </c>
      <c r="I51" s="322">
        <v>87699152</v>
      </c>
      <c r="J51"/>
      <c r="K51"/>
      <c r="L51"/>
      <c r="M51"/>
      <c r="N51"/>
    </row>
    <row r="52" spans="1:14" x14ac:dyDescent="0.15">
      <c r="A52" t="s">
        <v>49</v>
      </c>
      <c r="B52" s="191" t="s">
        <v>1039</v>
      </c>
      <c r="C52" s="333">
        <v>9374642.9100000001</v>
      </c>
      <c r="D52" s="322">
        <v>494371102</v>
      </c>
      <c r="E52"/>
      <c r="F52" t="s">
        <v>49</v>
      </c>
      <c r="G52" s="191" t="s">
        <v>1039</v>
      </c>
      <c r="H52" s="333">
        <v>9374642.9100000001</v>
      </c>
      <c r="I52" s="322">
        <v>494371102</v>
      </c>
      <c r="J52" s="47"/>
      <c r="K52"/>
      <c r="L52"/>
      <c r="M52"/>
      <c r="N52"/>
    </row>
    <row r="53" spans="1:14" x14ac:dyDescent="0.15">
      <c r="A53" t="s">
        <v>818</v>
      </c>
      <c r="B53" s="191" t="s">
        <v>1039</v>
      </c>
      <c r="C53" s="333">
        <v>12838853.08</v>
      </c>
      <c r="D53" s="322">
        <v>220876510</v>
      </c>
      <c r="E53"/>
      <c r="F53" t="s">
        <v>818</v>
      </c>
      <c r="G53" s="191" t="s">
        <v>1039</v>
      </c>
      <c r="H53" s="333">
        <v>12838853.08</v>
      </c>
      <c r="I53" s="322">
        <v>220876510</v>
      </c>
      <c r="J53"/>
      <c r="K53"/>
      <c r="L53"/>
      <c r="M53"/>
      <c r="N53"/>
    </row>
    <row r="54" spans="1:14" ht="15" x14ac:dyDescent="0.15">
      <c r="A54" t="s">
        <v>1181</v>
      </c>
      <c r="B54" s="191" t="s">
        <v>1039</v>
      </c>
      <c r="C54" s="333">
        <v>4062504.96</v>
      </c>
      <c r="D54" s="322">
        <v>177080001</v>
      </c>
      <c r="E54"/>
      <c r="F54" t="s">
        <v>51</v>
      </c>
      <c r="G54" s="191" t="s">
        <v>1039</v>
      </c>
      <c r="H54" s="333">
        <v>4066624.93</v>
      </c>
      <c r="I54" s="322">
        <v>198610677</v>
      </c>
      <c r="J54"/>
      <c r="K54"/>
      <c r="L54"/>
      <c r="M54"/>
      <c r="N54"/>
    </row>
    <row r="55" spans="1:14" ht="15" x14ac:dyDescent="0.15">
      <c r="A55" t="s">
        <v>1177</v>
      </c>
      <c r="B55" s="191" t="s">
        <v>1039</v>
      </c>
      <c r="C55" s="324">
        <v>2926243.8399999999</v>
      </c>
      <c r="D55" s="322">
        <v>45601161</v>
      </c>
      <c r="E55"/>
      <c r="F55" t="s">
        <v>861</v>
      </c>
      <c r="G55" s="191" t="s">
        <v>1039</v>
      </c>
      <c r="H55" s="324">
        <v>2920672.48</v>
      </c>
      <c r="I55" s="322">
        <v>44940246</v>
      </c>
      <c r="K55"/>
      <c r="L55"/>
      <c r="M55"/>
      <c r="N55"/>
    </row>
    <row r="56" spans="1:14" ht="15" x14ac:dyDescent="0.15">
      <c r="A56" t="s">
        <v>1182</v>
      </c>
      <c r="B56" s="191" t="s">
        <v>1039</v>
      </c>
      <c r="C56" s="324">
        <v>7858872.3200000003</v>
      </c>
      <c r="D56" s="322">
        <v>78872593</v>
      </c>
      <c r="E56"/>
      <c r="F56" t="s">
        <v>611</v>
      </c>
      <c r="G56" s="191" t="s">
        <v>1039</v>
      </c>
      <c r="H56" s="324">
        <v>8931066.5399999991</v>
      </c>
      <c r="I56" s="322">
        <v>117481648</v>
      </c>
      <c r="K56"/>
      <c r="L56"/>
      <c r="M56"/>
      <c r="N56"/>
    </row>
    <row r="57" spans="1:14" x14ac:dyDescent="0.15">
      <c r="A57" t="s">
        <v>1036</v>
      </c>
      <c r="B57" s="191" t="s">
        <v>1039</v>
      </c>
      <c r="C57" s="324">
        <v>137989.88</v>
      </c>
      <c r="D57" s="322">
        <v>278993</v>
      </c>
      <c r="E57"/>
      <c r="F57" t="s">
        <v>1036</v>
      </c>
      <c r="G57" s="191" t="s">
        <v>1039</v>
      </c>
      <c r="H57" s="324">
        <v>137989.88</v>
      </c>
      <c r="I57" s="322">
        <v>278993</v>
      </c>
      <c r="K57"/>
      <c r="L57"/>
      <c r="M57"/>
      <c r="N57"/>
    </row>
    <row r="58" spans="1:14" x14ac:dyDescent="0.15">
      <c r="A58" t="s">
        <v>52</v>
      </c>
      <c r="B58" s="191" t="s">
        <v>1039</v>
      </c>
      <c r="C58" s="324">
        <v>261271.58</v>
      </c>
      <c r="D58" s="322">
        <v>3011008</v>
      </c>
      <c r="E58"/>
      <c r="F58" t="s">
        <v>52</v>
      </c>
      <c r="G58" s="191" t="s">
        <v>1039</v>
      </c>
      <c r="H58" s="324">
        <v>261271.58</v>
      </c>
      <c r="I58" s="322">
        <v>3011008</v>
      </c>
      <c r="K58"/>
      <c r="L58"/>
      <c r="M58"/>
      <c r="N58"/>
    </row>
    <row r="59" spans="1:14" x14ac:dyDescent="0.15">
      <c r="A59" s="10" t="s">
        <v>862</v>
      </c>
      <c r="B59" s="191" t="s">
        <v>1039</v>
      </c>
      <c r="C59" s="323">
        <v>384656</v>
      </c>
      <c r="D59" s="325">
        <v>1961475</v>
      </c>
      <c r="E59"/>
      <c r="F59" t="s">
        <v>862</v>
      </c>
      <c r="G59" s="191" t="s">
        <v>1039</v>
      </c>
      <c r="H59" s="323">
        <v>384656</v>
      </c>
      <c r="I59" s="325">
        <v>1961475</v>
      </c>
      <c r="K59"/>
      <c r="L59"/>
      <c r="M59"/>
      <c r="N59"/>
    </row>
    <row r="60" spans="1:14" x14ac:dyDescent="0.15">
      <c r="A60" s="10" t="s">
        <v>53</v>
      </c>
      <c r="B60" s="191" t="s">
        <v>1039</v>
      </c>
      <c r="C60" s="323">
        <v>1043261.48</v>
      </c>
      <c r="D60" s="325">
        <v>39268141</v>
      </c>
      <c r="E60"/>
      <c r="F60" t="s">
        <v>53</v>
      </c>
      <c r="G60" s="191" t="s">
        <v>1039</v>
      </c>
      <c r="H60" s="323">
        <v>1043261.48</v>
      </c>
      <c r="I60" s="325">
        <v>39268141</v>
      </c>
      <c r="K60"/>
      <c r="L60"/>
      <c r="M60"/>
      <c r="N60"/>
    </row>
    <row r="61" spans="1:14" x14ac:dyDescent="0.15">
      <c r="A61" s="10" t="s">
        <v>863</v>
      </c>
      <c r="B61" s="191" t="s">
        <v>1039</v>
      </c>
      <c r="C61" s="323">
        <v>10472091.33</v>
      </c>
      <c r="D61" s="325">
        <v>42150902</v>
      </c>
      <c r="E61"/>
      <c r="F61" t="s">
        <v>863</v>
      </c>
      <c r="G61" s="191" t="s">
        <v>1039</v>
      </c>
      <c r="H61" s="323">
        <v>10472091.33</v>
      </c>
      <c r="I61" s="325">
        <v>42150902</v>
      </c>
      <c r="K61"/>
      <c r="L61"/>
      <c r="M61"/>
      <c r="N61"/>
    </row>
    <row r="62" spans="1:14" x14ac:dyDescent="0.15">
      <c r="A62" s="10" t="s">
        <v>54</v>
      </c>
      <c r="B62" s="191" t="s">
        <v>1039</v>
      </c>
      <c r="C62" s="323">
        <v>16266.54</v>
      </c>
      <c r="D62" s="325">
        <v>878</v>
      </c>
      <c r="E62"/>
      <c r="F62" t="s">
        <v>54</v>
      </c>
      <c r="G62" s="191" t="s">
        <v>1039</v>
      </c>
      <c r="H62" s="323">
        <v>16266.54</v>
      </c>
      <c r="I62" s="325">
        <v>878</v>
      </c>
      <c r="K62"/>
      <c r="L62"/>
      <c r="M62"/>
      <c r="N62"/>
    </row>
    <row r="63" spans="1:14" x14ac:dyDescent="0.15">
      <c r="A63" s="33" t="s">
        <v>55</v>
      </c>
      <c r="B63" s="33"/>
      <c r="C63" s="192">
        <f>SUM(C40:C62)</f>
        <v>134838378.78</v>
      </c>
      <c r="D63" s="175">
        <f>SUM(D40:D62)</f>
        <v>4342691205</v>
      </c>
      <c r="E63"/>
      <c r="F63" s="10"/>
      <c r="H63" s="495">
        <f>SUM(H40:H62)</f>
        <v>149001090.57000002</v>
      </c>
      <c r="I63" s="554">
        <f>SUM(I40:I62)</f>
        <v>4269506196</v>
      </c>
      <c r="K63"/>
    </row>
    <row r="64" spans="1:14" x14ac:dyDescent="0.15">
      <c r="A64"/>
      <c r="B64"/>
      <c r="C64"/>
      <c r="D64"/>
      <c r="E64" s="495">
        <f>C41+C43+C45+C47+C49+C51+C53+C55+C57+C59+C61</f>
        <v>69933405.63000001</v>
      </c>
      <c r="F64" s="10"/>
    </row>
    <row r="65" spans="1:9" customFormat="1" x14ac:dyDescent="0.15">
      <c r="A65" t="s">
        <v>78</v>
      </c>
      <c r="B65" s="10"/>
      <c r="C65" s="10"/>
      <c r="D65" s="10"/>
      <c r="E65" s="389">
        <f>E64/1024^2</f>
        <v>66.693692808151255</v>
      </c>
      <c r="F65" s="10"/>
      <c r="G65" s="10"/>
      <c r="H65" s="10"/>
      <c r="I65" s="10"/>
    </row>
    <row r="66" spans="1:9" ht="15" x14ac:dyDescent="0.15">
      <c r="A66" t="s">
        <v>1184</v>
      </c>
      <c r="E66"/>
      <c r="F66" s="10"/>
    </row>
    <row r="67" spans="1:9" ht="15" x14ac:dyDescent="0.15">
      <c r="A67" t="s">
        <v>1179</v>
      </c>
      <c r="E67"/>
      <c r="F67" s="10"/>
    </row>
    <row r="68" spans="1:9" ht="15" x14ac:dyDescent="0.15">
      <c r="A68" t="s">
        <v>1183</v>
      </c>
      <c r="E68"/>
      <c r="F68"/>
    </row>
    <row r="69" spans="1:9" x14ac:dyDescent="0.15">
      <c r="A69"/>
      <c r="B69"/>
      <c r="C69"/>
      <c r="D69"/>
      <c r="E69"/>
      <c r="F69"/>
      <c r="G69"/>
      <c r="H69"/>
      <c r="I69"/>
    </row>
    <row r="70" spans="1:9" x14ac:dyDescent="0.15">
      <c r="A70"/>
      <c r="B70"/>
      <c r="C70"/>
      <c r="D70"/>
      <c r="E70"/>
      <c r="F70"/>
      <c r="G70"/>
      <c r="H70"/>
      <c r="I70"/>
    </row>
    <row r="71" spans="1:9" x14ac:dyDescent="0.15">
      <c r="A71"/>
      <c r="B71"/>
      <c r="C71"/>
      <c r="D71"/>
      <c r="E71"/>
      <c r="F71"/>
      <c r="G71"/>
      <c r="H71"/>
      <c r="I71"/>
    </row>
    <row r="72" spans="1:9" x14ac:dyDescent="0.15">
      <c r="A72"/>
      <c r="B72"/>
      <c r="C72"/>
      <c r="D72"/>
    </row>
    <row r="73" spans="1:9" x14ac:dyDescent="0.15">
      <c r="A73"/>
      <c r="B73"/>
      <c r="C73"/>
      <c r="D73"/>
    </row>
    <row r="74" spans="1:9" x14ac:dyDescent="0.15">
      <c r="A74"/>
      <c r="B74"/>
      <c r="C74"/>
      <c r="D74"/>
    </row>
  </sheetData>
  <mergeCells count="1">
    <mergeCell ref="A1:G1"/>
  </mergeCells>
  <phoneticPr fontId="29" type="noConversion"/>
  <printOptions horizontalCentered="1"/>
  <pageMargins left="0.75" right="0.75" top="1" bottom="1" header="0.5" footer="0.5"/>
  <pageSetup scale="75" orientation="landscape" horizontalDpi="4294967292" verticalDpi="4294967292"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31</vt:i4>
      </vt:variant>
      <vt:variant>
        <vt:lpstr>Named Ranges</vt:lpstr>
      </vt:variant>
      <vt:variant>
        <vt:i4>14</vt:i4>
      </vt:variant>
    </vt:vector>
  </HeadingPairs>
  <TitlesOfParts>
    <vt:vector size="45" baseType="lpstr">
      <vt:lpstr>Cover</vt:lpstr>
      <vt:lpstr>Preface</vt:lpstr>
      <vt:lpstr>Introduction</vt:lpstr>
      <vt:lpstr>Notes</vt:lpstr>
      <vt:lpstr>EOSDIS_Summary</vt:lpstr>
      <vt:lpstr>LANCE_Summary</vt:lpstr>
      <vt:lpstr>Ingest</vt:lpstr>
      <vt:lpstr>Archive</vt:lpstr>
      <vt:lpstr>Total Archive Size</vt:lpstr>
      <vt:lpstr>Distribution</vt:lpstr>
      <vt:lpstr>Foreign Distribution </vt:lpstr>
      <vt:lpstr>Top 20 Countries - Dist</vt:lpstr>
      <vt:lpstr>Data Users</vt:lpstr>
      <vt:lpstr>Top_10_country_with_NRT</vt:lpstr>
      <vt:lpstr>Unique Product Counts</vt:lpstr>
      <vt:lpstr>Distribution_Mission_Instrument</vt:lpstr>
      <vt:lpstr>Distribution_Mission_Domain</vt:lpstr>
      <vt:lpstr>Distribution_Mission_Level</vt:lpstr>
      <vt:lpstr>NRT</vt:lpstr>
      <vt:lpstr>doi_summary</vt:lpstr>
      <vt:lpstr>Total_Users</vt:lpstr>
      <vt:lpstr>Top_10_Products_Dist</vt:lpstr>
      <vt:lpstr>Earthdata_cloud</vt:lpstr>
      <vt:lpstr>Total Archive Trend</vt:lpstr>
      <vt:lpstr>Product Distribution Trend</vt:lpstr>
      <vt:lpstr>Volume Distribution Trend</vt:lpstr>
      <vt:lpstr>Product_level_Trend</vt:lpstr>
      <vt:lpstr>Top 10 Product Trend</vt:lpstr>
      <vt:lpstr>US - Foreign Trend</vt:lpstr>
      <vt:lpstr>Public - Science User Trend</vt:lpstr>
      <vt:lpstr>Definitions</vt:lpstr>
      <vt:lpstr>Archive!Print_Area</vt:lpstr>
      <vt:lpstr>Cover!Print_Area</vt:lpstr>
      <vt:lpstr>Definitions!Print_Area</vt:lpstr>
      <vt:lpstr>EOSDIS_Summary!Print_Area</vt:lpstr>
      <vt:lpstr>Ingest!Print_Area</vt:lpstr>
      <vt:lpstr>Introduction!Print_Area</vt:lpstr>
      <vt:lpstr>NRT!Print_Area</vt:lpstr>
      <vt:lpstr>Preface!Print_Area</vt:lpstr>
      <vt:lpstr>'Product Distribution Trend'!Print_Area</vt:lpstr>
      <vt:lpstr>Product_level_Trend!Print_Area</vt:lpstr>
      <vt:lpstr>'Public - Science User Trend'!Print_Area</vt:lpstr>
      <vt:lpstr>'Top 20 Countries - Dist'!Print_Area</vt:lpstr>
      <vt:lpstr>'Total Archive Size'!Print_Area</vt:lpstr>
      <vt:lpstr>Total_Users!Print_Area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lwanchoo</dc:creator>
  <cp:keywords/>
  <dc:description/>
  <cp:lastModifiedBy>Wanchoo, Lalit (GSFC-423.0)[ADNET SYSTEMS INC]</cp:lastModifiedBy>
  <cp:lastPrinted>2015-12-22T14:20:59Z</cp:lastPrinted>
  <dcterms:created xsi:type="dcterms:W3CDTF">2015-11-25T18:34:53Z</dcterms:created>
  <dcterms:modified xsi:type="dcterms:W3CDTF">2024-12-23T15:22:54Z</dcterms:modified>
  <cp:category/>
</cp:coreProperties>
</file>