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30" tabRatio="869" firstSheet="10" activeTab="14"/>
  </bookViews>
  <sheets>
    <sheet name="Summary" sheetId="1" r:id="rId1"/>
    <sheet name="Definitions" sheetId="2" r:id="rId2"/>
    <sheet name="Notes" sheetId="3" r:id="rId3"/>
    <sheet name="Combined" sheetId="4" r:id="rId4"/>
    <sheet name="Eight-Year Tables" sheetId="5" r:id="rId5"/>
    <sheet name="Users" sheetId="6" r:id="rId6"/>
    <sheet name="Accesses" sheetId="7" r:id="rId7"/>
    <sheet name="Deliveries" sheetId="8" r:id="rId8"/>
    <sheet name="Volume" sheetId="9" r:id="rId9"/>
    <sheet name="All Characterization" sheetId="10" r:id="rId10"/>
    <sheet name="Repeat Characterization " sheetId="11" r:id="rId11"/>
    <sheet name="Repeat Users " sheetId="12" r:id="rId12"/>
    <sheet name="Request Pie" sheetId="13" r:id="rId13"/>
    <sheet name="Users Pie " sheetId="14" r:id="rId14"/>
    <sheet name="DetailTables" sheetId="15" r:id="rId15"/>
    <sheet name="ECSIngest" sheetId="16" r:id="rId16"/>
    <sheet name="ECSArchive" sheetId="17" r:id="rId17"/>
    <sheet name="ECSDistribution" sheetId="18" r:id="rId18"/>
    <sheet name="Plots" sheetId="19" state="hidden" r:id="rId19"/>
    <sheet name="Statistics" sheetId="20" state="hidden" r:id="rId20"/>
    <sheet name="instructions" sheetId="21" state="hidden" r:id="rId21"/>
    <sheet name="a" sheetId="22" state="hidden" r:id="rId22"/>
    <sheet name="e" sheetId="23" state="hidden" r:id="rId23"/>
    <sheet name="e2" sheetId="24" state="hidden" r:id="rId24"/>
    <sheet name="e0" sheetId="25" state="hidden" r:id="rId25"/>
  </sheets>
  <definedNames>
    <definedName name="DATABASE">'a'!$A$1:$L$104</definedName>
    <definedName name="_xlnm.Print_Area" localSheetId="3">'Combined'!$A$1:$L$68</definedName>
    <definedName name="_xlnm.Print_Area" localSheetId="14">'DetailTables'!$A$1:$L$209</definedName>
  </definedNames>
  <calcPr fullCalcOnLoad="1"/>
</workbook>
</file>

<file path=xl/sharedStrings.xml><?xml version="1.0" encoding="utf-8"?>
<sst xmlns="http://schemas.openxmlformats.org/spreadsheetml/2006/main" count="2346" uniqueCount="600">
  <si>
    <t xml:space="preserve">The number of products delivered is the number of product requests that are identified as completed, or closed and accepted but not completed during the report period.  This includes data deliveries on media or ordered as an FTP,  and data files retrieved by the user via FTP or WWW. </t>
  </si>
  <si>
    <t>A product is the smallest physically or logically indivisible orderable/deliverable unit, regardless of how many pieces end up constituting the item. An example of a physically indivisible unit is a CD-ROM. An example of a logically indivisible unit would be a set of files that are determined to be unusable except as a set.  Starting in FY03, JPL has defined a product below the indivisible unit level in order to report volume delivered by data type.</t>
  </si>
  <si>
    <t>Commercial = all addresses ending in .com, .bus and .net and all addresses ending in .us and including .com., .bus.,  or .net. in the address.  These are US addresses.</t>
  </si>
  <si>
    <t>FISCAL YEAR 2003 STATISTICS REPORT</t>
  </si>
  <si>
    <t>Summary</t>
  </si>
  <si>
    <r>
      <t>Report of Data Held Outside ECS</t>
    </r>
    <r>
      <rPr>
        <sz val="12"/>
        <rFont val="Times New Roman"/>
        <family val="1"/>
      </rPr>
      <t>:</t>
    </r>
  </si>
  <si>
    <t>Report of Data held by ECS</t>
  </si>
  <si>
    <t>It includes the following tables and graphs:</t>
  </si>
  <si>
    <r>
      <t>1.</t>
    </r>
    <r>
      <rPr>
        <sz val="7"/>
        <rFont val="Times New Roman"/>
        <family val="1"/>
      </rPr>
      <t xml:space="preserve">              </t>
    </r>
    <r>
      <rPr>
        <sz val="12"/>
        <rFont val="Times New Roman"/>
        <family val="1"/>
      </rPr>
      <t>Data Ingested by Instrument - number of granules and total volume by instrument and DAAC</t>
    </r>
  </si>
  <si>
    <r>
      <t>2.</t>
    </r>
    <r>
      <rPr>
        <sz val="7"/>
        <rFont val="Times New Roman"/>
        <family val="1"/>
      </rPr>
      <t xml:space="preserve">              </t>
    </r>
    <r>
      <rPr>
        <sz val="12"/>
        <rFont val="Times New Roman"/>
        <family val="1"/>
      </rPr>
      <t>Data Archived by Instrument - number of granules and total volume by instrument and DAAC</t>
    </r>
  </si>
  <si>
    <r>
      <t>Combined Report</t>
    </r>
    <r>
      <rPr>
        <sz val="12"/>
        <rFont val="Times New Roman"/>
        <family val="1"/>
      </rPr>
      <t>:</t>
    </r>
  </si>
  <si>
    <t xml:space="preserve">The combined report contains plots, tables, and explanatory text for the statistics on all data distribution to users, since only distribution statistics are collected for data held outside ECS.  </t>
  </si>
  <si>
    <t>Note that for FY00, the statistics on data held by ECS are reported for February 24, 2000 (lens cap off) through September 30, 2000.  All other data is reported for fiscal years beginning October 1 and ending September 30.</t>
  </si>
  <si>
    <t xml:space="preserve">This report presents statistics on data distributions from the Earth Observing System Data and Information System (EOSDIS) Data Gathering and Reporting System (EDGRS).   This system collects metrics from the EOSDIS controlled data centers including data from the EOS Core System (ECS) and predecessor systems identified in this document as non-ECS systems.    Included are summary tables, text, graphs, and more detailed statistics tables.  Data from both ECS and non-ECS systems are reported, in some cases separately and other cases combined.  The titles should clearly indicate which case applies.  </t>
  </si>
  <si>
    <t>For FY2003, the total number of accesses to the EOSDIS data systems was</t>
  </si>
  <si>
    <t xml:space="preserve">The total number of distinct users, including Web hits as defined by the user email address, was </t>
  </si>
  <si>
    <t>NSIDC statistics do not include the volume delivered except via anonymous FTP.</t>
  </si>
  <si>
    <t xml:space="preserve">SEDAC offline product request, tracking and inquiry data has not been received since April 1998.   </t>
  </si>
  <si>
    <t>LaRC FTP data have not been received in a usable format since August 1999.  LaRC offline inquiry data has not been received since October 1999.</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</si>
  <si>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</si>
  <si>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</si>
  <si>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</si>
  <si>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</si>
  <si>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</si>
  <si>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</si>
  <si>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</si>
  <si>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</si>
  <si>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</si>
  <si>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</si>
  <si>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</si>
  <si>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</si>
  <si>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</si>
  <si>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</si>
  <si>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</si>
  <si>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</si>
  <si>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</si>
  <si>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</si>
  <si>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</si>
  <si>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</si>
  <si>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</si>
  <si>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</si>
  <si>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</si>
  <si>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</si>
  <si>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</si>
  <si>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</si>
  <si>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</si>
  <si>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</si>
  <si>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</si>
  <si>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ESDIS IMS (users)</t>
  </si>
  <si>
    <t>ESDIS Non-DAAC Clients</t>
  </si>
  <si>
    <t>EDG (users)</t>
  </si>
  <si>
    <t>WWW (users)</t>
  </si>
  <si>
    <t>FTP (users)</t>
  </si>
  <si>
    <t>Off-line (users)</t>
  </si>
  <si>
    <t>Total (users)</t>
  </si>
  <si>
    <t>Number of Accesses</t>
  </si>
  <si>
    <t>ESDIS IMS (accesses)</t>
  </si>
  <si>
    <t>ESDIS Non-DAAC.Clients</t>
  </si>
  <si>
    <t>EDG (accesses)</t>
  </si>
  <si>
    <t>WWW Inquiries</t>
  </si>
  <si>
    <t>WWW Data Retrievals</t>
  </si>
  <si>
    <t>FTP (accesses)</t>
  </si>
  <si>
    <t>Off-line (accesses)</t>
  </si>
  <si>
    <t>Total (accesses)</t>
  </si>
  <si>
    <t>REQUESTS AND RETRIEVALS</t>
  </si>
  <si>
    <t>Product Request Tracking and Delivery</t>
  </si>
  <si>
    <t>Products Requested</t>
  </si>
  <si>
    <t>TOTAL NEW</t>
  </si>
  <si>
    <t>Backlog</t>
  </si>
  <si>
    <t>Rejected by User</t>
  </si>
  <si>
    <t>Average (days)</t>
  </si>
  <si>
    <t>Maximum (days)</t>
  </si>
  <si>
    <t>Number Averaged</t>
  </si>
  <si>
    <t>Cancellations</t>
  </si>
  <si>
    <t>Anonymous FTP and WWW Retrievals</t>
  </si>
  <si>
    <t>FTP Product Retrievals</t>
  </si>
  <si>
    <t>WWW Product Retrievals</t>
  </si>
  <si>
    <t>TOTAL PRODUCTS DELIVERED</t>
  </si>
  <si>
    <t>System IMS Sessions Requesting Products</t>
  </si>
  <si>
    <t>EDG</t>
  </si>
  <si>
    <t>ESDIS IMS</t>
  </si>
  <si>
    <t>Deliveries by Types (Counts of Products)</t>
  </si>
  <si>
    <t>FTP Retrievals (products)</t>
  </si>
  <si>
    <t>Anon FTP Retrievals (products)</t>
  </si>
  <si>
    <t>WWW Retrievals (products)</t>
  </si>
  <si>
    <t>8mm (products)</t>
  </si>
  <si>
    <t>4mm (products)</t>
  </si>
  <si>
    <t>9 track (products)</t>
  </si>
  <si>
    <t>DLT (products)</t>
  </si>
  <si>
    <t>CD ROM (products)</t>
  </si>
  <si>
    <t>CD Rec (products)</t>
  </si>
  <si>
    <t>Floppy (products)</t>
  </si>
  <si>
    <t>DVD (products)</t>
  </si>
  <si>
    <t>Unknown (products)</t>
  </si>
  <si>
    <t>Non-Digital Product Units Delivered by DAACs</t>
  </si>
  <si>
    <t>Paper</t>
  </si>
  <si>
    <t>Film</t>
  </si>
  <si>
    <t>Video</t>
  </si>
  <si>
    <t>Deliveries by Request Source</t>
  </si>
  <si>
    <t>NEW USERS REQUESTING AND RETRIEVING PRODUCTS</t>
  </si>
  <si>
    <t>US Government</t>
  </si>
  <si>
    <t>Educational</t>
  </si>
  <si>
    <t>Commercial</t>
  </si>
  <si>
    <t>Non-Profit</t>
  </si>
  <si>
    <t>Other USA</t>
  </si>
  <si>
    <t>Total USA</t>
  </si>
  <si>
    <t>Foreign</t>
  </si>
  <si>
    <t>Unknown</t>
  </si>
  <si>
    <t>Total</t>
  </si>
  <si>
    <t>ALL USERS REQUESTING AND RETRIEVING PRODUCTS</t>
  </si>
  <si>
    <t>All Users Retrieving Via WWW</t>
  </si>
  <si>
    <t>REPEAT USERS REQUESTING AND RETRIEVING PRODUCTS</t>
  </si>
  <si>
    <t>Repeat Users Retrieving Via WWW</t>
  </si>
  <si>
    <t>START</t>
  </si>
  <si>
    <t>STOP</t>
  </si>
  <si>
    <t>Annual</t>
  </si>
  <si>
    <t>numbers</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</si>
  <si>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</si>
  <si>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</si>
  <si>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</si>
  <si>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</si>
  <si>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</si>
  <si>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</si>
  <si>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</si>
  <si>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</si>
  <si>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</si>
  <si>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</si>
  <si>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</si>
  <si>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</si>
  <si>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</si>
  <si>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</si>
  <si>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</si>
  <si>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</si>
  <si>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</si>
  <si>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</si>
  <si>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</si>
  <si>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</si>
  <si>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</si>
  <si>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</si>
  <si>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</si>
  <si>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</si>
  <si>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</si>
  <si>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</si>
  <si>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</si>
  <si>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</si>
  <si>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</si>
  <si>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</si>
  <si>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</si>
  <si>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</si>
  <si>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</si>
  <si>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</si>
  <si>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</si>
  <si>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</si>
  <si>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</si>
  <si>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</si>
  <si>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</si>
  <si>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</si>
  <si>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</si>
  <si>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</si>
  <si>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</si>
  <si>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</si>
  <si>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</si>
  <si>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t>
  </si>
  <si>
    <t>-------------------------------------</t>
  </si>
  <si>
    <t>Notes on data held outside the EOS Core System (ECS):</t>
  </si>
  <si>
    <t>Email Address Total (users)</t>
  </si>
  <si>
    <t>ECS Total (users)</t>
  </si>
  <si>
    <t>Notes on the combined report:</t>
  </si>
  <si>
    <t>Sum of Days</t>
  </si>
  <si>
    <t>Overall</t>
  </si>
  <si>
    <t>Non-ECS Products Requested</t>
  </si>
  <si>
    <t>Non_ECS Products Delivered</t>
  </si>
  <si>
    <t>ECS Requests</t>
  </si>
  <si>
    <t>Non-ECS (MB)</t>
  </si>
  <si>
    <t>Total Volume Delivered (MB)</t>
  </si>
  <si>
    <t>Volume Delivered by DAACs (MB)</t>
  </si>
  <si>
    <t>FTP (MB)</t>
  </si>
  <si>
    <t>Anon FTP (MB)</t>
  </si>
  <si>
    <t>WWW (MB)</t>
  </si>
  <si>
    <t>8mm (MB)</t>
  </si>
  <si>
    <t>4mm (MB)</t>
  </si>
  <si>
    <t>9 track (MB)</t>
  </si>
  <si>
    <t>DLT (MB)</t>
  </si>
  <si>
    <t>CD ROM (MB)</t>
  </si>
  <si>
    <t>CD Rec (MB)</t>
  </si>
  <si>
    <t>Floppy (MB)</t>
  </si>
  <si>
    <t>DVD (MB)</t>
  </si>
  <si>
    <t>Unknown (MB)</t>
  </si>
  <si>
    <t>Total Digital (MB)</t>
  </si>
  <si>
    <t>Volumes Delivered by Request Source (MB)</t>
  </si>
  <si>
    <t>WWW.(MB)</t>
  </si>
  <si>
    <t>Unknown.(MB)</t>
  </si>
  <si>
    <t>WWW Retrievals (MB)</t>
  </si>
  <si>
    <t xml:space="preserve">FTP accesses is the sum, over the year, of distinct users per day for each FTP system. </t>
  </si>
  <si>
    <t xml:space="preserve">WWW accesses is the sum, over the year, of distinct users per day for each WWW system, whether it be a home page or data order site. </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</si>
  <si>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</si>
  <si>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</si>
  <si>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</si>
  <si>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</si>
  <si>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</si>
  <si>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</si>
  <si>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</si>
  <si>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</si>
  <si>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</si>
  <si>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</si>
  <si>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</si>
  <si>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</si>
  <si>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</si>
  <si>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</si>
  <si>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</si>
  <si>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</si>
  <si>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</si>
  <si>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</si>
  <si>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</si>
  <si>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</si>
  <si>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</si>
  <si>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</si>
  <si>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</si>
  <si>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</si>
  <si>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</si>
  <si>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</si>
  <si>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</si>
  <si>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</si>
  <si>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</si>
  <si>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</si>
  <si>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</si>
  <si>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</si>
  <si>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</si>
  <si>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</si>
  <si>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</si>
  <si>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</si>
  <si>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</si>
  <si>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</si>
  <si>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</si>
  <si>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</si>
  <si>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</si>
  <si>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</si>
  <si>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</si>
  <si>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</si>
  <si>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</si>
  <si>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</si>
  <si>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</si>
  <si>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</si>
  <si>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</si>
  <si>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</si>
  <si>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</si>
  <si>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</si>
  <si>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</si>
  <si>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</si>
  <si>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</si>
  <si>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</si>
  <si>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</si>
  <si>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</si>
  <si>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</si>
  <si>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</si>
  <si>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</si>
  <si>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</si>
  <si>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</si>
  <si>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</si>
  <si>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</si>
  <si>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</si>
  <si>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</si>
  <si>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</si>
  <si>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</si>
  <si>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</si>
  <si>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</si>
  <si>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</si>
  <si>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</si>
  <si>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</si>
  <si>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</si>
  <si>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</si>
  <si>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</si>
  <si>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</si>
  <si>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</si>
  <si>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</si>
  <si>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</si>
  <si>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</si>
  <si>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</si>
  <si>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</si>
  <si>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</si>
  <si>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</si>
  <si>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</si>
  <si>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</si>
  <si>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</si>
  <si>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</si>
  <si>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</si>
  <si>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</si>
  <si>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</si>
  <si>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</si>
  <si>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</si>
  <si>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</si>
  <si>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</si>
  <si>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</si>
  <si>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</si>
  <si>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</si>
  <si>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</si>
  <si>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</si>
  <si>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</si>
  <si>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</si>
  <si>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</si>
  <si>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</si>
  <si>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</si>
  <si>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</si>
  <si>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</si>
  <si>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</si>
  <si>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</si>
  <si>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</si>
  <si>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</si>
  <si>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</si>
  <si>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</si>
  <si>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</si>
  <si>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</si>
  <si>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</si>
  <si>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</si>
  <si>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</si>
  <si>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</si>
  <si>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</si>
  <si>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</si>
  <si>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</si>
  <si>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</si>
  <si>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</si>
  <si>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</si>
  <si>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</si>
  <si>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</si>
  <si>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</si>
  <si>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</si>
  <si>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</si>
  <si>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FY96</t>
  </si>
  <si>
    <t>FY97</t>
  </si>
  <si>
    <t>FY98</t>
  </si>
  <si>
    <t>FY99</t>
  </si>
  <si>
    <t>Characterization of Users Requesting Products Each Fiscal Year</t>
  </si>
  <si>
    <t>Data Held Outside ECS (GB)</t>
  </si>
  <si>
    <t>Data Held by ECS (GB)</t>
  </si>
  <si>
    <t>Total (GB)</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</si>
  <si>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</si>
  <si>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</si>
  <si>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</si>
  <si>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</si>
  <si>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</si>
  <si>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Notes:</t>
  </si>
  <si>
    <t>Total US</t>
  </si>
  <si>
    <t xml:space="preserve">The fiscal year 1999 data was generated from data received as of March 8, 2000 and corrected for ORNL users requesting   </t>
  </si>
  <si>
    <t xml:space="preserve"> products in January 2001.</t>
  </si>
  <si>
    <t>to users</t>
  </si>
  <si>
    <t xml:space="preserve">from </t>
  </si>
  <si>
    <t>archive</t>
  </si>
  <si>
    <t xml:space="preserve">for </t>
  </si>
  <si>
    <t>MB</t>
  </si>
  <si>
    <t>Total ECS Volume (MB)</t>
  </si>
  <si>
    <t>FIX NUMBER OF REQUESTS AND CONSIDER SUBSCRIPTION USERS!!</t>
  </si>
  <si>
    <t>10/01/00-09/30/01</t>
  </si>
  <si>
    <t>dist)</t>
  </si>
  <si>
    <t xml:space="preserve">Fiscal year summary reports.  </t>
  </si>
  <si>
    <t>Data delivered by ECS to subscriptions is included in this report.  All data delivered by ECS to subscribers is reported.  We cannot distinguish between different subscription destinations (ITs, SCFs, SIPS, DAAC staff, etc.).</t>
  </si>
  <si>
    <t xml:space="preserve">   10/01/2000                                                                                      </t>
  </si>
  <si>
    <t xml:space="preserve">  09/30/2001                                                                                     </t>
  </si>
  <si>
    <t>02/24/2000-09/30/2000</t>
  </si>
  <si>
    <t>ecacrqst)</t>
  </si>
  <si>
    <t>FY04</t>
  </si>
  <si>
    <t>FY01*</t>
  </si>
  <si>
    <t xml:space="preserve">Deliveries of data held in ECS are reported starting February 24, 2000 fo FY00. </t>
  </si>
  <si>
    <t>Non-ECS Total (users)</t>
  </si>
  <si>
    <t>Total Users (users)</t>
  </si>
  <si>
    <t>FY00</t>
  </si>
  <si>
    <t>DAAC Monthly Access Statistics</t>
  </si>
  <si>
    <t>Users Accessing DAACs Pie Chart</t>
  </si>
  <si>
    <t>DAAC Fiscal Year 2003 Access Statistics for ECS and Non-ECS Data</t>
  </si>
  <si>
    <t xml:space="preserve"> The EOS Data Gateway (EDG) and ECHO Systems are used to access data held in ECS and also outside the ECS.    These metrics for FY03 are currently not gathered.  Even if they were, there is no way that has been identified to separate the ECS and non-ECS accesses.  The non-ECS system reports users based on unique email addresses.  ECS contains both email addresses and user last names so ECS users can be identified by that combination. </t>
  </si>
  <si>
    <t>ECS Orders (users)</t>
  </si>
  <si>
    <t>Non-ECS Orders (users)</t>
  </si>
  <si>
    <t>Total Non-ECS (users)</t>
  </si>
  <si>
    <t>Total ECS (users)</t>
  </si>
  <si>
    <t>Total Non-ECS (accesses)</t>
  </si>
  <si>
    <t>Total ECS (accesses)</t>
  </si>
  <si>
    <t>ECS Orders (accesses)</t>
  </si>
  <si>
    <t>Non-ECS Orders (accesses)</t>
  </si>
  <si>
    <t>ECS Products Requested</t>
  </si>
  <si>
    <t>ECS Products Delivered</t>
  </si>
  <si>
    <t>Non-ECS Requests</t>
  </si>
  <si>
    <t>Non-ECS Products Delivered</t>
  </si>
  <si>
    <t>Data Pool Retrievals</t>
  </si>
  <si>
    <t>Anonymous FTP, WWW, and Data Pool Retrievals</t>
  </si>
  <si>
    <t>Balance problem with GSFC</t>
  </si>
  <si>
    <t>ECS Orders (MB)</t>
  </si>
  <si>
    <t>ECS Subscriptions (MB)</t>
  </si>
  <si>
    <t>Total non-ECS Volume (MB)</t>
  </si>
  <si>
    <t>ECS Data Pools (MB)</t>
  </si>
  <si>
    <t>Non-ECS Products by Orders</t>
  </si>
  <si>
    <t>8a. All Users Requesting and Retrieving Products ECS&amp;NONECS</t>
  </si>
  <si>
    <t>----------------------------------------------------------</t>
  </si>
  <si>
    <t xml:space="preserve">  09/30/2002                                                                                     </t>
  </si>
  <si>
    <t xml:space="preserve">   10/01/2001                                                                                      </t>
  </si>
  <si>
    <t xml:space="preserve">   10/01/2002                                                                                     </t>
  </si>
  <si>
    <t xml:space="preserve">  09/30/2003                                                                                     </t>
  </si>
  <si>
    <t>--------</t>
  </si>
  <si>
    <t>MANUALLY DONE BELOW:</t>
  </si>
  <si>
    <t>Non-ECS Orders</t>
  </si>
  <si>
    <t>FY02*</t>
  </si>
  <si>
    <t>FY05</t>
  </si>
  <si>
    <t>Non-ECS Using Email Address</t>
  </si>
  <si>
    <t>Note: ECS users are added to unknown for chart.</t>
  </si>
  <si>
    <t>Distinct users/ALL users</t>
  </si>
  <si>
    <t>FY02 ECS</t>
  </si>
  <si>
    <t>Latis</t>
  </si>
  <si>
    <t>New Users</t>
  </si>
  <si>
    <t>Repeat Users</t>
  </si>
  <si>
    <t xml:space="preserve">EDC       </t>
  </si>
  <si>
    <t xml:space="preserve">GSFC      </t>
  </si>
  <si>
    <t xml:space="preserve">LaRC      </t>
  </si>
  <si>
    <t xml:space="preserve">Latis     </t>
  </si>
  <si>
    <t xml:space="preserve">NSIDC     </t>
  </si>
  <si>
    <t>Provider</t>
  </si>
  <si>
    <t>Granules</t>
  </si>
  <si>
    <t>Gbs</t>
  </si>
  <si>
    <t>Mbs</t>
  </si>
  <si>
    <t>User Requests (Dist)</t>
  </si>
  <si>
    <t>Orders</t>
  </si>
  <si>
    <t>FY03*</t>
  </si>
  <si>
    <t xml:space="preserve"> Total Non-ECS      </t>
  </si>
  <si>
    <t>ECS</t>
  </si>
  <si>
    <t>ECS Subscr</t>
  </si>
  <si>
    <t>ECS Order</t>
  </si>
  <si>
    <t>ECS Totl</t>
  </si>
  <si>
    <t>ECS DataPool</t>
  </si>
  <si>
    <t>All ECS/Non-ECS Users Requesting Products Via All Methods</t>
  </si>
  <si>
    <t>AS of FY03… ECS/Non-ECS combined in the Data Held Column</t>
  </si>
  <si>
    <t>Non-ECS Subscription (MB)</t>
  </si>
  <si>
    <t>Anonymous FTP(MB)</t>
  </si>
  <si>
    <t>Total non-ECS Deliveries</t>
  </si>
  <si>
    <t>Total ECS Deliveries</t>
  </si>
  <si>
    <t>Total Deliveries (counts)</t>
  </si>
  <si>
    <t>New Users Retrieving Via WWW</t>
  </si>
  <si>
    <t>New ECS/Non-ECS Users Requesting Products Via All Methods</t>
  </si>
  <si>
    <t>All Users Requesting and Receiving Products (Non-ECS via Orders/Subscriptions, Offline, or Retrieving via FTP)</t>
  </si>
  <si>
    <t>ALL Users Requesting and Retrieving Products (ECS Only)</t>
  </si>
  <si>
    <t>Repeat ECS/Non-ECS Users Requesting Products Via All Methods</t>
  </si>
  <si>
    <t>Repeat Users Requesting and Receiving Products (Non-ECS via Orders/Subscriptions, Offline, or Retrieving via FTP)</t>
  </si>
  <si>
    <t>Repeat Users Requesting and Receiving Products (ECS Only)</t>
  </si>
  <si>
    <t>Note: ECS included in totals this year</t>
  </si>
  <si>
    <t>ECS/NonECS Using Email</t>
  </si>
  <si>
    <t xml:space="preserve">This report contains statistics for distribution of EOSDIS data during fiscal year 2003, October 1, 2002  </t>
  </si>
  <si>
    <t xml:space="preserve">through September 30, 2003.  Values for previous fiscal years are taken from previous SCRS/EDGRS  </t>
  </si>
  <si>
    <t>ECS does not report accesses to the system unless a product was requested.  Therefore, each product request from ECS is considered as an access.</t>
  </si>
  <si>
    <t>This report was generated in December 2003 from data received as of December 1, 2003.   It is based on</t>
  </si>
  <si>
    <t>the data in the EDGRS data base tables.</t>
  </si>
  <si>
    <t xml:space="preserve">User services personnel,  developers, and testers are included in the user counts. </t>
  </si>
  <si>
    <t>The user characterization report includes anonymous FTP users, users identified via offline inquiry, customers requesting deliveries in the month of the report, and users retrieving data via WWW.</t>
  </si>
  <si>
    <t xml:space="preserve">ASF offline inquiry data was not received from June 1999 to September 2002.   </t>
  </si>
  <si>
    <t>DEFINITIONS:</t>
  </si>
  <si>
    <r>
      <t>Number Of Distinct Users Accessing DAACs</t>
    </r>
    <r>
      <rPr>
        <sz val="12"/>
        <rFont val="Times New Roman"/>
        <family val="1"/>
      </rPr>
      <t>:</t>
    </r>
  </si>
  <si>
    <t>Distinct means that each unique user is counted exactly one time for the report period.  Two different methods are used to determine a distinct user.</t>
  </si>
  <si>
    <t>The ECS statistics system uses the user last name as well as the email address to determine a unique user.  This is necessary because all user requests for Landsat data at EDC are turned into level 0 requests that are sent to a single email address within EDC.</t>
  </si>
  <si>
    <t>The Total Number of Distinct Users is the sum of the following user categories:</t>
  </si>
  <si>
    <t>FTP = distinct addresses per DAAC for the report period.</t>
  </si>
  <si>
    <r>
      <t>Number Of Accesses</t>
    </r>
    <r>
      <rPr>
        <sz val="12"/>
        <rFont val="Times New Roman"/>
        <family val="1"/>
      </rPr>
      <t>:</t>
    </r>
  </si>
  <si>
    <t>This is the total number of accesses to data held outside ECS or in ECS systems.  Users accessing any system multiple times or by more than one method or DAAC will be counted for each method or DAAC.</t>
  </si>
  <si>
    <t>There are several methods of accessing data held outside the ECS data.  A description of the computation of accesses for each is:</t>
  </si>
  <si>
    <t>WWW Inquiries = the sum, over one report period, of the number of distinct users for each day of the report period.  This includes WAIS logs.  Multiple accesses by the same email address or host on the same day will be counted as one access. This includes general accesses to Web pages maintained at the DAACs.   Accesses by the same email address or host to two different Web sites at the same DAAC will be counted as two accesses.</t>
  </si>
  <si>
    <t xml:space="preserve">WWW Data Retrievals = the sum, over one report period, of the number of distinct users for WWW data retrieval for each day of the report period.  Multiple accesses by the same email address or host on the same day will be counted as one access. </t>
  </si>
  <si>
    <t xml:space="preserve">FTP = the sum, over one report period, of the number of distinct users for each day of the report period.  Multiple accesses by the same email address or host on the same day will be counted as one access. </t>
  </si>
  <si>
    <r>
      <t>Number of Products Delivered</t>
    </r>
    <r>
      <rPr>
        <sz val="12"/>
        <rFont val="Times New Roman"/>
        <family val="1"/>
      </rPr>
      <t>:</t>
    </r>
  </si>
  <si>
    <t>For ECS, one product is one granule of data.  Each product may be delivered to the user either on media or via FTP push or FTP pull.  The reported number of products and volume delivered from ECS was calculated differently for FY02 than for previous years.  The earlier calculation of total products delivered included end users, QA, test, and production.  The FY02 total products delivered includes only those products know to be delivered to end users via orders or subscriptions.  It is not possible to accurately recalculate the FY01 and FY00 totals.  The chart of volumes delivered shows a drop in total volume delivered because of this calculation change.</t>
  </si>
  <si>
    <t xml:space="preserve">FTP Product Retrievals = number of retrievals ("gets") determined from the anonymous FTP logs for the reporting period. </t>
  </si>
  <si>
    <t>WWW Product Retrievals = number of WWW retrievals from the WWW logs determined by the DAAC to be actual data for the reporting period.</t>
  </si>
  <si>
    <r>
      <t>Volume of Products Delivered</t>
    </r>
    <r>
      <rPr>
        <sz val="12"/>
        <rFont val="Times New Roman"/>
        <family val="1"/>
      </rPr>
      <t>:</t>
    </r>
  </si>
  <si>
    <r>
      <t xml:space="preserve">The volume of products delivered is the sum of volumes for all products delivered, in megabytes, for the report period.  This includes data deliveries on media and data files retrieved by the user via FTP or the WWW.  </t>
    </r>
    <r>
      <rPr>
        <sz val="12"/>
        <color indexed="8"/>
        <rFont val="Times New Roman"/>
        <family val="1"/>
      </rPr>
      <t>Volume units are converted from bytes or kilobytes to megabytes or gigabytes using factors of 1024 (Megabytes = Kilobytes/1024, Megabytes = Bytes/1048576, etc.).</t>
    </r>
  </si>
  <si>
    <r>
      <t>Average Delivery Time</t>
    </r>
    <r>
      <rPr>
        <sz val="12"/>
        <rFont val="Times New Roman"/>
        <family val="1"/>
      </rPr>
      <t>:</t>
    </r>
  </si>
  <si>
    <t>The average delivery time is the average number of days from product request origination to shipping, for products delivered during the report period.  The average used is a simple average, not a median, or other calculation.</t>
  </si>
  <si>
    <t xml:space="preserve"> For the reporting period, the majority of ECS deliveries are electronic and therefore took less than one day.  The average delivery time from ECS for media has not been computed because not enough data is consistently available different time references are used.</t>
  </si>
  <si>
    <t>For data held outside ECS, average delivery time is computed by summing the difference of the request and completion dates included in the SCRS data for media requests, then dividing by the sum of the number of products delivered via media plus data products retrieved via FTP or WWW.  The delivery time for FTP or WWW data retrievals is assumed to be 0 days.  Requests identified by the DAAC as subscriptions are not counted.  When products are requested before they are available, the days are counted from the date the product became available. This is approximate because not all subscriptions are identified as such and product requests that pre-date the availability of the data do not all include that information in the statistics.</t>
  </si>
  <si>
    <r>
      <t>Repeat Users</t>
    </r>
    <r>
      <rPr>
        <sz val="12"/>
        <rFont val="Times New Roman"/>
        <family val="1"/>
      </rPr>
      <t>:</t>
    </r>
  </si>
  <si>
    <t>Repeat Users is a count of the number of distinct users who have ordered/received data on more than one date since the start of the statistics collection system.  It is not deemed necessary to distinguish two orders in the same day as a repeat.  The two definitions given for distinct users apply here as well.</t>
  </si>
  <si>
    <t>Characterization of All Users Requesting Products:</t>
  </si>
  <si>
    <t xml:space="preserve">User characterization counts each user exactly one time for the report period, based on unique email addresses, for each DAAC contacted.  All users are those that have been reported in some previous report period plus those who are new for the report period.  </t>
  </si>
  <si>
    <t>The following user categories are reported separately in each of the user characterization tables:</t>
  </si>
  <si>
    <t>US Government = all addresses ending in .gov or .mil and all addresses ending in .us and including .gov. or .mil. in the address.</t>
  </si>
  <si>
    <t>Educational = all addresses ending in .edu or .k12 and all addresses ending in .us and including .edu. or .k12. in the address. These are US addresses.</t>
  </si>
  <si>
    <t>Non-Profit = all addresses ending in .org and all addresses ending in .us and including .org. in the address.  These are US addresses.</t>
  </si>
  <si>
    <t>Other USA = all addresses ending in 3 letters after the decimal and all addresses ending in .us that are not in the other US categories.</t>
  </si>
  <si>
    <t>Total US = US government + US educational + US commercial + US nonprofit + US other.</t>
  </si>
  <si>
    <t>Foreign = all addresses ending in .xx, where .xx is not .us</t>
  </si>
  <si>
    <t>Unknown = any address that does not fit into the above categories, as well as those that are numeric and cannot be parsed.</t>
  </si>
  <si>
    <t>Total = the total users for the report period.  Total Users = Total US + Foreign + Unknown</t>
  </si>
  <si>
    <t xml:space="preserve">These are users who requested products from the DAACs, received files via anonymous FTP from the DAACs, or retrieved data files via WWW from the DAACs.  This does not include those making inquiries, either off-line or via WWW, those accessing the DAACs via IMS but not requesting data, and those whose orders were placed before the beginning of the report period.  Users using more than one method to obtain data are counted only once. </t>
  </si>
  <si>
    <t>Characterization of New Users Requesting Products:</t>
  </si>
  <si>
    <r>
      <t xml:space="preserve">New users are those who have never been recorded by the statistics reporting system before this report period.  </t>
    </r>
    <r>
      <rPr>
        <sz val="12"/>
        <color indexed="8"/>
        <rFont val="Times New Roman"/>
        <family val="1"/>
      </rPr>
      <t xml:space="preserve">This uses the same descriptions as the Characterization of All Users Requesting Products. </t>
    </r>
  </si>
  <si>
    <r>
      <t>Characterization of Repeat Users Requesting Products:</t>
    </r>
    <r>
      <rPr>
        <sz val="12"/>
        <color indexed="8"/>
        <rFont val="Times New Roman"/>
        <family val="1"/>
      </rPr>
      <t xml:space="preserve"> </t>
    </r>
  </si>
  <si>
    <r>
      <t xml:space="preserve">Repeat users are distinct email addresses </t>
    </r>
    <r>
      <rPr>
        <sz val="12"/>
        <rFont val="Times New Roman"/>
        <family val="1"/>
      </rPr>
      <t xml:space="preserve">who have ordered/received data on more than one date.  </t>
    </r>
    <r>
      <rPr>
        <sz val="12"/>
        <color indexed="8"/>
        <rFont val="Times New Roman"/>
        <family val="1"/>
      </rPr>
      <t xml:space="preserve">This uses the same descriptions as the Characterization of All Users Requesting Products. </t>
    </r>
  </si>
  <si>
    <t xml:space="preserve">The statistics to determine user identity uses the email address. Each unique email address determines a distinct user.  If the same email address requests two products, it is reported as one distinct user and as two products delivered.  One person can use two different email addresses or two people can use the same email address, but addresses are the only user information available.  Users accessing by more than one method or DAAC will be counted for each method and DAAC. </t>
  </si>
  <si>
    <t xml:space="preserve">Ordering System = local Character User Interface (ChUI) and local Graphical User Interface (GUI) for DAACs that have one or EDG for general public orders. </t>
  </si>
  <si>
    <t xml:space="preserve">WWW = distinct addresses or user host machine identification per DAAC for the report period.  Note that, for the most part, only user host machine identification is available.  WAIS logs are no longer included as of FY03. This includes general accesses to Web pages maintained at the DAACs. These are users getting general DAAC information as well as users accessing the pages for DAAC catalogs and data. </t>
  </si>
  <si>
    <t xml:space="preserve">Off-line = the number of distinct users identified for off-line inquiries received.  </t>
  </si>
  <si>
    <t xml:space="preserve">Orders = a count of all requests for data via the EOS Data Gateway, including those accessing ECS, or, for local ChUI and/or local GUI sessions for DAACs that have them. </t>
  </si>
  <si>
    <t xml:space="preserve">Off-line = for data prior to FY03, a count of all inquiries made through user services personnel or non-automated methods (phone, mail, email, fax, walk-in).  Inquiries can be general, about documentation ordering, data and software questions, system usage, requests for inventory searches, or result in referrals to other DAACs or organizations.   For data during and after FY03, the distinct email addresses per DAAC for the reporting period.  </t>
  </si>
  <si>
    <t xml:space="preserve">The total number of products delivered was 29,153,956.  The total volume of data delivered was 422681042 MB.  For ECS data, one "product" is one granule of data.  For data held outside ECS, a "product" is the smallest physically or logically indivisible orderable/deliverable unit of data. </t>
  </si>
  <si>
    <t xml:space="preserve">This report contains tables of FY2003 statistics and graphs comparing FY2003 statistics to previous years and projections for future years.  Additional information can be found in the following text and the report tables. </t>
  </si>
  <si>
    <t>The report of data held outside ECS includes statistics for all pre-Earth Science Enterprise (ESE),  TRMM, CERES, and QuikSCAT data.  This includes all data previously reported as non-ECS data, including orders/subscriptions from the V0/V1 systems, anonymous FTP retrievals, WWW retrievals, WWW accesses, and offline inquiries.  The report period is October 1, 2002 through September 30, 2003.</t>
  </si>
  <si>
    <t>The report of data held by ECS includes statistics for only ECS managed data.  The report period is October 1, 2002 through September 30, 2003.</t>
  </si>
  <si>
    <t xml:space="preserve">Distributions by media type were not reported due to the level of accuracy not yet available at the time of the report.  </t>
  </si>
  <si>
    <t>Total Number of Granules Ingested</t>
  </si>
  <si>
    <t xml:space="preserve">ALL DAACs </t>
  </si>
  <si>
    <t>2002-10-01 -- to -- 2003-09-30</t>
  </si>
  <si>
    <t>2002-274 to 2003-273</t>
  </si>
  <si>
    <t>Instrument</t>
  </si>
  <si>
    <t>Totals</t>
  </si>
  <si>
    <t xml:space="preserve">ACRIM </t>
  </si>
  <si>
    <t xml:space="preserve">AIRS </t>
  </si>
  <si>
    <t xml:space="preserve">AMSR-E </t>
  </si>
  <si>
    <t xml:space="preserve">AMSU </t>
  </si>
  <si>
    <t xml:space="preserve">ANCILLARY </t>
  </si>
  <si>
    <t xml:space="preserve">ASTER </t>
  </si>
  <si>
    <t xml:space="preserve">DAO </t>
  </si>
  <si>
    <t xml:space="preserve">FOS </t>
  </si>
  <si>
    <t xml:space="preserve">GLAS </t>
  </si>
  <si>
    <t xml:space="preserve">HSB </t>
  </si>
  <si>
    <t xml:space="preserve">LANDSAT-7 </t>
  </si>
  <si>
    <t xml:space="preserve">MISR </t>
  </si>
  <si>
    <t xml:space="preserve">MODIS </t>
  </si>
  <si>
    <t xml:space="preserve">MOPITT </t>
  </si>
  <si>
    <t>Other</t>
  </si>
  <si>
    <t xml:space="preserve">SAGE III </t>
  </si>
  <si>
    <t xml:space="preserve">SPACECRAFT </t>
  </si>
  <si>
    <t xml:space="preserve">SSMI </t>
  </si>
  <si>
    <t xml:space="preserve">SYSTEM </t>
  </si>
  <si>
    <t xml:space="preserve">TES </t>
  </si>
  <si>
    <t xml:space="preserve">TIM </t>
  </si>
  <si>
    <t xml:space="preserve">TIM/SIM/SPS/SOLSTICE </t>
  </si>
  <si>
    <t xml:space="preserve">TIM/SIM/XPS/SOLSTICE </t>
  </si>
  <si>
    <t>Total Volume in MBytes Ingested</t>
  </si>
  <si>
    <t>Generated: 12/31/2003</t>
  </si>
  <si>
    <t>Total Number of Granules Archived</t>
  </si>
  <si>
    <t>ACRIM</t>
  </si>
  <si>
    <t>AIRS</t>
  </si>
  <si>
    <t>AMSR-E</t>
  </si>
  <si>
    <t>AMSU</t>
  </si>
  <si>
    <t>ANCILLARY</t>
  </si>
  <si>
    <t>ASTER</t>
  </si>
  <si>
    <t>AVHRR</t>
  </si>
  <si>
    <t>DAO</t>
  </si>
  <si>
    <t>FOS</t>
  </si>
  <si>
    <t>GLAS</t>
  </si>
  <si>
    <t>HSB</t>
  </si>
  <si>
    <t>LANDSAT-7</t>
  </si>
  <si>
    <t>MISR</t>
  </si>
  <si>
    <t>MODIS</t>
  </si>
  <si>
    <t>MOPITT</t>
  </si>
  <si>
    <t>MULTIPLE</t>
  </si>
  <si>
    <t>OPTICAL</t>
  </si>
  <si>
    <t>SAGE III</t>
  </si>
  <si>
    <t>SAR</t>
  </si>
  <si>
    <t>SCANSAR</t>
  </si>
  <si>
    <t>SEAWINDS SCATTEROMETER</t>
  </si>
  <si>
    <t>SPACECRAFT</t>
  </si>
  <si>
    <t>SSMI</t>
  </si>
  <si>
    <t>SYSTEM</t>
  </si>
  <si>
    <t>TES</t>
  </si>
  <si>
    <t>TIM/SIM/SPS/SOLSTICE</t>
  </si>
  <si>
    <t>TIM/SIM/XPS/SOLSTICE</t>
  </si>
  <si>
    <t>Total Volume in MBytes Archived</t>
  </si>
  <si>
    <t>Distribution to Users</t>
  </si>
  <si>
    <t xml:space="preserve">ECS Only </t>
  </si>
  <si>
    <t>Metrics Provider</t>
  </si>
  <si>
    <t>#Orders</t>
  </si>
  <si>
    <t>#Requests</t>
  </si>
  <si>
    <t>#Granules</t>
  </si>
  <si>
    <t>#Files</t>
  </si>
  <si>
    <t>#Megabytes</t>
  </si>
  <si>
    <t>DAAC Fiscal Year 2003 Access Statistics for Non-ECS Data</t>
  </si>
  <si>
    <r>
      <t>3.</t>
    </r>
    <r>
      <rPr>
        <sz val="7"/>
        <rFont val="Times New Roman"/>
        <family val="1"/>
      </rPr>
      <t xml:space="preserve">              </t>
    </r>
    <r>
      <rPr>
        <sz val="12"/>
        <rFont val="Times New Roman"/>
        <family val="1"/>
      </rPr>
      <t>Distribution to Users - total numbers of orders, requests, granules, files, and total megabytes by DAAC</t>
    </r>
  </si>
  <si>
    <t>Media Requests</t>
  </si>
  <si>
    <t>Average(days)</t>
  </si>
  <si>
    <t>Maximum(days)</t>
  </si>
  <si>
    <t>Media Request Turnaround</t>
  </si>
  <si>
    <t xml:space="preserve">Media Request Turnaround </t>
  </si>
  <si>
    <t>Turnaround time was measured for media requests only.  Since the media information was not entirely complete due to outstanding trouble tickets, this data may not be complete.  FTP and unknown medias were excluded.</t>
  </si>
  <si>
    <t>Total Combined Users (users)</t>
  </si>
  <si>
    <t>All Users Requesting and Receiving Products (Non-ECS via Orders/Subscriptions, Offline, or Retrieving via FTP and via WWW Retrievals)</t>
  </si>
  <si>
    <t>Repeat Users Requesting and Receiving Products (Non-ECS via Orders/Subscriptions, Offline, or Retrieving via FTP or WWW)</t>
  </si>
  <si>
    <t xml:space="preserve">Data Pools </t>
  </si>
  <si>
    <t>ECS Products by Orders</t>
  </si>
  <si>
    <t>WWW (counts)</t>
  </si>
  <si>
    <t>ECS Subscriptions</t>
  </si>
  <si>
    <t xml:space="preserve">Non-ECS Subscription </t>
  </si>
  <si>
    <t>Anon FTP Retrievals</t>
  </si>
  <si>
    <t>WWW Retrievals</t>
  </si>
  <si>
    <t>Total Deliveries.(counts)</t>
  </si>
  <si>
    <t>New Users Requesting and Receiving Products (Non-ECS via Orders/Subscriptions, Offline, or Retrieving via FTP)</t>
  </si>
  <si>
    <t>6.a-2  New Users Requesting and Retreiving Products (non-ECS ONLY) Union with WDD</t>
  </si>
  <si>
    <t xml:space="preserve">Unknown             </t>
  </si>
  <si>
    <t xml:space="preserve">US Government       </t>
  </si>
  <si>
    <t xml:space="preserve">Educational         </t>
  </si>
  <si>
    <t xml:space="preserve">Commercial          </t>
  </si>
  <si>
    <t xml:space="preserve">Non-Profit          </t>
  </si>
  <si>
    <t xml:space="preserve">Foreign Government  </t>
  </si>
  <si>
    <t xml:space="preserve">Foreign Educational </t>
  </si>
  <si>
    <t xml:space="preserve">Foreign Commercial  </t>
  </si>
  <si>
    <t xml:space="preserve">Foreign Non-Profit  </t>
  </si>
  <si>
    <t xml:space="preserve">Foreign Other       </t>
  </si>
  <si>
    <t>7b.  New Users Requesting and Retreiving Products (ECS Only) paste area… ignore non-ecs daac information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</si>
</sst>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 numFmtId="169" formatCode="_(* #,##0.0_);_(* \(#,##0.0\);_(* &quot;-&quot;??_);_(@_)"/>
    <numFmt numFmtId="170" formatCode="_(* #,##0_);_(* \(#,##0\);_(* &quot;-&quot;??_);_(@_)"/>
    <numFmt numFmtId="171" formatCode="_(* #,##0.000_);_(* \(#,##0.000\);_(* &quot;-&quot;??_);_(@_)"/>
    <numFmt numFmtId="172" formatCode="_(* #,##0.0000_);_(* \(#,##0.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s>
  <fonts count="36">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
      <u val="single"/>
      <sz val="10"/>
      <color indexed="36"/>
      <name val="Arial"/>
      <family val="0"/>
    </font>
    <font>
      <sz val="8"/>
      <name val="Arial"/>
      <family val="0"/>
    </font>
    <font>
      <sz val="10"/>
      <name val="Times New Roman"/>
      <family val="1"/>
    </font>
    <font>
      <u val="single"/>
      <sz val="12"/>
      <name val="Times New Roman"/>
      <family val="1"/>
    </font>
    <font>
      <sz val="12"/>
      <name val="Times New Roman"/>
      <family val="1"/>
    </font>
    <font>
      <sz val="12"/>
      <color indexed="8"/>
      <name val="Times New Roman"/>
      <family val="1"/>
    </font>
    <font>
      <u val="single"/>
      <sz val="12"/>
      <color indexed="8"/>
      <name val="Times New Roman"/>
      <family val="1"/>
    </font>
    <font>
      <sz val="7"/>
      <name val="Times New Roman"/>
      <family val="1"/>
    </font>
    <font>
      <b/>
      <sz val="10"/>
      <color indexed="12"/>
      <name val="Arial"/>
      <family val="0"/>
    </font>
    <font>
      <sz val="10"/>
      <color indexed="12"/>
      <name val="Arial"/>
      <family val="0"/>
    </font>
    <font>
      <sz val="7.5"/>
      <name val="Arial"/>
      <family val="2"/>
    </font>
  </fonts>
  <fills count="7">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s>
  <borders count="33">
    <border>
      <left/>
      <right/>
      <top/>
      <bottom/>
      <diagonal/>
    </border>
    <border>
      <left>
        <color indexed="63"/>
      </left>
      <right>
        <color indexed="63"/>
      </right>
      <top style="double"/>
      <bottom>
        <color indexed="63"/>
      </bottom>
    </border>
    <border>
      <left style="thin"/>
      <right style="thin"/>
      <top style="thin"/>
      <bottom style="thin"/>
    </border>
    <border>
      <left style="thin"/>
      <right style="double"/>
      <top>
        <color indexed="63"/>
      </top>
      <bottom>
        <color indexed="63"/>
      </bottom>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style="double"/>
      <top>
        <color indexed="63"/>
      </top>
      <bottom>
        <color indexed="63"/>
      </bottom>
    </border>
    <border>
      <left style="double"/>
      <right style="thin"/>
      <top style="thin"/>
      <bottom style="thin"/>
    </border>
    <border>
      <left>
        <color indexed="63"/>
      </left>
      <right style="thin"/>
      <top style="thin"/>
      <bottom style="thin"/>
    </border>
    <border>
      <left style="double"/>
      <right style="thin"/>
      <top style="double"/>
      <bottom style="double"/>
    </border>
    <border>
      <left style="double"/>
      <right style="double"/>
      <top style="double"/>
      <bottom style="double"/>
    </border>
    <border>
      <left style="thin"/>
      <right style="thin"/>
      <top style="double"/>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double"/>
      <bottom style="double"/>
    </border>
    <border>
      <left style="thin"/>
      <right style="double"/>
      <top style="double"/>
      <bottom style="double"/>
    </border>
    <border>
      <left style="thin"/>
      <right style="thin"/>
      <top>
        <color indexed="63"/>
      </top>
      <bottom>
        <color indexed="63"/>
      </bottom>
    </border>
    <border>
      <left style="thin"/>
      <right style="thin"/>
      <top style="thin"/>
      <bottom>
        <color indexed="63"/>
      </bottom>
    </border>
    <border>
      <left style="double"/>
      <right style="thin"/>
      <top>
        <color indexed="63"/>
      </top>
      <bottom style="thin"/>
    </border>
    <border>
      <left style="double"/>
      <right style="thin"/>
      <top style="thin"/>
      <bottom style="double"/>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color indexed="8"/>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1" applyNumberFormat="0" applyFont="0" applyFill="0" applyAlignment="0" applyProtection="0"/>
  </cellStyleXfs>
  <cellXfs count="166">
    <xf numFmtId="0" fontId="0" fillId="0" borderId="0" xfId="0"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Alignment="1">
      <alignment horizontal="right"/>
    </xf>
    <xf numFmtId="14" fontId="0" fillId="0" borderId="0" xfId="0" applyNumberFormat="1" applyAlignment="1">
      <alignment/>
    </xf>
    <xf numFmtId="0" fontId="0" fillId="0" borderId="0" xfId="0" applyAlignment="1">
      <alignment wrapText="1"/>
    </xf>
    <xf numFmtId="1" fontId="0" fillId="0" borderId="0" xfId="0" applyNumberFormat="1" applyBorder="1" applyAlignment="1">
      <alignment/>
    </xf>
    <xf numFmtId="1" fontId="0" fillId="0" borderId="0" xfId="0" applyNumberFormat="1" applyFill="1" applyBorder="1" applyAlignment="1">
      <alignment horizontal="right"/>
    </xf>
    <xf numFmtId="1" fontId="0" fillId="0" borderId="0" xfId="0" applyNumberFormat="1"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xf numFmtId="1" fontId="0" fillId="2" borderId="0" xfId="0" applyNumberFormat="1" applyFill="1" applyAlignment="1">
      <alignment/>
    </xf>
    <xf numFmtId="0" fontId="0" fillId="2" borderId="0" xfId="0" applyFill="1" applyAlignment="1">
      <alignment/>
    </xf>
    <xf numFmtId="14" fontId="0" fillId="2" borderId="0" xfId="0" applyNumberFormat="1" applyFill="1" applyAlignment="1">
      <alignment/>
    </xf>
    <xf numFmtId="0" fontId="24" fillId="2" borderId="0" xfId="0" applyFont="1" applyFill="1" applyAlignment="1">
      <alignment/>
    </xf>
    <xf numFmtId="14" fontId="0" fillId="0" borderId="0" xfId="0" applyNumberFormat="1" applyFill="1" applyAlignment="1">
      <alignment/>
    </xf>
    <xf numFmtId="0" fontId="0" fillId="0" borderId="0" xfId="0" applyFill="1" applyAlignment="1">
      <alignment/>
    </xf>
    <xf numFmtId="3" fontId="0" fillId="2" borderId="0" xfId="0" applyNumberFormat="1" applyFill="1" applyAlignment="1">
      <alignment/>
    </xf>
    <xf numFmtId="3" fontId="0" fillId="2" borderId="0" xfId="0" applyNumberFormat="1" applyFill="1" applyAlignment="1">
      <alignment horizontal="right"/>
    </xf>
    <xf numFmtId="3" fontId="0" fillId="0" borderId="0" xfId="0" applyNumberFormat="1" applyFill="1" applyAlignment="1">
      <alignment horizontal="right"/>
    </xf>
    <xf numFmtId="3" fontId="0" fillId="0" borderId="2" xfId="0" applyNumberFormat="1" applyFill="1" applyBorder="1" applyAlignment="1">
      <alignment/>
    </xf>
    <xf numFmtId="3" fontId="0" fillId="0" borderId="3" xfId="0" applyNumberFormat="1" applyFill="1" applyBorder="1" applyAlignment="1">
      <alignment/>
    </xf>
    <xf numFmtId="3" fontId="0" fillId="0" borderId="0" xfId="0" applyNumberFormat="1" applyFill="1" applyAlignment="1">
      <alignment/>
    </xf>
    <xf numFmtId="0" fontId="0" fillId="0" borderId="0" xfId="0" applyFill="1" applyAlignment="1">
      <alignment wrapText="1"/>
    </xf>
    <xf numFmtId="1" fontId="0" fillId="0" borderId="0" xfId="0" applyNumberFormat="1" applyFill="1" applyAlignment="1">
      <alignment/>
    </xf>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right"/>
    </xf>
    <xf numFmtId="3" fontId="0" fillId="0" borderId="4" xfId="0" applyNumberFormat="1" applyFill="1" applyBorder="1" applyAlignment="1">
      <alignment horizontal="right"/>
    </xf>
    <xf numFmtId="3" fontId="0" fillId="0" borderId="0" xfId="0" applyNumberFormat="1" applyFill="1" applyBorder="1" applyAlignment="1">
      <alignment horizontal="right"/>
    </xf>
    <xf numFmtId="1" fontId="1" fillId="2" borderId="0" xfId="0" applyNumberFormat="1" applyFont="1" applyFill="1" applyAlignment="1">
      <alignment/>
    </xf>
    <xf numFmtId="1" fontId="1" fillId="0" borderId="0" xfId="0" applyNumberFormat="1" applyFont="1" applyFill="1" applyAlignment="1">
      <alignment/>
    </xf>
    <xf numFmtId="3" fontId="0" fillId="0" borderId="3" xfId="0" applyNumberFormat="1" applyFill="1" applyBorder="1" applyAlignment="1">
      <alignment horizontal="right"/>
    </xf>
    <xf numFmtId="3" fontId="0" fillId="0" borderId="5" xfId="0" applyNumberFormat="1" applyFill="1" applyBorder="1" applyAlignment="1">
      <alignment/>
    </xf>
    <xf numFmtId="3" fontId="0" fillId="0" borderId="6" xfId="0" applyNumberFormat="1" applyFill="1" applyBorder="1" applyAlignment="1">
      <alignment/>
    </xf>
    <xf numFmtId="3" fontId="0" fillId="0" borderId="7" xfId="0" applyNumberFormat="1" applyFill="1" applyBorder="1" applyAlignment="1">
      <alignment/>
    </xf>
    <xf numFmtId="3" fontId="4" fillId="0" borderId="0" xfId="0" applyNumberFormat="1" applyFont="1" applyFill="1" applyAlignment="1">
      <alignment horizontal="centerContinuous"/>
    </xf>
    <xf numFmtId="3" fontId="6" fillId="0" borderId="0" xfId="0" applyNumberFormat="1" applyFont="1" applyFill="1" applyAlignment="1">
      <alignment horizontal="centerContinuous"/>
    </xf>
    <xf numFmtId="3" fontId="5" fillId="0" borderId="0" xfId="0" applyNumberFormat="1" applyFont="1" applyFill="1" applyAlignment="1">
      <alignment horizontal="centerContinuous"/>
    </xf>
    <xf numFmtId="3" fontId="0" fillId="0" borderId="8" xfId="0" applyNumberFormat="1" applyFill="1" applyBorder="1" applyAlignment="1">
      <alignment horizontal="centerContinuous"/>
    </xf>
    <xf numFmtId="3" fontId="0" fillId="0" borderId="9" xfId="0" applyNumberFormat="1"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horizontal="centerContinuous"/>
    </xf>
    <xf numFmtId="3" fontId="0" fillId="0" borderId="0" xfId="0" applyNumberFormat="1" applyFill="1" applyAlignment="1">
      <alignment vertical="center"/>
    </xf>
    <xf numFmtId="3" fontId="0" fillId="0" borderId="0" xfId="0" applyNumberFormat="1" applyFill="1" applyAlignment="1">
      <alignment horizontal="right" vertical="center" wrapText="1"/>
    </xf>
    <xf numFmtId="3" fontId="0" fillId="0" borderId="11" xfId="0" applyNumberFormat="1" applyFill="1" applyBorder="1" applyAlignment="1">
      <alignment vertical="center"/>
    </xf>
    <xf numFmtId="3" fontId="0" fillId="0" borderId="3" xfId="0" applyNumberFormat="1" applyFill="1" applyBorder="1" applyAlignment="1">
      <alignment vertical="center"/>
    </xf>
    <xf numFmtId="3" fontId="0" fillId="0" borderId="12" xfId="0" applyNumberFormat="1" applyFill="1" applyBorder="1" applyAlignment="1">
      <alignment vertical="center"/>
    </xf>
    <xf numFmtId="1" fontId="0" fillId="0" borderId="0" xfId="0" applyNumberFormat="1" applyFont="1" applyFill="1" applyAlignment="1">
      <alignment/>
    </xf>
    <xf numFmtId="3" fontId="0" fillId="0" borderId="13" xfId="0" applyNumberFormat="1" applyFill="1" applyBorder="1" applyAlignment="1">
      <alignment/>
    </xf>
    <xf numFmtId="3" fontId="0" fillId="0" borderId="14" xfId="0" applyNumberFormat="1" applyFill="1" applyBorder="1" applyAlignment="1">
      <alignment/>
    </xf>
    <xf numFmtId="3" fontId="0" fillId="0" borderId="11" xfId="0" applyNumberFormat="1" applyFill="1" applyBorder="1" applyAlignment="1">
      <alignment/>
    </xf>
    <xf numFmtId="170" fontId="0" fillId="0" borderId="0" xfId="15" applyNumberFormat="1" applyAlignment="1">
      <alignment/>
    </xf>
    <xf numFmtId="170" fontId="0" fillId="0" borderId="0" xfId="15" applyNumberFormat="1" applyFill="1" applyAlignment="1">
      <alignment/>
    </xf>
    <xf numFmtId="1" fontId="1" fillId="0" borderId="0" xfId="0" applyNumberFormat="1" applyFont="1" applyAlignment="1">
      <alignment/>
    </xf>
    <xf numFmtId="0" fontId="1" fillId="0" borderId="0" xfId="0" applyFont="1" applyAlignment="1">
      <alignment/>
    </xf>
    <xf numFmtId="3" fontId="0" fillId="0" borderId="2" xfId="0" applyNumberFormat="1" applyFill="1" applyBorder="1" applyAlignment="1">
      <alignment vertical="center"/>
    </xf>
    <xf numFmtId="3" fontId="6" fillId="0" borderId="0" xfId="0" applyNumberFormat="1" applyFont="1" applyFill="1" applyAlignment="1">
      <alignment horizontal="centerContinuous" vertical="center"/>
    </xf>
    <xf numFmtId="3" fontId="0" fillId="0" borderId="0" xfId="0" applyNumberFormat="1" applyFill="1" applyAlignment="1">
      <alignment horizontal="centerContinuous" vertical="center"/>
    </xf>
    <xf numFmtId="1" fontId="23" fillId="0" borderId="2" xfId="0" applyNumberFormat="1" applyFont="1" applyFill="1" applyBorder="1" applyAlignment="1">
      <alignment/>
    </xf>
    <xf numFmtId="0" fontId="0" fillId="0" borderId="0" xfId="0" applyAlignment="1" quotePrefix="1">
      <alignment/>
    </xf>
    <xf numFmtId="0" fontId="0" fillId="3" borderId="0" xfId="0" applyFill="1" applyAlignment="1">
      <alignment/>
    </xf>
    <xf numFmtId="0" fontId="0" fillId="3" borderId="0" xfId="0" applyFill="1" applyAlignment="1" quotePrefix="1">
      <alignment/>
    </xf>
    <xf numFmtId="170" fontId="23" fillId="0" borderId="2" xfId="15" applyNumberFormat="1" applyFont="1" applyFill="1" applyBorder="1" applyAlignment="1">
      <alignment horizontal="right"/>
    </xf>
    <xf numFmtId="3" fontId="23" fillId="0" borderId="2" xfId="0" applyNumberFormat="1" applyFont="1" applyFill="1" applyBorder="1" applyAlignment="1">
      <alignment horizontal="right"/>
    </xf>
    <xf numFmtId="3" fontId="23" fillId="0" borderId="2" xfId="0" applyNumberFormat="1" applyFont="1" applyBorder="1" applyAlignment="1">
      <alignment horizontal="right"/>
    </xf>
    <xf numFmtId="1" fontId="0" fillId="2" borderId="0" xfId="0" applyNumberFormat="1" applyFill="1" applyBorder="1" applyAlignment="1">
      <alignment/>
    </xf>
    <xf numFmtId="0" fontId="0" fillId="2" borderId="15" xfId="0" applyFill="1" applyBorder="1" applyAlignment="1">
      <alignment/>
    </xf>
    <xf numFmtId="1" fontId="0" fillId="2" borderId="16" xfId="0" applyNumberFormat="1" applyFill="1" applyBorder="1" applyAlignment="1">
      <alignment/>
    </xf>
    <xf numFmtId="0" fontId="0" fillId="2" borderId="17" xfId="0" applyFill="1" applyBorder="1" applyAlignment="1">
      <alignment/>
    </xf>
    <xf numFmtId="17" fontId="0" fillId="2" borderId="17" xfId="0" applyNumberFormat="1" applyFill="1" applyBorder="1" applyAlignment="1">
      <alignment/>
    </xf>
    <xf numFmtId="17" fontId="0" fillId="2" borderId="0" xfId="0" applyNumberFormat="1" applyFill="1" applyBorder="1" applyAlignment="1">
      <alignment/>
    </xf>
    <xf numFmtId="17" fontId="0" fillId="2" borderId="18" xfId="0" applyNumberFormat="1" applyFill="1" applyBorder="1" applyAlignment="1">
      <alignment/>
    </xf>
    <xf numFmtId="0" fontId="0" fillId="2" borderId="16" xfId="0" applyFill="1" applyBorder="1" applyAlignment="1">
      <alignment/>
    </xf>
    <xf numFmtId="1" fontId="0" fillId="2" borderId="17" xfId="0" applyNumberFormat="1" applyFill="1" applyBorder="1" applyAlignment="1">
      <alignment/>
    </xf>
    <xf numFmtId="177" fontId="0" fillId="2" borderId="0" xfId="0" applyNumberFormat="1" applyFill="1" applyBorder="1" applyAlignment="1">
      <alignment/>
    </xf>
    <xf numFmtId="0" fontId="0" fillId="0" borderId="15" xfId="0" applyFill="1" applyBorder="1" applyAlignment="1">
      <alignment/>
    </xf>
    <xf numFmtId="1" fontId="0" fillId="0" borderId="16" xfId="0" applyNumberFormat="1" applyFill="1" applyBorder="1" applyAlignment="1">
      <alignment/>
    </xf>
    <xf numFmtId="0" fontId="0" fillId="0" borderId="17" xfId="0" applyFill="1" applyBorder="1" applyAlignment="1">
      <alignment/>
    </xf>
    <xf numFmtId="17" fontId="0" fillId="0" borderId="17" xfId="0" applyNumberFormat="1" applyFill="1" applyBorder="1" applyAlignment="1">
      <alignment/>
    </xf>
    <xf numFmtId="17" fontId="0" fillId="0" borderId="18" xfId="0" applyNumberFormat="1" applyFill="1" applyBorder="1" applyAlignment="1">
      <alignment/>
    </xf>
    <xf numFmtId="0" fontId="0" fillId="0" borderId="16" xfId="0" applyFill="1" applyBorder="1" applyAlignment="1">
      <alignment/>
    </xf>
    <xf numFmtId="170" fontId="0" fillId="0" borderId="0" xfId="0" applyNumberFormat="1" applyAlignment="1">
      <alignment/>
    </xf>
    <xf numFmtId="170" fontId="0" fillId="0" borderId="0" xfId="15" applyNumberFormat="1" applyFill="1" applyBorder="1" applyAlignment="1">
      <alignment/>
    </xf>
    <xf numFmtId="1" fontId="0" fillId="0" borderId="17" xfId="0" applyNumberFormat="1" applyFill="1" applyBorder="1" applyAlignment="1">
      <alignment/>
    </xf>
    <xf numFmtId="1" fontId="0" fillId="0" borderId="4" xfId="0" applyNumberFormat="1" applyFill="1" applyBorder="1" applyAlignment="1">
      <alignment/>
    </xf>
    <xf numFmtId="1" fontId="0" fillId="0" borderId="17" xfId="0" applyNumberFormat="1" applyFill="1" applyBorder="1" applyAlignment="1">
      <alignment horizontal="right"/>
    </xf>
    <xf numFmtId="17" fontId="0" fillId="0" borderId="19" xfId="0" applyNumberFormat="1" applyFill="1" applyBorder="1" applyAlignment="1">
      <alignment/>
    </xf>
    <xf numFmtId="1" fontId="0" fillId="0" borderId="20" xfId="0" applyNumberFormat="1" applyFill="1" applyBorder="1" applyAlignment="1">
      <alignment/>
    </xf>
    <xf numFmtId="1" fontId="0" fillId="0" borderId="21" xfId="0" applyNumberFormat="1" applyFill="1" applyBorder="1" applyAlignment="1">
      <alignment/>
    </xf>
    <xf numFmtId="1" fontId="0" fillId="0" borderId="22" xfId="0" applyNumberFormat="1" applyFill="1" applyBorder="1" applyAlignment="1">
      <alignment horizontal="right"/>
    </xf>
    <xf numFmtId="1" fontId="0" fillId="0" borderId="22" xfId="0" applyNumberFormat="1" applyFill="1" applyBorder="1" applyAlignment="1">
      <alignment/>
    </xf>
    <xf numFmtId="1" fontId="0" fillId="0" borderId="23" xfId="0" applyNumberFormat="1" applyFill="1" applyBorder="1" applyAlignment="1">
      <alignment/>
    </xf>
    <xf numFmtId="1" fontId="23" fillId="0" borderId="2" xfId="0" applyNumberFormat="1" applyFont="1" applyFill="1" applyBorder="1" applyAlignment="1">
      <alignment/>
    </xf>
    <xf numFmtId="0" fontId="23" fillId="0" borderId="0" xfId="0" applyFont="1" applyFill="1" applyAlignment="1">
      <alignment/>
    </xf>
    <xf numFmtId="0" fontId="23" fillId="0" borderId="0" xfId="0" applyFont="1" applyFill="1" applyAlignment="1">
      <alignment/>
    </xf>
    <xf numFmtId="3" fontId="0" fillId="0" borderId="2" xfId="0" applyNumberFormat="1" applyFill="1" applyBorder="1" applyAlignment="1">
      <alignment horizontal="right"/>
    </xf>
    <xf numFmtId="3" fontId="0" fillId="0" borderId="10" xfId="0" applyNumberFormat="1" applyFill="1" applyBorder="1" applyAlignment="1">
      <alignment horizontal="right"/>
    </xf>
    <xf numFmtId="3" fontId="0" fillId="4" borderId="2" xfId="0" applyNumberFormat="1" applyFill="1" applyBorder="1" applyAlignment="1">
      <alignment/>
    </xf>
    <xf numFmtId="3" fontId="0" fillId="0" borderId="24" xfId="0" applyNumberFormat="1" applyFill="1" applyBorder="1" applyAlignment="1">
      <alignment vertical="center"/>
    </xf>
    <xf numFmtId="3" fontId="0" fillId="0" borderId="25" xfId="0" applyNumberFormat="1" applyFill="1" applyBorder="1" applyAlignment="1">
      <alignment vertical="center"/>
    </xf>
    <xf numFmtId="3" fontId="0" fillId="0" borderId="26" xfId="0" applyNumberFormat="1" applyFill="1" applyBorder="1" applyAlignment="1">
      <alignment/>
    </xf>
    <xf numFmtId="3" fontId="0" fillId="4" borderId="2" xfId="0" applyNumberFormat="1" applyFill="1" applyBorder="1" applyAlignment="1">
      <alignment horizontal="right"/>
    </xf>
    <xf numFmtId="3" fontId="0" fillId="4" borderId="27" xfId="0" applyNumberFormat="1" applyFill="1" applyBorder="1" applyAlignment="1">
      <alignment/>
    </xf>
    <xf numFmtId="3" fontId="0" fillId="0" borderId="27" xfId="0" applyNumberFormat="1" applyFill="1" applyBorder="1" applyAlignment="1">
      <alignment horizontal="right"/>
    </xf>
    <xf numFmtId="3" fontId="0" fillId="0" borderId="0" xfId="0" applyNumberFormat="1" applyFont="1" applyFill="1" applyAlignment="1">
      <alignment horizontal="right" vertical="center"/>
    </xf>
    <xf numFmtId="3" fontId="0" fillId="0" borderId="2" xfId="0" applyNumberFormat="1" applyFill="1" applyBorder="1" applyAlignment="1">
      <alignment horizontal="right" vertical="center"/>
    </xf>
    <xf numFmtId="3" fontId="0" fillId="0" borderId="0" xfId="0" applyNumberFormat="1" applyFill="1" applyBorder="1" applyAlignment="1">
      <alignment horizontal="right" vertical="center"/>
    </xf>
    <xf numFmtId="3" fontId="0" fillId="0" borderId="9" xfId="0" applyNumberFormat="1" applyFill="1" applyBorder="1" applyAlignment="1">
      <alignment horizontal="right" vertical="center"/>
    </xf>
    <xf numFmtId="3" fontId="0" fillId="0" borderId="0" xfId="0" applyNumberFormat="1" applyFill="1" applyBorder="1" applyAlignment="1">
      <alignment horizontal="centerContinuous" vertical="center"/>
    </xf>
    <xf numFmtId="3" fontId="0" fillId="0" borderId="28" xfId="0" applyNumberFormat="1" applyFill="1" applyBorder="1" applyAlignment="1">
      <alignment/>
    </xf>
    <xf numFmtId="3" fontId="0" fillId="0" borderId="29" xfId="0" applyNumberFormat="1" applyFill="1" applyBorder="1" applyAlignment="1">
      <alignment/>
    </xf>
    <xf numFmtId="3" fontId="0" fillId="0" borderId="6" xfId="0" applyNumberFormat="1" applyFill="1" applyBorder="1" applyAlignment="1">
      <alignment horizontal="right"/>
    </xf>
    <xf numFmtId="3" fontId="0" fillId="0" borderId="5" xfId="0" applyNumberFormat="1" applyFill="1" applyBorder="1" applyAlignment="1">
      <alignment horizontal="right"/>
    </xf>
    <xf numFmtId="3" fontId="7" fillId="0" borderId="0" xfId="0" applyNumberFormat="1" applyFont="1" applyFill="1" applyAlignment="1">
      <alignment horizontal="centerContinuous" vertical="center"/>
    </xf>
    <xf numFmtId="3" fontId="7" fillId="0" borderId="0" xfId="0" applyNumberFormat="1" applyFont="1" applyFill="1" applyAlignment="1">
      <alignment/>
    </xf>
    <xf numFmtId="3" fontId="0" fillId="4" borderId="6" xfId="0" applyNumberFormat="1" applyFill="1" applyBorder="1" applyAlignment="1">
      <alignment/>
    </xf>
    <xf numFmtId="3" fontId="0" fillId="4" borderId="5" xfId="0" applyNumberFormat="1" applyFill="1" applyBorder="1" applyAlignment="1">
      <alignment/>
    </xf>
    <xf numFmtId="3" fontId="0" fillId="4" borderId="5" xfId="0" applyNumberFormat="1" applyFill="1" applyBorder="1" applyAlignment="1">
      <alignment horizontal="right"/>
    </xf>
    <xf numFmtId="3" fontId="0" fillId="4" borderId="6" xfId="0" applyNumberFormat="1" applyFill="1" applyBorder="1" applyAlignment="1">
      <alignment horizontal="right"/>
    </xf>
    <xf numFmtId="14" fontId="0" fillId="0" borderId="0" xfId="0" applyNumberFormat="1" applyFill="1" applyAlignment="1">
      <alignment horizontal="right"/>
    </xf>
    <xf numFmtId="0" fontId="0" fillId="0" borderId="0" xfId="0" applyFill="1" applyAlignment="1">
      <alignment horizontal="center" vertical="top"/>
    </xf>
    <xf numFmtId="0" fontId="0" fillId="0" borderId="0" xfId="0" applyFill="1" applyAlignment="1">
      <alignment horizontal="left" vertical="center"/>
    </xf>
    <xf numFmtId="0" fontId="0" fillId="0" borderId="0" xfId="0" applyFill="1" applyAlignment="1">
      <alignment/>
    </xf>
    <xf numFmtId="0" fontId="0" fillId="0" borderId="0" xfId="0"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wrapText="1"/>
    </xf>
    <xf numFmtId="17" fontId="0" fillId="0" borderId="0" xfId="0" applyNumberFormat="1" applyFill="1" applyAlignment="1">
      <alignment horizontal="left"/>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9" fillId="0" borderId="0" xfId="0" applyFont="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left" wrapText="1"/>
    </xf>
    <xf numFmtId="0" fontId="29" fillId="0" borderId="0" xfId="0" applyFont="1" applyFill="1" applyAlignment="1">
      <alignment wrapText="1"/>
    </xf>
    <xf numFmtId="0" fontId="0" fillId="0" borderId="0" xfId="0" applyAlignment="1">
      <alignment horizontal="center"/>
    </xf>
    <xf numFmtId="0" fontId="33" fillId="5" borderId="30" xfId="0" applyFont="1" applyFill="1" applyBorder="1" applyAlignment="1">
      <alignment horizontal="center" vertical="center" wrapText="1"/>
    </xf>
    <xf numFmtId="0" fontId="34" fillId="6" borderId="30" xfId="0" applyFont="1" applyFill="1" applyBorder="1" applyAlignment="1">
      <alignment wrapText="1"/>
    </xf>
    <xf numFmtId="0" fontId="34" fillId="6" borderId="30" xfId="0" applyFont="1" applyFill="1" applyBorder="1" applyAlignment="1">
      <alignment horizontal="right" wrapText="1"/>
    </xf>
    <xf numFmtId="3" fontId="34" fillId="6" borderId="30" xfId="0" applyNumberFormat="1" applyFont="1" applyFill="1" applyBorder="1" applyAlignment="1">
      <alignment horizontal="right" wrapText="1"/>
    </xf>
    <xf numFmtId="0" fontId="0" fillId="5" borderId="30" xfId="0" applyFill="1" applyBorder="1" applyAlignment="1">
      <alignment wrapText="1"/>
    </xf>
    <xf numFmtId="0" fontId="35" fillId="0" borderId="0" xfId="0" applyFont="1" applyAlignment="1">
      <alignment horizontal="center"/>
    </xf>
    <xf numFmtId="0" fontId="29" fillId="0" borderId="0" xfId="0" applyFont="1" applyFill="1" applyAlignment="1">
      <alignment horizontal="left" wrapText="1"/>
    </xf>
    <xf numFmtId="3" fontId="0" fillId="0" borderId="31" xfId="0" applyNumberFormat="1" applyFill="1" applyBorder="1" applyAlignment="1">
      <alignment/>
    </xf>
    <xf numFmtId="3" fontId="0" fillId="0" borderId="9" xfId="0" applyNumberFormat="1" applyFill="1" applyBorder="1" applyAlignment="1">
      <alignment horizontal="right"/>
    </xf>
    <xf numFmtId="3" fontId="0" fillId="0" borderId="6" xfId="0" applyNumberFormat="1" applyFill="1" applyBorder="1" applyAlignment="1">
      <alignment vertical="center"/>
    </xf>
    <xf numFmtId="0" fontId="1" fillId="0" borderId="0" xfId="0" applyFont="1" applyAlignment="1">
      <alignment horizontal="center"/>
    </xf>
    <xf numFmtId="0" fontId="1" fillId="0" borderId="32" xfId="0" applyFont="1" applyBorder="1" applyAlignment="1">
      <alignment horizontal="center"/>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worksheet" Target="worksheets/sheet14.xml" /><Relationship Id="rId24" Type="http://schemas.openxmlformats.org/officeDocument/2006/relationships/worksheet" Target="worksheets/sheet15.xml" /><Relationship Id="rId25" Type="http://schemas.openxmlformats.org/officeDocument/2006/relationships/worksheet" Target="worksheets/sheet16.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Plots!$E$3:$E$11</c:f>
              <c:numCache>
                <c:ptCount val="9"/>
                <c:pt idx="4">
                  <c:v>1.865</c:v>
                </c:pt>
                <c:pt idx="5">
                  <c:v>7.554</c:v>
                </c:pt>
                <c:pt idx="6">
                  <c:v>9.242</c:v>
                </c:pt>
                <c:pt idx="7">
                  <c:v>7.554</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Plots!$C$3:$C$12</c:f>
              <c:numCache>
                <c:ptCount val="10"/>
                <c:pt idx="0">
                  <c:v>434.099</c:v>
                </c:pt>
                <c:pt idx="1">
                  <c:v>743.921</c:v>
                </c:pt>
                <c:pt idx="2">
                  <c:v>1049.019</c:v>
                </c:pt>
                <c:pt idx="3">
                  <c:v>1268.455</c:v>
                </c:pt>
                <c:pt idx="4">
                  <c:v>1470.24</c:v>
                </c:pt>
                <c:pt idx="5">
                  <c:v>1599.033</c:v>
                </c:pt>
                <c:pt idx="6">
                  <c:v>2198.452</c:v>
                </c:pt>
                <c:pt idx="7">
                  <c:v>2479.347</c:v>
                </c:pt>
                <c:pt idx="8">
                  <c:v>0</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Plots!$D$3:$D$12</c:f>
              <c:numCache>
                <c:ptCount val="10"/>
                <c:pt idx="8">
                  <c:v>2727.2817000000005</c:v>
                </c:pt>
                <c:pt idx="9">
                  <c:v>3000.009870000001</c:v>
                </c:pt>
              </c:numCache>
            </c:numRef>
          </c:val>
        </c:ser>
        <c:axId val="65379089"/>
        <c:axId val="51540890"/>
      </c:barChart>
      <c:catAx>
        <c:axId val="65379089"/>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 per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51540890"/>
        <c:crosses val="autoZero"/>
        <c:auto val="0"/>
        <c:lblOffset val="100"/>
        <c:noMultiLvlLbl val="0"/>
      </c:catAx>
      <c:valAx>
        <c:axId val="51540890"/>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65379089"/>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Plots!$D$58</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Plots!$B$59:$B$68</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Plots!$D$59:$D$68</c:f>
              <c:numCache>
                <c:ptCount val="10"/>
                <c:pt idx="8">
                  <c:v>5758.923500000001</c:v>
                </c:pt>
                <c:pt idx="9">
                  <c:v>6334.815850000002</c:v>
                </c:pt>
              </c:numCache>
            </c:numRef>
          </c:val>
        </c:ser>
        <c:ser>
          <c:idx val="0"/>
          <c:order val="1"/>
          <c:tx>
            <c:strRef>
              <c:f>Plots!$B$58</c:f>
              <c:strCache>
                <c:ptCount val="1"/>
                <c:pt idx="0">
                  <c:v>Fiscal Year</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Plots!$B$59:$B$68</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Plots!$C$59:$C$68</c:f>
              <c:numCache>
                <c:ptCount val="10"/>
                <c:pt idx="0">
                  <c:v>719.855</c:v>
                </c:pt>
                <c:pt idx="1">
                  <c:v>1284.83</c:v>
                </c:pt>
                <c:pt idx="2">
                  <c:v>1913.681</c:v>
                </c:pt>
                <c:pt idx="3">
                  <c:v>2560.328</c:v>
                </c:pt>
                <c:pt idx="4">
                  <c:v>3304.953</c:v>
                </c:pt>
                <c:pt idx="5">
                  <c:v>4256.3</c:v>
                </c:pt>
                <c:pt idx="6">
                  <c:v>4954.794</c:v>
                </c:pt>
                <c:pt idx="7">
                  <c:v>5235.385</c:v>
                </c:pt>
              </c:numCache>
            </c:numRef>
          </c:val>
        </c:ser>
        <c:overlap val="100"/>
        <c:axId val="61214827"/>
        <c:axId val="14062532"/>
      </c:barChart>
      <c:catAx>
        <c:axId val="61214827"/>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14062532"/>
        <c:crosses val="autoZero"/>
        <c:auto val="0"/>
        <c:lblOffset val="100"/>
        <c:noMultiLvlLbl val="0"/>
      </c:catAx>
      <c:valAx>
        <c:axId val="14062532"/>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61214827"/>
        <c:crossesAt val="1"/>
        <c:crossBetween val="between"/>
        <c:dispUnits/>
      </c:valAx>
      <c:spPr>
        <a:solidFill>
          <a:srgbClr val="FFFFFF"/>
        </a:solidFill>
      </c:spPr>
    </c:plotArea>
    <c:legend>
      <c:legendPos val="r"/>
      <c:layout>
        <c:manualLayout>
          <c:xMode val="edge"/>
          <c:yMode val="edge"/>
          <c:x val="0.7175"/>
          <c:y val="0.389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Plots!$D$21</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Plots!$B$21:$B$29</c:f>
              <c:strCache>
                <c:ptCount val="9"/>
                <c:pt idx="0">
                  <c:v>Fiscal Year</c:v>
                </c:pt>
                <c:pt idx="1">
                  <c:v>FY96*</c:v>
                </c:pt>
                <c:pt idx="2">
                  <c:v>FY97*</c:v>
                </c:pt>
                <c:pt idx="3">
                  <c:v>FY98*</c:v>
                </c:pt>
                <c:pt idx="4">
                  <c:v>FY99*</c:v>
                </c:pt>
                <c:pt idx="5">
                  <c:v>FY00*</c:v>
                </c:pt>
                <c:pt idx="6">
                  <c:v>FY01*</c:v>
                </c:pt>
                <c:pt idx="7">
                  <c:v>FY02*</c:v>
                </c:pt>
                <c:pt idx="8">
                  <c:v>FY03*</c:v>
                </c:pt>
              </c:strCache>
            </c:strRef>
          </c:cat>
          <c:val>
            <c:numRef>
              <c:f>Plots!$D$22:$D$31</c:f>
              <c:numCache>
                <c:ptCount val="10"/>
                <c:pt idx="8">
                  <c:v>30611.6517</c:v>
                </c:pt>
                <c:pt idx="9">
                  <c:v>32142.234285</c:v>
                </c:pt>
              </c:numCache>
            </c:numRef>
          </c:val>
        </c:ser>
        <c:ser>
          <c:idx val="1"/>
          <c:order val="1"/>
          <c:tx>
            <c:strRef>
              <c:f>Plots!$C$21</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Plots!$B$21:$B$29</c:f>
              <c:strCache>
                <c:ptCount val="9"/>
                <c:pt idx="0">
                  <c:v>Fiscal Year</c:v>
                </c:pt>
                <c:pt idx="1">
                  <c:v>FY96*</c:v>
                </c:pt>
                <c:pt idx="2">
                  <c:v>FY97*</c:v>
                </c:pt>
                <c:pt idx="3">
                  <c:v>FY98*</c:v>
                </c:pt>
                <c:pt idx="4">
                  <c:v>FY99*</c:v>
                </c:pt>
                <c:pt idx="5">
                  <c:v>FY00*</c:v>
                </c:pt>
                <c:pt idx="6">
                  <c:v>FY01*</c:v>
                </c:pt>
                <c:pt idx="7">
                  <c:v>FY02*</c:v>
                </c:pt>
                <c:pt idx="8">
                  <c:v>FY03*</c:v>
                </c:pt>
              </c:strCache>
            </c:strRef>
          </c:cat>
          <c:val>
            <c:numRef>
              <c:f>Plots!$C$22:$C$31</c:f>
              <c:numCache>
                <c:ptCount val="10"/>
                <c:pt idx="0">
                  <c:v>1712.36</c:v>
                </c:pt>
                <c:pt idx="1">
                  <c:v>3347.038</c:v>
                </c:pt>
                <c:pt idx="2">
                  <c:v>4511.353</c:v>
                </c:pt>
                <c:pt idx="3">
                  <c:v>5689.833</c:v>
                </c:pt>
                <c:pt idx="4">
                  <c:v>8054.777</c:v>
                </c:pt>
                <c:pt idx="5">
                  <c:v>9507.719</c:v>
                </c:pt>
                <c:pt idx="6">
                  <c:v>15157.658</c:v>
                </c:pt>
                <c:pt idx="7">
                  <c:v>24427.299</c:v>
                </c:pt>
              </c:numCache>
            </c:numRef>
          </c:val>
        </c:ser>
        <c:ser>
          <c:idx val="2"/>
          <c:order val="2"/>
          <c:tx>
            <c:strRef>
              <c:f>Plots!$E$21</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Plots!$B$21:$B$29</c:f>
              <c:strCache>
                <c:ptCount val="9"/>
                <c:pt idx="0">
                  <c:v>Fiscal Year</c:v>
                </c:pt>
                <c:pt idx="1">
                  <c:v>FY96*</c:v>
                </c:pt>
                <c:pt idx="2">
                  <c:v>FY97*</c:v>
                </c:pt>
                <c:pt idx="3">
                  <c:v>FY98*</c:v>
                </c:pt>
                <c:pt idx="4">
                  <c:v>FY99*</c:v>
                </c:pt>
                <c:pt idx="5">
                  <c:v>FY00*</c:v>
                </c:pt>
                <c:pt idx="6">
                  <c:v>FY01*</c:v>
                </c:pt>
                <c:pt idx="7">
                  <c:v>FY02*</c:v>
                </c:pt>
                <c:pt idx="8">
                  <c:v>FY03*</c:v>
                </c:pt>
              </c:strCache>
            </c:strRef>
          </c:cat>
          <c:val>
            <c:numRef>
              <c:f>Plots!$E$22:$E$31</c:f>
              <c:numCache>
                <c:ptCount val="10"/>
                <c:pt idx="4">
                  <c:v>1076.075</c:v>
                </c:pt>
                <c:pt idx="5">
                  <c:v>3401.685</c:v>
                </c:pt>
                <c:pt idx="6">
                  <c:v>4208.676</c:v>
                </c:pt>
                <c:pt idx="7">
                  <c:v>4726.655</c:v>
                </c:pt>
              </c:numCache>
            </c:numRef>
          </c:val>
        </c:ser>
        <c:overlap val="100"/>
        <c:axId val="59453925"/>
        <c:axId val="65323278"/>
      </c:barChart>
      <c:catAx>
        <c:axId val="59453925"/>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per year</a:t>
                </a:r>
              </a:p>
            </c:rich>
          </c:tx>
          <c:layout>
            <c:manualLayout>
              <c:xMode val="factor"/>
              <c:yMode val="factor"/>
              <c:x val="0.07625"/>
              <c:y val="0.1842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65323278"/>
        <c:crosses val="autoZero"/>
        <c:auto val="0"/>
        <c:lblOffset val="100"/>
        <c:noMultiLvlLbl val="0"/>
      </c:catAx>
      <c:valAx>
        <c:axId val="65323278"/>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59453925"/>
        <c:crossesAt val="1"/>
        <c:crossBetween val="between"/>
        <c:dispUnits/>
      </c:valAx>
      <c:spPr>
        <a:solidFill>
          <a:srgbClr val="FFFFFF"/>
        </a:solidFill>
      </c:spPr>
    </c:plotArea>
    <c:legend>
      <c:legendPos val="r"/>
      <c:layout>
        <c:manualLayout>
          <c:xMode val="edge"/>
          <c:yMode val="edge"/>
          <c:x val="0.73675"/>
          <c:y val="0.37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Plots!$D$40</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Plots!$D$41:$D$50</c:f>
              <c:numCache>
                <c:ptCount val="10"/>
                <c:pt idx="8">
                  <c:v>433413.1776961731</c:v>
                </c:pt>
                <c:pt idx="9">
                  <c:v>455083.83658098173</c:v>
                </c:pt>
              </c:numCache>
            </c:numRef>
          </c:val>
        </c:ser>
        <c:ser>
          <c:idx val="0"/>
          <c:order val="1"/>
          <c:tx>
            <c:strRef>
              <c:f>Plots!$C$40</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Plots!$C$41:$C$50</c:f>
              <c:numCache>
                <c:ptCount val="10"/>
                <c:pt idx="0">
                  <c:v>39703.8681640625</c:v>
                </c:pt>
                <c:pt idx="1">
                  <c:v>43365.3212890625</c:v>
                </c:pt>
                <c:pt idx="2">
                  <c:v>67785.216796875</c:v>
                </c:pt>
                <c:pt idx="3">
                  <c:v>126370.0419921875</c:v>
                </c:pt>
                <c:pt idx="4">
                  <c:v>94604.3671875</c:v>
                </c:pt>
                <c:pt idx="5">
                  <c:v>83838.80859375</c:v>
                </c:pt>
                <c:pt idx="6">
                  <c:v>86431.275390625</c:v>
                </c:pt>
                <c:pt idx="7">
                  <c:v>82838.43864770507</c:v>
                </c:pt>
              </c:numCache>
            </c:numRef>
          </c:val>
        </c:ser>
        <c:ser>
          <c:idx val="2"/>
          <c:order val="2"/>
          <c:tx>
            <c:strRef>
              <c:f>Plots!$E$40</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Plots!$E$41:$E$50</c:f>
              <c:numCache>
                <c:ptCount val="10"/>
                <c:pt idx="4">
                  <c:v>101332.9306640625</c:v>
                </c:pt>
                <c:pt idx="5">
                  <c:v>317188.849609375</c:v>
                </c:pt>
                <c:pt idx="6">
                  <c:v>283461.3544921875</c:v>
                </c:pt>
                <c:pt idx="7">
                  <c:v>329936.01630103117</c:v>
                </c:pt>
              </c:numCache>
            </c:numRef>
          </c:val>
        </c:ser>
        <c:overlap val="100"/>
        <c:axId val="51038591"/>
        <c:axId val="56694136"/>
      </c:barChart>
      <c:catAx>
        <c:axId val="51038591"/>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56694136"/>
        <c:crosses val="autoZero"/>
        <c:auto val="0"/>
        <c:lblOffset val="100"/>
        <c:noMultiLvlLbl val="0"/>
      </c:catAx>
      <c:valAx>
        <c:axId val="56694136"/>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51038591"/>
        <c:crossesAt val="1"/>
        <c:crossBetween val="between"/>
        <c:dispUnits/>
      </c:valAx>
      <c:spPr>
        <a:solidFill>
          <a:srgbClr val="FFFFFF"/>
        </a:solidFill>
      </c:spPr>
    </c:plotArea>
    <c:legend>
      <c:legendPos val="r"/>
      <c:layout>
        <c:manualLayout>
          <c:xMode val="edge"/>
          <c:yMode val="edge"/>
          <c:x val="0.6725"/>
          <c:y val="0.2952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Receiving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Plots!$B$76</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Plots!$B$77:$B$86</c:f>
              <c:numCache>
                <c:ptCount val="10"/>
                <c:pt idx="0">
                  <c:v>3495</c:v>
                </c:pt>
                <c:pt idx="1">
                  <c:v>6306</c:v>
                </c:pt>
                <c:pt idx="2">
                  <c:v>7808</c:v>
                </c:pt>
                <c:pt idx="3">
                  <c:v>6148</c:v>
                </c:pt>
                <c:pt idx="4">
                  <c:v>4340</c:v>
                </c:pt>
                <c:pt idx="5">
                  <c:v>3528</c:v>
                </c:pt>
                <c:pt idx="6">
                  <c:v>4123</c:v>
                </c:pt>
                <c:pt idx="7">
                  <c:v>5238</c:v>
                </c:pt>
                <c:pt idx="8">
                  <c:v>5761.8</c:v>
                </c:pt>
                <c:pt idx="9">
                  <c:v>6337.9800000000005</c:v>
                </c:pt>
              </c:numCache>
            </c:numRef>
          </c:val>
        </c:ser>
        <c:ser>
          <c:idx val="1"/>
          <c:order val="1"/>
          <c:tx>
            <c:strRef>
              <c:f>Plots!$C$76</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Plots!$C$77:$C$86</c:f>
              <c:numCache>
                <c:ptCount val="10"/>
                <c:pt idx="0">
                  <c:v>8120</c:v>
                </c:pt>
                <c:pt idx="1">
                  <c:v>14020</c:v>
                </c:pt>
                <c:pt idx="2">
                  <c:v>15966</c:v>
                </c:pt>
                <c:pt idx="3">
                  <c:v>14582</c:v>
                </c:pt>
                <c:pt idx="4">
                  <c:v>12409</c:v>
                </c:pt>
                <c:pt idx="5">
                  <c:v>11695</c:v>
                </c:pt>
                <c:pt idx="6">
                  <c:v>19243</c:v>
                </c:pt>
                <c:pt idx="7">
                  <c:v>20965</c:v>
                </c:pt>
                <c:pt idx="8">
                  <c:v>23061.500000000004</c:v>
                </c:pt>
                <c:pt idx="9">
                  <c:v>25367.650000000005</c:v>
                </c:pt>
              </c:numCache>
            </c:numRef>
          </c:val>
        </c:ser>
        <c:ser>
          <c:idx val="2"/>
          <c:order val="2"/>
          <c:tx>
            <c:strRef>
              <c:f>Plots!$D$76</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Plots!$D$77:$D$86</c:f>
              <c:numCache>
                <c:ptCount val="10"/>
                <c:pt idx="0">
                  <c:v>11916</c:v>
                </c:pt>
                <c:pt idx="1">
                  <c:v>36403</c:v>
                </c:pt>
                <c:pt idx="2">
                  <c:v>52658</c:v>
                </c:pt>
                <c:pt idx="3">
                  <c:v>50257</c:v>
                </c:pt>
                <c:pt idx="4">
                  <c:v>33669</c:v>
                </c:pt>
                <c:pt idx="5">
                  <c:v>42839</c:v>
                </c:pt>
                <c:pt idx="6">
                  <c:v>82451</c:v>
                </c:pt>
                <c:pt idx="7">
                  <c:v>89920</c:v>
                </c:pt>
                <c:pt idx="8">
                  <c:v>98912.00000000001</c:v>
                </c:pt>
                <c:pt idx="9">
                  <c:v>108803.20000000003</c:v>
                </c:pt>
              </c:numCache>
            </c:numRef>
          </c:val>
        </c:ser>
        <c:ser>
          <c:idx val="3"/>
          <c:order val="3"/>
          <c:tx>
            <c:strRef>
              <c:f>Plots!$E$76</c:f>
              <c:strCache>
                <c:ptCount val="1"/>
                <c:pt idx="0">
                  <c:v>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Plots!$E$77:$E$86</c:f>
              <c:numCache>
                <c:ptCount val="10"/>
                <c:pt idx="0">
                  <c:v>732</c:v>
                </c:pt>
                <c:pt idx="1">
                  <c:v>1182</c:v>
                </c:pt>
                <c:pt idx="2">
                  <c:v>1440</c:v>
                </c:pt>
                <c:pt idx="3">
                  <c:v>1252</c:v>
                </c:pt>
                <c:pt idx="4">
                  <c:v>1097</c:v>
                </c:pt>
                <c:pt idx="5">
                  <c:v>1219</c:v>
                </c:pt>
                <c:pt idx="6">
                  <c:v>1712</c:v>
                </c:pt>
                <c:pt idx="7">
                  <c:v>1943</c:v>
                </c:pt>
                <c:pt idx="8">
                  <c:v>2137.3</c:v>
                </c:pt>
                <c:pt idx="9">
                  <c:v>2351.03</c:v>
                </c:pt>
              </c:numCache>
            </c:numRef>
          </c:val>
        </c:ser>
        <c:ser>
          <c:idx val="4"/>
          <c:order val="4"/>
          <c:tx>
            <c:strRef>
              <c:f>Plots!$F$76</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Plots!$F$77:$F$86</c:f>
              <c:numCache>
                <c:ptCount val="10"/>
                <c:pt idx="0">
                  <c:v>559</c:v>
                </c:pt>
                <c:pt idx="1">
                  <c:v>742</c:v>
                </c:pt>
                <c:pt idx="2">
                  <c:v>923</c:v>
                </c:pt>
                <c:pt idx="3">
                  <c:v>874</c:v>
                </c:pt>
                <c:pt idx="4">
                  <c:v>815</c:v>
                </c:pt>
                <c:pt idx="5">
                  <c:v>714</c:v>
                </c:pt>
                <c:pt idx="6">
                  <c:v>1057</c:v>
                </c:pt>
                <c:pt idx="7">
                  <c:v>1485</c:v>
                </c:pt>
                <c:pt idx="8">
                  <c:v>1633.5000000000002</c:v>
                </c:pt>
                <c:pt idx="9">
                  <c:v>1796.8500000000004</c:v>
                </c:pt>
              </c:numCache>
            </c:numRef>
          </c:val>
        </c:ser>
        <c:ser>
          <c:idx val="5"/>
          <c:order val="5"/>
          <c:tx>
            <c:strRef>
              <c:f>Plots!$G$76</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Plots!$G$77:$G$86</c:f>
              <c:numCache>
                <c:ptCount val="10"/>
                <c:pt idx="0">
                  <c:v>9192</c:v>
                </c:pt>
                <c:pt idx="1">
                  <c:v>26409</c:v>
                </c:pt>
                <c:pt idx="2">
                  <c:v>45646</c:v>
                </c:pt>
                <c:pt idx="3">
                  <c:v>45604</c:v>
                </c:pt>
                <c:pt idx="4">
                  <c:v>21749</c:v>
                </c:pt>
                <c:pt idx="5">
                  <c:v>18606</c:v>
                </c:pt>
                <c:pt idx="6">
                  <c:v>39501</c:v>
                </c:pt>
                <c:pt idx="7">
                  <c:v>54042</c:v>
                </c:pt>
                <c:pt idx="8">
                  <c:v>59446.200000000004</c:v>
                </c:pt>
                <c:pt idx="9">
                  <c:v>65390.82000000001</c:v>
                </c:pt>
              </c:numCache>
            </c:numRef>
          </c:val>
        </c:ser>
        <c:ser>
          <c:idx val="6"/>
          <c:order val="6"/>
          <c:tx>
            <c:strRef>
              <c:f>Plots!$H$76</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Plots!$H$77:$H$86</c:f>
              <c:numCache>
                <c:ptCount val="10"/>
                <c:pt idx="0">
                  <c:v>6353</c:v>
                </c:pt>
                <c:pt idx="1">
                  <c:v>19355</c:v>
                </c:pt>
                <c:pt idx="2">
                  <c:v>25342</c:v>
                </c:pt>
                <c:pt idx="3">
                  <c:v>25181</c:v>
                </c:pt>
                <c:pt idx="4">
                  <c:v>30276</c:v>
                </c:pt>
                <c:pt idx="5">
                  <c:v>40061</c:v>
                </c:pt>
                <c:pt idx="6">
                  <c:v>69539</c:v>
                </c:pt>
                <c:pt idx="7">
                  <c:v>55991</c:v>
                </c:pt>
                <c:pt idx="8">
                  <c:v>61590.100000000006</c:v>
                </c:pt>
                <c:pt idx="9">
                  <c:v>67749.11000000002</c:v>
                </c:pt>
              </c:numCache>
            </c:numRef>
          </c:val>
        </c:ser>
        <c:overlap val="100"/>
        <c:axId val="40485177"/>
        <c:axId val="28822274"/>
      </c:barChart>
      <c:lineChart>
        <c:grouping val="standard"/>
        <c:varyColors val="0"/>
        <c:axId val="40485177"/>
        <c:axId val="28822274"/>
      </c:lineChart>
      <c:catAx>
        <c:axId val="40485177"/>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28822274"/>
        <c:crosses val="autoZero"/>
        <c:auto val="0"/>
        <c:lblOffset val="100"/>
        <c:noMultiLvlLbl val="0"/>
      </c:catAx>
      <c:valAx>
        <c:axId val="28822274"/>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40485177"/>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69975"/>
          <c:h val="0.61325"/>
        </c:manualLayout>
      </c:layout>
      <c:barChart>
        <c:barDir val="col"/>
        <c:grouping val="stacked"/>
        <c:varyColors val="0"/>
        <c:ser>
          <c:idx val="0"/>
          <c:order val="0"/>
          <c:tx>
            <c:strRef>
              <c:f>Plots!$B$197</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Plots!$B$202:$B$207</c:f>
              <c:numCache>
                <c:ptCount val="6"/>
                <c:pt idx="0">
                  <c:v>2550</c:v>
                </c:pt>
                <c:pt idx="1">
                  <c:v>2133</c:v>
                </c:pt>
                <c:pt idx="2">
                  <c:v>2692</c:v>
                </c:pt>
                <c:pt idx="3">
                  <c:v>3943</c:v>
                </c:pt>
                <c:pt idx="4">
                  <c:v>4337.3</c:v>
                </c:pt>
                <c:pt idx="5">
                  <c:v>4771.030000000001</c:v>
                </c:pt>
              </c:numCache>
            </c:numRef>
          </c:val>
        </c:ser>
        <c:ser>
          <c:idx val="1"/>
          <c:order val="1"/>
          <c:tx>
            <c:strRef>
              <c:f>Plots!$C$197</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Plots!$C$202:$C$207</c:f>
              <c:numCache>
                <c:ptCount val="6"/>
                <c:pt idx="0">
                  <c:v>6305</c:v>
                </c:pt>
                <c:pt idx="1">
                  <c:v>5784</c:v>
                </c:pt>
                <c:pt idx="2">
                  <c:v>9264</c:v>
                </c:pt>
                <c:pt idx="3">
                  <c:v>11058</c:v>
                </c:pt>
                <c:pt idx="4">
                  <c:v>12163.800000000001</c:v>
                </c:pt>
                <c:pt idx="5">
                  <c:v>13380.180000000002</c:v>
                </c:pt>
              </c:numCache>
            </c:numRef>
          </c:val>
        </c:ser>
        <c:ser>
          <c:idx val="2"/>
          <c:order val="2"/>
          <c:tx>
            <c:strRef>
              <c:f>Plots!$D$197</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Plots!$D$202:$D$207</c:f>
              <c:numCache>
                <c:ptCount val="6"/>
                <c:pt idx="0">
                  <c:v>9033</c:v>
                </c:pt>
                <c:pt idx="1">
                  <c:v>9274</c:v>
                </c:pt>
                <c:pt idx="2">
                  <c:v>16760</c:v>
                </c:pt>
                <c:pt idx="3">
                  <c:v>25394</c:v>
                </c:pt>
                <c:pt idx="4">
                  <c:v>27933.4</c:v>
                </c:pt>
                <c:pt idx="5">
                  <c:v>30726.740000000005</c:v>
                </c:pt>
              </c:numCache>
            </c:numRef>
          </c:val>
        </c:ser>
        <c:ser>
          <c:idx val="3"/>
          <c:order val="3"/>
          <c:tx>
            <c:strRef>
              <c:f>Plots!$E$197</c:f>
              <c:strCache>
                <c:ptCount val="1"/>
                <c:pt idx="0">
                  <c:v> US 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Plots!$E$202:$E$207</c:f>
              <c:numCache>
                <c:ptCount val="6"/>
                <c:pt idx="0">
                  <c:v>522</c:v>
                </c:pt>
                <c:pt idx="1">
                  <c:v>523</c:v>
                </c:pt>
                <c:pt idx="2">
                  <c:v>949</c:v>
                </c:pt>
                <c:pt idx="3">
                  <c:v>1311</c:v>
                </c:pt>
                <c:pt idx="4">
                  <c:v>1442.1000000000001</c:v>
                </c:pt>
                <c:pt idx="5">
                  <c:v>1586.3100000000002</c:v>
                </c:pt>
              </c:numCache>
            </c:numRef>
          </c:val>
        </c:ser>
        <c:ser>
          <c:idx val="4"/>
          <c:order val="4"/>
          <c:tx>
            <c:strRef>
              <c:f>Plots!$F$197</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Plots!$F$202:$F$207</c:f>
              <c:numCache>
                <c:ptCount val="6"/>
                <c:pt idx="0">
                  <c:v>353</c:v>
                </c:pt>
                <c:pt idx="1">
                  <c:v>349</c:v>
                </c:pt>
                <c:pt idx="2">
                  <c:v>575</c:v>
                </c:pt>
                <c:pt idx="3">
                  <c:v>725</c:v>
                </c:pt>
                <c:pt idx="4">
                  <c:v>797.5000000000001</c:v>
                </c:pt>
                <c:pt idx="5">
                  <c:v>877.2500000000002</c:v>
                </c:pt>
              </c:numCache>
            </c:numRef>
          </c:val>
        </c:ser>
        <c:ser>
          <c:idx val="5"/>
          <c:order val="5"/>
          <c:tx>
            <c:strRef>
              <c:f>Plots!$G$197</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Plots!$G$202:$G$207</c:f>
              <c:numCache>
                <c:ptCount val="6"/>
                <c:pt idx="0">
                  <c:v>9643</c:v>
                </c:pt>
                <c:pt idx="1">
                  <c:v>8327</c:v>
                </c:pt>
                <c:pt idx="2">
                  <c:v>14958</c:v>
                </c:pt>
                <c:pt idx="3">
                  <c:v>23230</c:v>
                </c:pt>
                <c:pt idx="4">
                  <c:v>25553.000000000004</c:v>
                </c:pt>
                <c:pt idx="5">
                  <c:v>28108.300000000007</c:v>
                </c:pt>
              </c:numCache>
            </c:numRef>
          </c:val>
        </c:ser>
        <c:ser>
          <c:idx val="6"/>
          <c:order val="6"/>
          <c:tx>
            <c:strRef>
              <c:f>Plots!$H$197</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Plots!$H$202:$H$207</c:f>
              <c:numCache>
                <c:ptCount val="6"/>
                <c:pt idx="0">
                  <c:v>13922</c:v>
                </c:pt>
                <c:pt idx="1">
                  <c:v>18918</c:v>
                </c:pt>
                <c:pt idx="2">
                  <c:v>33932</c:v>
                </c:pt>
                <c:pt idx="3">
                  <c:v>29935</c:v>
                </c:pt>
                <c:pt idx="4">
                  <c:v>32928.5</c:v>
                </c:pt>
                <c:pt idx="5">
                  <c:v>36221.350000000006</c:v>
                </c:pt>
              </c:numCache>
            </c:numRef>
          </c:val>
        </c:ser>
        <c:overlap val="100"/>
        <c:axId val="58073875"/>
        <c:axId val="52902828"/>
      </c:barChart>
      <c:catAx>
        <c:axId val="58073875"/>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52902828"/>
        <c:crosses val="autoZero"/>
        <c:auto val="0"/>
        <c:lblOffset val="100"/>
        <c:noMultiLvlLbl val="0"/>
      </c:catAx>
      <c:valAx>
        <c:axId val="52902828"/>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58073875"/>
        <c:crossesAt val="1"/>
        <c:crossBetween val="between"/>
        <c:dispUnits/>
      </c:valAx>
      <c:spPr>
        <a:solidFill>
          <a:srgbClr val="FFFFFF"/>
        </a:solidFill>
      </c:spPr>
    </c:plotArea>
    <c:legend>
      <c:legendPos val="r"/>
      <c:layout>
        <c:manualLayout>
          <c:xMode val="edge"/>
          <c:yMode val="edge"/>
          <c:x val="0.7412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stacked"/>
        <c:varyColors val="0"/>
        <c:ser>
          <c:idx val="0"/>
          <c:order val="0"/>
          <c:tx>
            <c:strRef>
              <c:f>Plots!$L$201</c:f>
              <c:strCache>
                <c:ptCount val="1"/>
                <c:pt idx="0">
                  <c:v>ECS/NonECS Using Email</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Plots!$L$202:$L$205</c:f>
              <c:numCache>
                <c:ptCount val="4"/>
                <c:pt idx="0">
                  <c:v>42328</c:v>
                </c:pt>
                <c:pt idx="1">
                  <c:v>45308</c:v>
                </c:pt>
                <c:pt idx="2">
                  <c:v>79130</c:v>
                </c:pt>
                <c:pt idx="3">
                  <c:v>95596</c:v>
                </c:pt>
              </c:numCache>
            </c:numRef>
          </c:val>
        </c:ser>
        <c:ser>
          <c:idx val="2"/>
          <c:order val="1"/>
          <c:tx>
            <c:strRef>
              <c:f>Plots!$J$197</c:f>
              <c:strCache>
                <c:ptCount val="1"/>
                <c:pt idx="0">
                  <c:v>Projections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Plots!$J$202:$J$207</c:f>
              <c:numCache>
                <c:ptCount val="6"/>
                <c:pt idx="3">
                  <c:v>0</c:v>
                </c:pt>
                <c:pt idx="4">
                  <c:v>105155.6</c:v>
                </c:pt>
                <c:pt idx="5">
                  <c:v>115671.16000000002</c:v>
                </c:pt>
              </c:numCache>
            </c:numRef>
          </c:val>
        </c:ser>
        <c:overlap val="100"/>
        <c:axId val="6363405"/>
        <c:axId val="57270646"/>
      </c:barChart>
      <c:catAx>
        <c:axId val="6363405"/>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57270646"/>
        <c:crosses val="autoZero"/>
        <c:auto val="1"/>
        <c:lblOffset val="100"/>
        <c:noMultiLvlLbl val="0"/>
      </c:catAx>
      <c:valAx>
        <c:axId val="57270646"/>
        <c:scaling>
          <c:orientation val="minMax"/>
        </c:scaling>
        <c:axPos val="l"/>
        <c:majorGridlines/>
        <c:delete val="0"/>
        <c:numFmt formatCode="General" sourceLinked="1"/>
        <c:majorTickMark val="out"/>
        <c:minorTickMark val="none"/>
        <c:tickLblPos val="nextTo"/>
        <c:crossAx val="6363405"/>
        <c:crossesAt val="1"/>
        <c:crossBetween val="between"/>
        <c:dispUnits/>
      </c:valAx>
      <c:spPr>
        <a:solidFill>
          <a:srgbClr val="FFFFFF"/>
        </a:solidFill>
      </c:spPr>
    </c:plotArea>
    <c:legend>
      <c:legendPos val="r"/>
      <c:layout>
        <c:manualLayout>
          <c:xMode val="edge"/>
          <c:yMode val="edge"/>
          <c:x val="0.768"/>
          <c:y val="0.3822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in FY03        </a:t>
            </a:r>
          </a:p>
        </c:rich>
      </c:tx>
      <c:layout>
        <c:manualLayout>
          <c:xMode val="factor"/>
          <c:yMode val="factor"/>
          <c:x val="-0.04575"/>
          <c:y val="-0.01975"/>
        </c:manualLayout>
      </c:layout>
      <c:spPr>
        <a:noFill/>
        <a:ln>
          <a:noFill/>
        </a:ln>
      </c:spPr>
    </c:title>
    <c:plotArea>
      <c:layout>
        <c:manualLayout>
          <c:xMode val="edge"/>
          <c:yMode val="edge"/>
          <c:x val="0.00875"/>
          <c:y val="0.2372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Plots!$B$84:$H$84</c:f>
              <c:numCache>
                <c:ptCount val="7"/>
                <c:pt idx="0">
                  <c:v>5238</c:v>
                </c:pt>
                <c:pt idx="1">
                  <c:v>20965</c:v>
                </c:pt>
                <c:pt idx="2">
                  <c:v>89920</c:v>
                </c:pt>
                <c:pt idx="3">
                  <c:v>1943</c:v>
                </c:pt>
                <c:pt idx="4">
                  <c:v>1485</c:v>
                </c:pt>
                <c:pt idx="5">
                  <c:v>54042</c:v>
                </c:pt>
                <c:pt idx="6">
                  <c:v>55991</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Plots!$C$77</c:f>
              <c:numCache>
                <c:ptCount val="1"/>
                <c:pt idx="0">
                  <c:v>8120</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Plots!$D$77</c:f>
              <c:numCache>
                <c:ptCount val="1"/>
                <c:pt idx="0">
                  <c:v>11916</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Plots!$E$77</c:f>
              <c:numCache>
                <c:ptCount val="1"/>
                <c:pt idx="0">
                  <c:v>732</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Plots!$F$77</c:f>
              <c:numCache>
                <c:ptCount val="1"/>
                <c:pt idx="0">
                  <c:v>559</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Plots!$G$77</c:f>
              <c:numCache>
                <c:ptCount val="1"/>
                <c:pt idx="0">
                  <c:v>9192</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Plots!$H$77</c:f>
              <c:numCache>
                <c:ptCount val="1"/>
                <c:pt idx="0">
                  <c:v>6353</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FY03         </a:t>
            </a:r>
          </a:p>
        </c:rich>
      </c:tx>
      <c:layout>
        <c:manualLayout>
          <c:xMode val="factor"/>
          <c:yMode val="factor"/>
          <c:x val="-0.04575"/>
          <c:y val="-0.01975"/>
        </c:manualLayout>
      </c:layout>
      <c:spPr>
        <a:noFill/>
        <a:ln>
          <a:noFill/>
        </a:ln>
      </c:spPr>
    </c:title>
    <c:plotArea>
      <c:layout>
        <c:manualLayout>
          <c:xMode val="edge"/>
          <c:yMode val="edge"/>
          <c:x val="0.009"/>
          <c:y val="0.23725"/>
          <c:w val="0.694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Plots!$B$214:$H$214</c:f>
              <c:numCache>
                <c:ptCount val="7"/>
                <c:pt idx="0">
                  <c:v>27428</c:v>
                </c:pt>
                <c:pt idx="1">
                  <c:v>161922</c:v>
                </c:pt>
                <c:pt idx="2">
                  <c:v>798146</c:v>
                </c:pt>
                <c:pt idx="3">
                  <c:v>12860</c:v>
                </c:pt>
                <c:pt idx="4">
                  <c:v>7457</c:v>
                </c:pt>
                <c:pt idx="5">
                  <c:v>426006</c:v>
                </c:pt>
                <c:pt idx="6">
                  <c:v>842874</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Plots!$C$77</c:f>
              <c:numCache>
                <c:ptCount val="1"/>
                <c:pt idx="0">
                  <c:v>8120</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Plots!$D$77</c:f>
              <c:numCache>
                <c:ptCount val="1"/>
                <c:pt idx="0">
                  <c:v>11916</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Plots!$E$77</c:f>
              <c:numCache>
                <c:ptCount val="1"/>
                <c:pt idx="0">
                  <c:v>732</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Plots!$F$77</c:f>
              <c:numCache>
                <c:ptCount val="1"/>
                <c:pt idx="0">
                  <c:v>559</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Plots!$G$77</c:f>
              <c:numCache>
                <c:ptCount val="1"/>
                <c:pt idx="0">
                  <c:v>9192</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Plots!$H$77</c:f>
              <c:numCache>
                <c:ptCount val="1"/>
                <c:pt idx="0">
                  <c:v>6353</c:v>
                </c:pt>
              </c:numCache>
            </c:numRef>
          </c:val>
        </c:ser>
      </c:pieChart>
      <c:spPr>
        <a:solidFill>
          <a:srgbClr val="FFFFFF"/>
        </a:solidFill>
        <a:ln w="3175">
          <a:noFill/>
        </a:ln>
      </c:spPr>
    </c:plotArea>
    <c:legend>
      <c:legendPos val="r"/>
      <c:layout>
        <c:manualLayout>
          <c:xMode val="edge"/>
          <c:yMode val="edge"/>
          <c:x val="0.7347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57"/>
  </sheetViews>
  <pageMargins left="0.7" right="0.62" top="0.73"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58"/>
  </sheetViews>
  <pageMargins left="1" right="1" top="0.83"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59"/>
  </sheetViews>
  <pageMargins left="1.26" right="1.26"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0.76875</cdr:y>
    </cdr:from>
    <cdr:to>
      <cdr:x>0.89125</cdr:x>
      <cdr:y>0.92675</cdr:y>
    </cdr:to>
    <cdr:sp>
      <cdr:nvSpPr>
        <cdr:cNvPr id="1" name="Text 1"/>
        <cdr:cNvSpPr txBox="1">
          <a:spLocks noChangeArrowheads="1"/>
        </cdr:cNvSpPr>
      </cdr:nvSpPr>
      <cdr:spPr>
        <a:xfrm>
          <a:off x="6372225" y="4552950"/>
          <a:ext cx="1362075"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0.63425</cdr:y>
    </cdr:from>
    <cdr:to>
      <cdr:x>0.8385</cdr:x>
      <cdr:y>0.82975</cdr:y>
    </cdr:to>
    <cdr:sp>
      <cdr:nvSpPr>
        <cdr:cNvPr id="1" name="Text 1"/>
        <cdr:cNvSpPr txBox="1">
          <a:spLocks noChangeArrowheads="1"/>
        </cdr:cNvSpPr>
      </cdr:nvSpPr>
      <cdr:spPr>
        <a:xfrm>
          <a:off x="5876925" y="3762375"/>
          <a:ext cx="1390650"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cdr:x>
      <cdr:y>0.7505</cdr:y>
    </cdr:from>
    <cdr:to>
      <cdr:x>0.9745</cdr:x>
      <cdr:y>0.99075</cdr:y>
    </cdr:to>
    <cdr:sp>
      <cdr:nvSpPr>
        <cdr:cNvPr id="1" name="TextBox 1"/>
        <cdr:cNvSpPr txBox="1">
          <a:spLocks noChangeArrowheads="1"/>
        </cdr:cNvSpPr>
      </cdr:nvSpPr>
      <cdr:spPr>
        <a:xfrm>
          <a:off x="6105525" y="4448175"/>
          <a:ext cx="1438275" cy="14287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9"/>
  <sheetViews>
    <sheetView workbookViewId="0" topLeftCell="A1">
      <selection activeCell="A1" sqref="A1"/>
    </sheetView>
  </sheetViews>
  <sheetFormatPr defaultColWidth="9.140625" defaultRowHeight="12.75"/>
  <cols>
    <col min="1" max="1" width="130.421875" style="146" customWidth="1"/>
  </cols>
  <sheetData>
    <row r="1" ht="15.75">
      <c r="A1" s="149" t="s">
        <v>3</v>
      </c>
    </row>
    <row r="3" ht="78.75">
      <c r="A3" s="146" t="s">
        <v>13</v>
      </c>
    </row>
    <row r="6" ht="15.75">
      <c r="A6" s="145" t="s">
        <v>4</v>
      </c>
    </row>
    <row r="8" ht="15.75">
      <c r="A8" s="146" t="s">
        <v>14</v>
      </c>
    </row>
    <row r="9" ht="15.75">
      <c r="A9" s="151">
        <f>Combined!L10</f>
        <v>5235385</v>
      </c>
    </row>
    <row r="10" ht="15.75">
      <c r="A10" s="151"/>
    </row>
    <row r="11" ht="15.75">
      <c r="A11" s="146" t="s">
        <v>15</v>
      </c>
    </row>
    <row r="12" ht="15.75">
      <c r="A12" s="151">
        <f>Combined!L4+Combined!L5</f>
        <v>2486901</v>
      </c>
    </row>
    <row r="13" ht="15.75">
      <c r="A13" s="151"/>
    </row>
    <row r="14" s="32" customFormat="1" ht="31.5">
      <c r="A14" s="152" t="s">
        <v>495</v>
      </c>
    </row>
    <row r="16" ht="31.5">
      <c r="A16" s="146" t="s">
        <v>496</v>
      </c>
    </row>
    <row r="19" ht="15.75">
      <c r="A19" s="145" t="s">
        <v>5</v>
      </c>
    </row>
    <row r="21" ht="47.25">
      <c r="A21" s="146" t="s">
        <v>497</v>
      </c>
    </row>
    <row r="25" ht="15.75">
      <c r="A25" s="145" t="s">
        <v>6</v>
      </c>
    </row>
    <row r="27" ht="31.5">
      <c r="A27" s="146" t="s">
        <v>498</v>
      </c>
    </row>
    <row r="29" s="32" customFormat="1" ht="15.75">
      <c r="A29" s="152" t="s">
        <v>7</v>
      </c>
    </row>
    <row r="30" s="32" customFormat="1" ht="15.75">
      <c r="A30" s="160" t="s">
        <v>8</v>
      </c>
    </row>
    <row r="31" s="32" customFormat="1" ht="15.75">
      <c r="A31" s="160" t="s">
        <v>9</v>
      </c>
    </row>
    <row r="32" s="32" customFormat="1" ht="15.75">
      <c r="A32" s="160" t="s">
        <v>569</v>
      </c>
    </row>
    <row r="35" ht="15.75">
      <c r="A35" s="145" t="s">
        <v>10</v>
      </c>
    </row>
    <row r="36" ht="15.75">
      <c r="A36" s="150"/>
    </row>
    <row r="37" ht="31.5">
      <c r="A37" s="146" t="s">
        <v>11</v>
      </c>
    </row>
    <row r="39" ht="31.5">
      <c r="A39" s="146" t="s">
        <v>12</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34"/>
  </sheetPr>
  <dimension ref="A1:L227"/>
  <sheetViews>
    <sheetView workbookViewId="0" topLeftCell="A181">
      <selection activeCell="B205" sqref="B205"/>
    </sheetView>
  </sheetViews>
  <sheetFormatPr defaultColWidth="9.140625" defaultRowHeight="12.75"/>
  <cols>
    <col min="1" max="16384" width="11.421875" style="28" customWidth="1"/>
  </cols>
  <sheetData>
    <row r="1" spans="1:10" s="32" customFormat="1" ht="12.75">
      <c r="A1" s="92" t="s">
        <v>195</v>
      </c>
      <c r="B1" s="93"/>
      <c r="C1" s="93"/>
      <c r="D1" s="93"/>
      <c r="E1" s="93"/>
      <c r="F1" s="93"/>
      <c r="G1" s="93"/>
      <c r="H1" s="93"/>
      <c r="I1" s="93"/>
      <c r="J1" s="8"/>
    </row>
    <row r="2" spans="1:10" s="32" customFormat="1" ht="12.75">
      <c r="A2" s="94" t="s">
        <v>196</v>
      </c>
      <c r="B2" s="8" t="s">
        <v>197</v>
      </c>
      <c r="C2" s="32" t="s">
        <v>198</v>
      </c>
      <c r="D2" s="32" t="s">
        <v>199</v>
      </c>
      <c r="E2" s="32" t="s">
        <v>200</v>
      </c>
      <c r="F2" s="8"/>
      <c r="G2" s="8"/>
      <c r="H2" s="8"/>
      <c r="I2" s="8"/>
      <c r="J2" s="7"/>
    </row>
    <row r="3" spans="1:12" s="32" customFormat="1" ht="12.75">
      <c r="A3" s="95">
        <v>34973</v>
      </c>
      <c r="B3" s="95" t="s">
        <v>201</v>
      </c>
      <c r="C3" s="8">
        <f>Statistics!H5/1000</f>
        <v>434.099</v>
      </c>
      <c r="E3" s="8"/>
      <c r="F3" s="8"/>
      <c r="G3" s="8"/>
      <c r="H3" s="8"/>
      <c r="I3" s="9"/>
      <c r="J3" s="8"/>
      <c r="L3" s="8"/>
    </row>
    <row r="4" spans="1:12" s="32" customFormat="1" ht="12.75">
      <c r="A4" s="95">
        <v>35339</v>
      </c>
      <c r="B4" s="95" t="s">
        <v>202</v>
      </c>
      <c r="C4" s="8">
        <f>Statistics!H62/1000</f>
        <v>743.921</v>
      </c>
      <c r="E4" s="8"/>
      <c r="F4" s="8"/>
      <c r="G4" s="8"/>
      <c r="H4" s="8"/>
      <c r="I4" s="9"/>
      <c r="J4" s="8"/>
      <c r="L4" s="8"/>
    </row>
    <row r="5" spans="1:12" s="32" customFormat="1" ht="12.75">
      <c r="A5" s="95">
        <v>35704</v>
      </c>
      <c r="B5" s="95" t="s">
        <v>203</v>
      </c>
      <c r="C5" s="8">
        <f>Statistics!H119/1000</f>
        <v>1049.019</v>
      </c>
      <c r="D5" s="8"/>
      <c r="E5" s="8"/>
      <c r="F5" s="8"/>
      <c r="G5" s="8"/>
      <c r="H5" s="8"/>
      <c r="I5" s="9"/>
      <c r="J5" s="8"/>
      <c r="K5" s="8"/>
      <c r="L5" s="8"/>
    </row>
    <row r="6" spans="1:12" s="32" customFormat="1" ht="12.75">
      <c r="A6" s="95">
        <v>36069</v>
      </c>
      <c r="B6" s="95" t="s">
        <v>204</v>
      </c>
      <c r="C6" s="8">
        <f>Statistics!H176/1000</f>
        <v>1268.455</v>
      </c>
      <c r="D6" s="8"/>
      <c r="E6" s="8"/>
      <c r="F6" s="8"/>
      <c r="G6" s="8"/>
      <c r="H6" s="8"/>
      <c r="I6" s="9"/>
      <c r="J6" s="8"/>
      <c r="K6" s="8"/>
      <c r="L6" s="8"/>
    </row>
    <row r="7" spans="1:12" s="32" customFormat="1" ht="12.75">
      <c r="A7" s="95">
        <v>36434</v>
      </c>
      <c r="B7" s="95" t="s">
        <v>205</v>
      </c>
      <c r="C7" s="8">
        <f>Statistics!H233/1000</f>
        <v>1470.24</v>
      </c>
      <c r="D7" s="8"/>
      <c r="E7" s="8">
        <f>'e0'!G17/1000</f>
        <v>1.865</v>
      </c>
      <c r="F7" s="8"/>
      <c r="G7" s="8"/>
      <c r="H7" s="8"/>
      <c r="I7" s="9"/>
      <c r="J7" s="8"/>
      <c r="K7" s="8"/>
      <c r="L7" s="8"/>
    </row>
    <row r="8" spans="1:12" s="32" customFormat="1" ht="12.75">
      <c r="A8" s="95">
        <v>36800</v>
      </c>
      <c r="B8" s="95" t="s">
        <v>360</v>
      </c>
      <c r="C8" s="8">
        <f>Statistics!H294/1000</f>
        <v>1599.033</v>
      </c>
      <c r="D8" s="8"/>
      <c r="E8" s="8">
        <f>e!G17/1000</f>
        <v>7.554</v>
      </c>
      <c r="F8" s="8"/>
      <c r="G8" s="8"/>
      <c r="H8" s="8"/>
      <c r="I8" s="9"/>
      <c r="J8" s="8"/>
      <c r="K8" s="8"/>
      <c r="L8" s="8"/>
    </row>
    <row r="9" spans="1:12" s="32" customFormat="1" ht="12.75">
      <c r="A9" s="95"/>
      <c r="B9" s="95" t="s">
        <v>398</v>
      </c>
      <c r="C9" s="8">
        <f>Statistics!H355/1000</f>
        <v>2198.452</v>
      </c>
      <c r="D9" s="8"/>
      <c r="E9" s="8">
        <f>SUM('e2'!B3:'e2'!B7)/1000</f>
        <v>9.242</v>
      </c>
      <c r="F9" s="8"/>
      <c r="G9" s="8"/>
      <c r="H9" s="8"/>
      <c r="I9" s="9"/>
      <c r="J9" s="8"/>
      <c r="K9" s="8"/>
      <c r="L9" s="8"/>
    </row>
    <row r="10" spans="1:11" s="32" customFormat="1" ht="12.75">
      <c r="A10" s="95"/>
      <c r="B10" s="95" t="s">
        <v>418</v>
      </c>
      <c r="C10" s="8">
        <f>Statistics!H416/1000</f>
        <v>2479.347</v>
      </c>
      <c r="D10" s="8"/>
      <c r="E10" s="8">
        <f>a!L14/1000</f>
        <v>7.554</v>
      </c>
      <c r="F10" s="8"/>
      <c r="G10" s="8"/>
      <c r="H10" s="8"/>
      <c r="I10" s="9"/>
      <c r="J10" s="8"/>
      <c r="K10" s="8"/>
    </row>
    <row r="11" spans="1:11" s="32" customFormat="1" ht="12.75">
      <c r="A11" s="95"/>
      <c r="B11" s="94" t="s">
        <v>359</v>
      </c>
      <c r="C11" s="8" t="s">
        <v>207</v>
      </c>
      <c r="D11" s="8">
        <f>1.1*C10</f>
        <v>2727.2817000000005</v>
      </c>
      <c r="E11" s="8"/>
      <c r="F11" s="8"/>
      <c r="G11" s="8"/>
      <c r="H11" s="8"/>
      <c r="I11" s="9"/>
      <c r="J11" s="8"/>
      <c r="K11" s="8"/>
    </row>
    <row r="12" spans="1:11" s="32" customFormat="1" ht="12.75">
      <c r="A12" s="96"/>
      <c r="B12" s="9" t="s">
        <v>399</v>
      </c>
      <c r="C12" s="8"/>
      <c r="D12" s="8">
        <f>1.1*D11</f>
        <v>3000.009870000001</v>
      </c>
      <c r="E12" s="8"/>
      <c r="F12" s="8"/>
      <c r="G12" s="8"/>
      <c r="H12" s="8"/>
      <c r="I12" s="8"/>
      <c r="J12" s="8"/>
      <c r="K12" s="8"/>
    </row>
    <row r="13" spans="1:10" s="32" customFormat="1" ht="12.75">
      <c r="A13" s="95"/>
      <c r="B13" s="8"/>
      <c r="C13" s="8"/>
      <c r="D13" s="8"/>
      <c r="E13" s="8"/>
      <c r="F13" s="8"/>
      <c r="G13" s="8"/>
      <c r="H13" s="8"/>
      <c r="I13" s="8"/>
      <c r="J13" s="8"/>
    </row>
    <row r="14" spans="1:10" s="32" customFormat="1" ht="12.75">
      <c r="A14" s="95"/>
      <c r="B14" s="8"/>
      <c r="C14" s="8"/>
      <c r="D14" s="8"/>
      <c r="E14" s="8"/>
      <c r="F14" s="8"/>
      <c r="G14" s="8"/>
      <c r="H14" s="8"/>
      <c r="I14" s="8"/>
      <c r="J14" s="8"/>
    </row>
    <row r="15" spans="1:10" s="32" customFormat="1" ht="12.75">
      <c r="A15" s="95"/>
      <c r="B15" s="8"/>
      <c r="C15" s="8"/>
      <c r="D15" s="8"/>
      <c r="E15" s="8"/>
      <c r="F15" s="8"/>
      <c r="G15" s="8"/>
      <c r="H15" s="8"/>
      <c r="I15" s="8"/>
      <c r="J15" s="8"/>
    </row>
    <row r="16" spans="1:10" s="32" customFormat="1" ht="12.75">
      <c r="A16" s="95"/>
      <c r="B16" s="8"/>
      <c r="C16" s="8"/>
      <c r="D16" s="8"/>
      <c r="E16" s="8"/>
      <c r="F16" s="8"/>
      <c r="G16" s="8"/>
      <c r="H16" s="8"/>
      <c r="I16" s="8"/>
      <c r="J16" s="8"/>
    </row>
    <row r="17" spans="1:10" s="32" customFormat="1" ht="13.5" thickBot="1">
      <c r="A17" s="95"/>
      <c r="B17" s="8"/>
      <c r="C17" s="8"/>
      <c r="D17" s="8"/>
      <c r="E17" s="8"/>
      <c r="F17" s="8"/>
      <c r="G17" s="8"/>
      <c r="H17" s="8"/>
      <c r="I17" s="8"/>
      <c r="J17" s="8"/>
    </row>
    <row r="18" spans="1:10" s="32" customFormat="1" ht="13.5" thickBot="1">
      <c r="A18" s="97"/>
      <c r="B18" s="97"/>
      <c r="C18" s="97"/>
      <c r="D18" s="97"/>
      <c r="E18" s="97"/>
      <c r="F18" s="97"/>
      <c r="G18" s="97"/>
      <c r="H18" s="97"/>
      <c r="I18" s="10"/>
      <c r="J18" s="10"/>
    </row>
    <row r="19" spans="1:6" s="32" customFormat="1" ht="12.75">
      <c r="A19" s="92" t="s">
        <v>210</v>
      </c>
      <c r="B19" s="93"/>
      <c r="C19" s="93"/>
      <c r="D19" s="93"/>
      <c r="E19" s="93"/>
      <c r="F19" s="93"/>
    </row>
    <row r="20" spans="1:6" s="32" customFormat="1" ht="12.75">
      <c r="A20" s="94" t="s">
        <v>211</v>
      </c>
      <c r="B20" s="8"/>
      <c r="C20" s="8"/>
      <c r="D20" s="8"/>
      <c r="E20" s="8"/>
      <c r="F20" s="8"/>
    </row>
    <row r="21" spans="1:5" s="32" customFormat="1" ht="12.75">
      <c r="A21" s="94" t="s">
        <v>196</v>
      </c>
      <c r="B21" s="8" t="s">
        <v>197</v>
      </c>
      <c r="C21" s="32" t="s">
        <v>212</v>
      </c>
      <c r="D21" s="32" t="s">
        <v>199</v>
      </c>
      <c r="E21" s="32" t="s">
        <v>213</v>
      </c>
    </row>
    <row r="22" spans="1:8" s="32" customFormat="1" ht="12.75">
      <c r="A22" s="95">
        <v>34973</v>
      </c>
      <c r="B22" s="95" t="s">
        <v>201</v>
      </c>
      <c r="C22" s="8">
        <f>Statistics!D9/1000</f>
        <v>1712.36</v>
      </c>
      <c r="H22" s="8"/>
    </row>
    <row r="23" spans="1:3" s="32" customFormat="1" ht="12.75">
      <c r="A23" s="95">
        <v>35339</v>
      </c>
      <c r="B23" s="95" t="s">
        <v>202</v>
      </c>
      <c r="C23" s="8">
        <f>Statistics!D66/1000</f>
        <v>3347.038</v>
      </c>
    </row>
    <row r="24" spans="1:4" s="32" customFormat="1" ht="12.75">
      <c r="A24" s="95">
        <v>35704</v>
      </c>
      <c r="B24" s="95" t="s">
        <v>203</v>
      </c>
      <c r="C24" s="8">
        <f>Statistics!D123/1000</f>
        <v>4511.353</v>
      </c>
      <c r="D24" s="8"/>
    </row>
    <row r="25" spans="1:4" s="32" customFormat="1" ht="12.75">
      <c r="A25" s="95">
        <v>36069</v>
      </c>
      <c r="B25" s="95" t="s">
        <v>204</v>
      </c>
      <c r="C25" s="8">
        <f>Statistics!D180/1000</f>
        <v>5689.833</v>
      </c>
      <c r="D25" s="8"/>
    </row>
    <row r="26" spans="1:5" s="32" customFormat="1" ht="12.75">
      <c r="A26" s="95">
        <v>36434</v>
      </c>
      <c r="B26" s="95" t="s">
        <v>205</v>
      </c>
      <c r="C26" s="8">
        <f>Statistics!D237/1000</f>
        <v>8054.777</v>
      </c>
      <c r="D26" s="8"/>
      <c r="E26" s="8">
        <f>'e0'!E52/1000</f>
        <v>1076.075</v>
      </c>
    </row>
    <row r="27" spans="1:6" s="32" customFormat="1" ht="12.75">
      <c r="A27" s="95">
        <v>36800</v>
      </c>
      <c r="B27" s="95" t="s">
        <v>360</v>
      </c>
      <c r="C27" s="8">
        <f>Statistics!D298/1000</f>
        <v>9507.719</v>
      </c>
      <c r="D27" s="8"/>
      <c r="E27" s="8">
        <f>e!E52/1000</f>
        <v>3401.685</v>
      </c>
      <c r="F27" s="40"/>
    </row>
    <row r="28" spans="1:6" s="32" customFormat="1" ht="12.75">
      <c r="A28" s="95"/>
      <c r="B28" s="95" t="s">
        <v>398</v>
      </c>
      <c r="C28" s="8">
        <f>Statistics!D359/1000</f>
        <v>15157.658</v>
      </c>
      <c r="D28" s="8"/>
      <c r="E28" s="8">
        <f>SUM('e2'!B27:'e2'!B31)/1000</f>
        <v>4208.676</v>
      </c>
      <c r="F28" s="40"/>
    </row>
    <row r="29" spans="1:5" s="32" customFormat="1" ht="12.75">
      <c r="A29" s="95"/>
      <c r="B29" s="95" t="s">
        <v>418</v>
      </c>
      <c r="C29" s="8">
        <f>(a!L104+a!L107+a!L105+a!L108+a!L109)/1000</f>
        <v>24427.299</v>
      </c>
      <c r="D29" s="8"/>
      <c r="E29" s="40">
        <f>(a!L102+a!L103+a!L106)/1000</f>
        <v>4726.655</v>
      </c>
    </row>
    <row r="30" spans="1:4" s="32" customFormat="1" ht="12.75">
      <c r="A30" s="95"/>
      <c r="B30" s="94" t="s">
        <v>359</v>
      </c>
      <c r="C30" s="8"/>
      <c r="D30" s="8">
        <f>1.05*(C29+E29)</f>
        <v>30611.6517</v>
      </c>
    </row>
    <row r="31" spans="1:4" s="32" customFormat="1" ht="12.75">
      <c r="A31" s="96"/>
      <c r="B31" s="9" t="s">
        <v>399</v>
      </c>
      <c r="C31" s="8"/>
      <c r="D31" s="8">
        <f>1.05*D30</f>
        <v>32142.234285</v>
      </c>
    </row>
    <row r="32" spans="1:5" s="32" customFormat="1" ht="12.75">
      <c r="A32" s="95"/>
      <c r="B32" s="8"/>
      <c r="C32" s="8"/>
      <c r="D32" s="8"/>
      <c r="E32" s="8"/>
    </row>
    <row r="33" spans="1:5" s="32" customFormat="1" ht="12.75">
      <c r="A33" s="95"/>
      <c r="B33" s="8"/>
      <c r="C33" s="8"/>
      <c r="D33" s="8"/>
      <c r="E33" s="8"/>
    </row>
    <row r="34" spans="1:5" s="32" customFormat="1" ht="12.75">
      <c r="A34" s="95"/>
      <c r="B34" s="8"/>
      <c r="C34" s="8"/>
      <c r="D34" s="8"/>
      <c r="E34" s="8"/>
    </row>
    <row r="35" spans="1:5" s="32" customFormat="1" ht="12.75">
      <c r="A35" s="95"/>
      <c r="B35" s="8"/>
      <c r="C35" s="8"/>
      <c r="D35" s="8"/>
      <c r="E35" s="8"/>
    </row>
    <row r="36" spans="1:5" s="32" customFormat="1" ht="13.5" thickBot="1">
      <c r="A36" s="95"/>
      <c r="B36" s="8"/>
      <c r="C36" s="8"/>
      <c r="D36" s="8"/>
      <c r="E36" s="8"/>
    </row>
    <row r="37" spans="1:6" s="32" customFormat="1" ht="13.5" thickBot="1">
      <c r="A37" s="97"/>
      <c r="B37" s="97"/>
      <c r="C37" s="97"/>
      <c r="D37" s="97"/>
      <c r="E37" s="97"/>
      <c r="F37" s="97"/>
    </row>
    <row r="38" spans="1:8" s="32" customFormat="1" ht="12.75">
      <c r="A38" s="92" t="s">
        <v>214</v>
      </c>
      <c r="B38" s="93"/>
      <c r="C38" s="93"/>
      <c r="D38" s="93"/>
      <c r="E38" s="93"/>
      <c r="F38" s="93"/>
      <c r="G38" s="93"/>
      <c r="H38" s="8"/>
    </row>
    <row r="39" spans="1:8" s="32" customFormat="1" ht="12.75">
      <c r="A39" s="94" t="s">
        <v>215</v>
      </c>
      <c r="B39" s="8"/>
      <c r="C39" s="8"/>
      <c r="D39" s="8"/>
      <c r="E39" s="8"/>
      <c r="F39" s="8"/>
      <c r="G39" s="8"/>
      <c r="H39" s="8"/>
    </row>
    <row r="40" spans="1:8" s="32" customFormat="1" ht="12.75">
      <c r="A40" s="94" t="s">
        <v>196</v>
      </c>
      <c r="B40" s="8" t="s">
        <v>197</v>
      </c>
      <c r="C40" s="32" t="s">
        <v>212</v>
      </c>
      <c r="D40" s="32" t="s">
        <v>199</v>
      </c>
      <c r="E40" s="32" t="s">
        <v>213</v>
      </c>
      <c r="F40" s="8"/>
      <c r="G40" s="8" t="s">
        <v>108</v>
      </c>
      <c r="H40" s="8"/>
    </row>
    <row r="41" spans="1:8" s="32" customFormat="1" ht="12.75">
      <c r="A41" s="95">
        <v>34973</v>
      </c>
      <c r="B41" s="95" t="s">
        <v>201</v>
      </c>
      <c r="C41" s="8">
        <f>Statistics!F13/1024</f>
        <v>39703.8681640625</v>
      </c>
      <c r="E41" s="8"/>
      <c r="F41" s="8"/>
      <c r="G41" s="99">
        <f aca="true" t="shared" si="0" ref="G41:G50">SUM(C41:F41)</f>
        <v>39703.8681640625</v>
      </c>
      <c r="H41" s="8"/>
    </row>
    <row r="42" spans="1:8" s="32" customFormat="1" ht="12.75">
      <c r="A42" s="95">
        <v>35339</v>
      </c>
      <c r="B42" s="95" t="s">
        <v>202</v>
      </c>
      <c r="C42" s="8">
        <f>Statistics!F70/1024</f>
        <v>43365.3212890625</v>
      </c>
      <c r="E42" s="8"/>
      <c r="F42" s="8"/>
      <c r="G42" s="99">
        <f t="shared" si="0"/>
        <v>43365.3212890625</v>
      </c>
      <c r="H42" s="8"/>
    </row>
    <row r="43" spans="1:8" s="32" customFormat="1" ht="12.75">
      <c r="A43" s="95">
        <v>35704</v>
      </c>
      <c r="B43" s="95" t="s">
        <v>203</v>
      </c>
      <c r="C43" s="8">
        <f>Statistics!F127/1024</f>
        <v>67785.216796875</v>
      </c>
      <c r="D43" s="8"/>
      <c r="E43" s="8"/>
      <c r="F43" s="8"/>
      <c r="G43" s="99">
        <f t="shared" si="0"/>
        <v>67785.216796875</v>
      </c>
      <c r="H43" s="8"/>
    </row>
    <row r="44" spans="1:8" s="32" customFormat="1" ht="12.75">
      <c r="A44" s="95">
        <v>36069</v>
      </c>
      <c r="B44" s="95" t="s">
        <v>204</v>
      </c>
      <c r="C44" s="8">
        <f>Statistics!F184/1024</f>
        <v>126370.0419921875</v>
      </c>
      <c r="D44" s="8"/>
      <c r="E44" s="8"/>
      <c r="F44" s="8"/>
      <c r="G44" s="99">
        <f t="shared" si="0"/>
        <v>126370.0419921875</v>
      </c>
      <c r="H44" s="8"/>
    </row>
    <row r="45" spans="1:8" s="32" customFormat="1" ht="12.75">
      <c r="A45" s="95">
        <v>36434</v>
      </c>
      <c r="B45" s="95" t="s">
        <v>205</v>
      </c>
      <c r="C45" s="8">
        <f>Statistics!H241/1024</f>
        <v>94604.3671875</v>
      </c>
      <c r="D45" s="8"/>
      <c r="E45" s="8">
        <f>'e0'!E47/1024</f>
        <v>101332.9306640625</v>
      </c>
      <c r="F45" s="8"/>
      <c r="G45" s="99">
        <f t="shared" si="0"/>
        <v>195937.2978515625</v>
      </c>
      <c r="H45" s="8"/>
    </row>
    <row r="46" spans="1:8" s="32" customFormat="1" ht="12.75">
      <c r="A46" s="95">
        <v>36800</v>
      </c>
      <c r="B46" s="95" t="s">
        <v>360</v>
      </c>
      <c r="C46" s="8">
        <f>Statistics!H302/1024</f>
        <v>83838.80859375</v>
      </c>
      <c r="D46" s="8"/>
      <c r="E46" s="8">
        <f>e!E47/1024</f>
        <v>317188.849609375</v>
      </c>
      <c r="F46" s="8"/>
      <c r="G46" s="99">
        <f t="shared" si="0"/>
        <v>401027.658203125</v>
      </c>
      <c r="H46" s="8"/>
    </row>
    <row r="47" spans="1:8" s="32" customFormat="1" ht="12.75">
      <c r="A47" s="95"/>
      <c r="B47" s="95" t="s">
        <v>398</v>
      </c>
      <c r="C47" s="8">
        <f>Statistics!H363/1024</f>
        <v>86431.275390625</v>
      </c>
      <c r="D47" s="8"/>
      <c r="E47" s="8">
        <f>SUM('e2'!D27:'e2'!D31)/1024</f>
        <v>283461.3544921875</v>
      </c>
      <c r="F47" s="8"/>
      <c r="G47" s="99">
        <f t="shared" si="0"/>
        <v>369892.6298828125</v>
      </c>
      <c r="H47" s="8"/>
    </row>
    <row r="48" spans="1:8" s="32" customFormat="1" ht="12.75">
      <c r="A48" s="95"/>
      <c r="B48" s="95" t="s">
        <v>418</v>
      </c>
      <c r="C48" s="8">
        <f>a!L100/1024</f>
        <v>82838.43864770507</v>
      </c>
      <c r="D48" s="8"/>
      <c r="E48" s="40">
        <f>(a!L91+a!L92+a!L93)/1024</f>
        <v>329936.01630103117</v>
      </c>
      <c r="F48" s="8"/>
      <c r="G48" s="99">
        <f t="shared" si="0"/>
        <v>412774.45494873624</v>
      </c>
      <c r="H48" s="8"/>
    </row>
    <row r="49" spans="1:8" s="32" customFormat="1" ht="12.75">
      <c r="A49" s="95"/>
      <c r="B49" s="94" t="s">
        <v>359</v>
      </c>
      <c r="C49" s="8"/>
      <c r="D49" s="8">
        <f>1.05*(C48+E48)</f>
        <v>433413.1776961731</v>
      </c>
      <c r="E49" s="8"/>
      <c r="F49" s="8"/>
      <c r="G49" s="99">
        <f t="shared" si="0"/>
        <v>433413.1776961731</v>
      </c>
      <c r="H49" s="8"/>
    </row>
    <row r="50" spans="1:8" s="32" customFormat="1" ht="12.75">
      <c r="A50" s="96"/>
      <c r="B50" s="9" t="s">
        <v>399</v>
      </c>
      <c r="C50" s="8"/>
      <c r="D50" s="8">
        <f>1.05*D49</f>
        <v>455083.83658098173</v>
      </c>
      <c r="E50" s="8"/>
      <c r="F50" s="8"/>
      <c r="G50" s="99">
        <f t="shared" si="0"/>
        <v>455083.83658098173</v>
      </c>
      <c r="H50" s="8"/>
    </row>
    <row r="51" spans="1:8" s="32" customFormat="1" ht="12.75">
      <c r="A51" s="95"/>
      <c r="B51" s="8"/>
      <c r="C51" s="8"/>
      <c r="D51" s="8"/>
      <c r="E51" s="8"/>
      <c r="F51" s="8"/>
      <c r="G51" s="8"/>
      <c r="H51" s="8"/>
    </row>
    <row r="52" spans="1:8" s="32" customFormat="1" ht="12.75">
      <c r="A52" s="95"/>
      <c r="B52" s="8"/>
      <c r="C52" s="8"/>
      <c r="D52" s="8"/>
      <c r="E52" s="8"/>
      <c r="F52" s="8"/>
      <c r="G52" s="8"/>
      <c r="H52" s="8"/>
    </row>
    <row r="53" spans="1:8" s="32" customFormat="1" ht="12.75">
      <c r="A53" s="95"/>
      <c r="B53" s="8"/>
      <c r="C53" s="8"/>
      <c r="D53" s="8"/>
      <c r="E53" s="8"/>
      <c r="F53" s="8"/>
      <c r="G53" s="8"/>
      <c r="H53" s="8"/>
    </row>
    <row r="54" spans="1:8" s="32" customFormat="1" ht="13.5" thickBot="1">
      <c r="A54" s="95"/>
      <c r="B54" s="8"/>
      <c r="C54" s="8"/>
      <c r="D54" s="8"/>
      <c r="E54" s="8"/>
      <c r="F54" s="8"/>
      <c r="G54" s="8"/>
      <c r="H54" s="8"/>
    </row>
    <row r="55" spans="1:7" s="32" customFormat="1" ht="13.5" thickBot="1">
      <c r="A55" s="97"/>
      <c r="B55" s="97"/>
      <c r="C55" s="97"/>
      <c r="D55" s="97"/>
      <c r="E55" s="97"/>
      <c r="F55" s="97"/>
      <c r="G55" s="97"/>
    </row>
    <row r="56" spans="1:10" s="32" customFormat="1" ht="12.75">
      <c r="A56" s="92" t="s">
        <v>216</v>
      </c>
      <c r="B56" s="93"/>
      <c r="C56" s="93"/>
      <c r="D56" s="93"/>
      <c r="E56" s="93"/>
      <c r="F56" s="93"/>
      <c r="G56" s="93"/>
      <c r="H56" s="93"/>
      <c r="I56" s="93"/>
      <c r="J56" s="8"/>
    </row>
    <row r="57" spans="1:10" s="32" customFormat="1" ht="12.75">
      <c r="A57" s="94" t="s">
        <v>217</v>
      </c>
      <c r="B57" s="8"/>
      <c r="C57" s="8"/>
      <c r="D57" s="8"/>
      <c r="E57" s="8"/>
      <c r="F57" s="8"/>
      <c r="G57" s="8"/>
      <c r="H57" s="8"/>
      <c r="I57" s="8"/>
      <c r="J57" s="8"/>
    </row>
    <row r="58" spans="1:10" s="32" customFormat="1" ht="12.75">
      <c r="A58" s="94"/>
      <c r="B58" s="8" t="s">
        <v>197</v>
      </c>
      <c r="C58" s="8" t="s">
        <v>218</v>
      </c>
      <c r="D58" s="8" t="s">
        <v>199</v>
      </c>
      <c r="E58" s="8"/>
      <c r="F58" s="8"/>
      <c r="G58" s="8"/>
      <c r="H58" s="8"/>
      <c r="I58" s="8"/>
      <c r="J58" s="8"/>
    </row>
    <row r="59" spans="1:10" s="32" customFormat="1" ht="12.75">
      <c r="A59" s="95">
        <v>34973</v>
      </c>
      <c r="B59" s="95" t="s">
        <v>201</v>
      </c>
      <c r="C59" s="8">
        <f>Statistics!H17/1000</f>
        <v>719.855</v>
      </c>
      <c r="D59" s="8"/>
      <c r="E59" s="8"/>
      <c r="F59" s="8"/>
      <c r="G59" s="8"/>
      <c r="H59" s="8"/>
      <c r="I59" s="8"/>
      <c r="J59" s="8"/>
    </row>
    <row r="60" spans="1:10" s="32" customFormat="1" ht="12.75">
      <c r="A60" s="95">
        <v>35339</v>
      </c>
      <c r="B60" s="95" t="s">
        <v>202</v>
      </c>
      <c r="C60" s="8">
        <f>Statistics!H74/1000</f>
        <v>1284.83</v>
      </c>
      <c r="D60" s="8"/>
      <c r="E60" s="8"/>
      <c r="F60" s="8"/>
      <c r="G60" s="8"/>
      <c r="H60" s="8"/>
      <c r="I60" s="8"/>
      <c r="J60" s="8"/>
    </row>
    <row r="61" spans="1:10" s="32" customFormat="1" ht="12.75">
      <c r="A61" s="95">
        <v>35704</v>
      </c>
      <c r="B61" s="95" t="s">
        <v>203</v>
      </c>
      <c r="C61" s="8">
        <f>Statistics!H131/1000</f>
        <v>1913.681</v>
      </c>
      <c r="D61" s="8"/>
      <c r="E61" s="8"/>
      <c r="F61" s="8"/>
      <c r="G61" s="8"/>
      <c r="H61" s="8"/>
      <c r="I61" s="8"/>
      <c r="J61" s="8"/>
    </row>
    <row r="62" spans="1:10" s="32" customFormat="1" ht="12.75">
      <c r="A62" s="95">
        <v>36069</v>
      </c>
      <c r="B62" s="95" t="s">
        <v>204</v>
      </c>
      <c r="C62" s="8">
        <f>Statistics!H188/1000</f>
        <v>2560.328</v>
      </c>
      <c r="D62" s="8"/>
      <c r="E62" s="8"/>
      <c r="F62" s="8"/>
      <c r="G62" s="8"/>
      <c r="H62" s="8"/>
      <c r="I62" s="8"/>
      <c r="J62" s="8"/>
    </row>
    <row r="63" spans="1:10" s="32" customFormat="1" ht="12.75">
      <c r="A63" s="95">
        <v>36434</v>
      </c>
      <c r="B63" s="95" t="s">
        <v>205</v>
      </c>
      <c r="C63" s="8">
        <f>Statistics!H245/1000</f>
        <v>3304.953</v>
      </c>
      <c r="D63" s="8"/>
      <c r="E63" s="8"/>
      <c r="F63" s="8"/>
      <c r="G63" s="8"/>
      <c r="H63" s="8"/>
      <c r="I63" s="8"/>
      <c r="J63" s="8"/>
    </row>
    <row r="64" spans="1:10" s="32" customFormat="1" ht="12.75">
      <c r="A64" s="95">
        <v>36800</v>
      </c>
      <c r="B64" s="95" t="s">
        <v>360</v>
      </c>
      <c r="C64" s="8">
        <f>Statistics!H306/1000</f>
        <v>4256.3</v>
      </c>
      <c r="D64" s="8"/>
      <c r="E64" s="8"/>
      <c r="F64" s="8"/>
      <c r="G64" s="8"/>
      <c r="H64" s="8"/>
      <c r="I64" s="8"/>
      <c r="J64" s="8"/>
    </row>
    <row r="65" spans="1:10" s="32" customFormat="1" ht="12.75">
      <c r="A65" s="95"/>
      <c r="B65" s="95" t="s">
        <v>398</v>
      </c>
      <c r="C65" s="8">
        <f>Statistics!H367/1000</f>
        <v>4954.794</v>
      </c>
      <c r="D65" s="8"/>
      <c r="E65" s="8"/>
      <c r="F65" s="8"/>
      <c r="G65" s="8"/>
      <c r="H65" s="8"/>
      <c r="I65" s="8"/>
      <c r="J65" s="8"/>
    </row>
    <row r="66" spans="1:10" s="32" customFormat="1" ht="12.75">
      <c r="A66" s="95"/>
      <c r="B66" s="95" t="s">
        <v>418</v>
      </c>
      <c r="C66" s="8">
        <f>Statistics!K428/1000</f>
        <v>5235.385</v>
      </c>
      <c r="D66" s="8"/>
      <c r="E66" s="8"/>
      <c r="F66" s="8"/>
      <c r="G66" s="8"/>
      <c r="H66" s="8"/>
      <c r="I66" s="8"/>
      <c r="J66" s="8"/>
    </row>
    <row r="67" spans="1:10" s="32" customFormat="1" ht="12.75">
      <c r="A67" s="95"/>
      <c r="B67" s="94" t="s">
        <v>359</v>
      </c>
      <c r="C67" s="8"/>
      <c r="D67" s="8">
        <f>1.1*C66</f>
        <v>5758.923500000001</v>
      </c>
      <c r="E67" s="8"/>
      <c r="F67" s="8"/>
      <c r="G67" s="8"/>
      <c r="H67" s="8"/>
      <c r="I67" s="8"/>
      <c r="J67" s="8"/>
    </row>
    <row r="68" spans="1:10" s="32" customFormat="1" ht="12.75">
      <c r="A68" s="96"/>
      <c r="B68" s="9" t="s">
        <v>399</v>
      </c>
      <c r="C68" s="8"/>
      <c r="D68" s="8">
        <f>1.1*D67</f>
        <v>6334.815850000002</v>
      </c>
      <c r="E68" s="8"/>
      <c r="F68" s="8"/>
      <c r="G68" s="8"/>
      <c r="H68" s="8"/>
      <c r="I68" s="8"/>
      <c r="J68" s="8"/>
    </row>
    <row r="69" spans="1:10" s="32" customFormat="1" ht="12.75">
      <c r="A69" s="95"/>
      <c r="B69" s="8"/>
      <c r="C69" s="8"/>
      <c r="D69" s="8"/>
      <c r="E69" s="8"/>
      <c r="F69" s="8"/>
      <c r="G69" s="8"/>
      <c r="H69" s="8"/>
      <c r="I69" s="8"/>
      <c r="J69" s="8"/>
    </row>
    <row r="70" spans="1:10" s="32" customFormat="1" ht="12.75">
      <c r="A70" s="95"/>
      <c r="B70" s="8"/>
      <c r="C70" s="8"/>
      <c r="D70" s="8"/>
      <c r="E70" s="8"/>
      <c r="F70" s="8"/>
      <c r="G70" s="8"/>
      <c r="H70" s="8"/>
      <c r="I70" s="8"/>
      <c r="J70" s="8"/>
    </row>
    <row r="71" spans="1:10" s="32" customFormat="1" ht="12.75">
      <c r="A71" s="95"/>
      <c r="B71" s="8"/>
      <c r="C71" s="8"/>
      <c r="D71" s="8"/>
      <c r="E71" s="8"/>
      <c r="F71" s="8"/>
      <c r="G71" s="8"/>
      <c r="H71" s="8"/>
      <c r="I71" s="8"/>
      <c r="J71" s="8"/>
    </row>
    <row r="72" spans="1:10" s="32" customFormat="1" ht="13.5" thickBot="1">
      <c r="A72" s="95"/>
      <c r="B72" s="8"/>
      <c r="C72" s="8"/>
      <c r="D72" s="8"/>
      <c r="E72" s="8"/>
      <c r="F72" s="8"/>
      <c r="G72" s="8"/>
      <c r="H72" s="8"/>
      <c r="I72" s="8"/>
      <c r="J72" s="8"/>
    </row>
    <row r="73" spans="1:10" s="32" customFormat="1" ht="13.5" thickBot="1">
      <c r="A73" s="97"/>
      <c r="B73" s="97"/>
      <c r="C73" s="97"/>
      <c r="D73" s="97"/>
      <c r="E73" s="97"/>
      <c r="F73" s="97"/>
      <c r="G73" s="97"/>
      <c r="H73" s="97"/>
      <c r="I73" s="97"/>
      <c r="J73" s="8"/>
    </row>
    <row r="74" spans="1:9" s="32" customFormat="1" ht="12.75">
      <c r="A74" s="92" t="s">
        <v>219</v>
      </c>
      <c r="B74" s="93"/>
      <c r="C74" s="93"/>
      <c r="D74" s="93"/>
      <c r="E74" s="93"/>
      <c r="F74" s="93"/>
      <c r="G74" s="93"/>
      <c r="H74" s="93"/>
      <c r="I74" s="93"/>
    </row>
    <row r="75" spans="1:9" s="32" customFormat="1" ht="12.75">
      <c r="A75" s="94" t="s">
        <v>220</v>
      </c>
      <c r="B75" s="8"/>
      <c r="C75" s="8"/>
      <c r="D75" s="8"/>
      <c r="E75" s="8"/>
      <c r="F75" s="8"/>
      <c r="G75" s="8"/>
      <c r="H75" s="8"/>
      <c r="I75" s="8"/>
    </row>
    <row r="76" spans="1:11" s="32" customFormat="1" ht="12.75">
      <c r="A76" s="94"/>
      <c r="B76" s="8" t="s">
        <v>100</v>
      </c>
      <c r="C76" s="8" t="s">
        <v>101</v>
      </c>
      <c r="D76" s="8" t="s">
        <v>102</v>
      </c>
      <c r="E76" s="8" t="s">
        <v>103</v>
      </c>
      <c r="F76" s="8" t="s">
        <v>221</v>
      </c>
      <c r="G76" s="8" t="s">
        <v>106</v>
      </c>
      <c r="H76" s="8" t="s">
        <v>107</v>
      </c>
      <c r="I76" s="32" t="s">
        <v>212</v>
      </c>
      <c r="J76" s="32" t="s">
        <v>199</v>
      </c>
      <c r="K76" s="32" t="s">
        <v>213</v>
      </c>
    </row>
    <row r="77" spans="1:10" s="32" customFormat="1" ht="12.75">
      <c r="A77" s="95" t="s">
        <v>201</v>
      </c>
      <c r="B77" s="8">
        <f>Statistics!A21</f>
        <v>3495</v>
      </c>
      <c r="C77" s="8">
        <f>Statistics!B21</f>
        <v>8120</v>
      </c>
      <c r="D77" s="8">
        <f>Statistics!C21</f>
        <v>11916</v>
      </c>
      <c r="E77" s="8">
        <f>Statistics!D21</f>
        <v>732</v>
      </c>
      <c r="F77" s="8">
        <f>Statistics!E21</f>
        <v>559</v>
      </c>
      <c r="G77" s="8">
        <f>Statistics!F21</f>
        <v>9192</v>
      </c>
      <c r="H77" s="8">
        <f>Statistics!G21</f>
        <v>6353</v>
      </c>
      <c r="I77" s="8">
        <f>Statistics!H21</f>
        <v>40367</v>
      </c>
      <c r="J77" s="8"/>
    </row>
    <row r="78" spans="1:10" s="32" customFormat="1" ht="12.75">
      <c r="A78" s="95" t="s">
        <v>202</v>
      </c>
      <c r="B78" s="8">
        <f>Statistics!A78</f>
        <v>6306</v>
      </c>
      <c r="C78" s="8">
        <f>Statistics!B78</f>
        <v>14020</v>
      </c>
      <c r="D78" s="8">
        <f>Statistics!C78</f>
        <v>36403</v>
      </c>
      <c r="E78" s="8">
        <f>Statistics!D78</f>
        <v>1182</v>
      </c>
      <c r="F78" s="8">
        <f>Statistics!E78</f>
        <v>742</v>
      </c>
      <c r="G78" s="8">
        <f>Statistics!F78</f>
        <v>26409</v>
      </c>
      <c r="H78" s="8">
        <f>Statistics!G78</f>
        <v>19355</v>
      </c>
      <c r="I78" s="8">
        <f>Statistics!H78</f>
        <v>104417</v>
      </c>
      <c r="J78" s="8"/>
    </row>
    <row r="79" spans="1:11" s="32" customFormat="1" ht="12.75">
      <c r="A79" s="95" t="s">
        <v>203</v>
      </c>
      <c r="B79" s="8">
        <f>Statistics!A135</f>
        <v>7808</v>
      </c>
      <c r="C79" s="8">
        <f>Statistics!B135</f>
        <v>15966</v>
      </c>
      <c r="D79" s="8">
        <f>Statistics!C135</f>
        <v>52658</v>
      </c>
      <c r="E79" s="8">
        <f>Statistics!D135</f>
        <v>1440</v>
      </c>
      <c r="F79" s="8">
        <f>Statistics!E135</f>
        <v>923</v>
      </c>
      <c r="G79" s="8">
        <f>Statistics!F135</f>
        <v>45646</v>
      </c>
      <c r="H79" s="8">
        <f>Statistics!G135</f>
        <v>25342</v>
      </c>
      <c r="I79" s="8">
        <f>Statistics!H135</f>
        <v>149783</v>
      </c>
      <c r="J79" s="8"/>
      <c r="K79" s="8"/>
    </row>
    <row r="80" spans="1:11" s="32" customFormat="1" ht="12.75">
      <c r="A80" s="95" t="s">
        <v>204</v>
      </c>
      <c r="B80" s="8">
        <f>Statistics!A192</f>
        <v>6148</v>
      </c>
      <c r="C80" s="8">
        <f>Statistics!B192</f>
        <v>14582</v>
      </c>
      <c r="D80" s="8">
        <f>Statistics!C192</f>
        <v>50257</v>
      </c>
      <c r="E80" s="8">
        <f>Statistics!D192</f>
        <v>1252</v>
      </c>
      <c r="F80" s="8">
        <f>Statistics!E192</f>
        <v>874</v>
      </c>
      <c r="G80" s="8">
        <f>Statistics!F192</f>
        <v>45604</v>
      </c>
      <c r="H80" s="8">
        <f>Statistics!G192</f>
        <v>25181</v>
      </c>
      <c r="I80" s="8">
        <f>Statistics!H192</f>
        <v>143898</v>
      </c>
      <c r="J80" s="8"/>
      <c r="K80" s="8"/>
    </row>
    <row r="81" spans="1:11" s="32" customFormat="1" ht="12.75">
      <c r="A81" s="95" t="s">
        <v>205</v>
      </c>
      <c r="B81" s="8">
        <f>Statistics!A249</f>
        <v>4340</v>
      </c>
      <c r="C81" s="8">
        <f>Statistics!B249</f>
        <v>12409</v>
      </c>
      <c r="D81" s="8">
        <f>Statistics!C249</f>
        <v>33669</v>
      </c>
      <c r="E81" s="8">
        <f>Statistics!D249</f>
        <v>1097</v>
      </c>
      <c r="F81" s="8">
        <f>Statistics!E249</f>
        <v>815</v>
      </c>
      <c r="G81" s="8">
        <f>Statistics!F249</f>
        <v>21749</v>
      </c>
      <c r="H81" s="8">
        <f>Statistics!G249+'e0'!G17</f>
        <v>30276</v>
      </c>
      <c r="I81" s="8">
        <f>Statistics!H249</f>
        <v>102490</v>
      </c>
      <c r="J81" s="8"/>
      <c r="K81" s="100">
        <f>'e0'!G17</f>
        <v>1865</v>
      </c>
    </row>
    <row r="82" spans="1:11" s="32" customFormat="1" ht="12.75">
      <c r="A82" s="95" t="s">
        <v>360</v>
      </c>
      <c r="B82" s="8">
        <f>Statistics!A310</f>
        <v>3528</v>
      </c>
      <c r="C82" s="8">
        <f>Statistics!B310</f>
        <v>11695</v>
      </c>
      <c r="D82" s="8">
        <f>Statistics!C310</f>
        <v>42839</v>
      </c>
      <c r="E82" s="8">
        <f>Statistics!D310</f>
        <v>1219</v>
      </c>
      <c r="F82" s="8">
        <f>Statistics!E310</f>
        <v>714</v>
      </c>
      <c r="G82" s="8">
        <f>Statistics!F310</f>
        <v>18606</v>
      </c>
      <c r="H82" s="8">
        <v>40061</v>
      </c>
      <c r="I82" s="8">
        <f>Statistics!H310</f>
        <v>113909</v>
      </c>
      <c r="J82" s="8"/>
      <c r="K82" s="100">
        <f>e!G17</f>
        <v>7554</v>
      </c>
    </row>
    <row r="83" spans="1:11" s="32" customFormat="1" ht="12.75">
      <c r="A83" s="95" t="s">
        <v>398</v>
      </c>
      <c r="B83" s="8">
        <f>Statistics!A371</f>
        <v>4123</v>
      </c>
      <c r="C83" s="8">
        <f>Statistics!B371</f>
        <v>19243</v>
      </c>
      <c r="D83" s="8">
        <f>Statistics!C371</f>
        <v>82451</v>
      </c>
      <c r="E83" s="8">
        <f>Statistics!D371</f>
        <v>1712</v>
      </c>
      <c r="F83" s="8">
        <f>Statistics!E371</f>
        <v>1057</v>
      </c>
      <c r="G83" s="8">
        <f>Statistics!F371</f>
        <v>39501</v>
      </c>
      <c r="H83" s="8">
        <f>Statistics!G371+SUM('e2'!B3:'e2'!B7)</f>
        <v>69539</v>
      </c>
      <c r="I83" s="101">
        <f>Statistics!H371</f>
        <v>208384</v>
      </c>
      <c r="J83" s="8"/>
      <c r="K83" s="100">
        <f>SUM('e2'!B3:'e2'!B7)</f>
        <v>9242</v>
      </c>
    </row>
    <row r="84" spans="1:11" ht="12.75">
      <c r="A84" s="95" t="s">
        <v>418</v>
      </c>
      <c r="B84" s="8">
        <f>a!L198</f>
        <v>5238</v>
      </c>
      <c r="C84" s="8">
        <f>a!L199</f>
        <v>20965</v>
      </c>
      <c r="D84" s="8">
        <f>a!L200</f>
        <v>89920</v>
      </c>
      <c r="E84" s="8">
        <f>a!L201</f>
        <v>1943</v>
      </c>
      <c r="F84" s="8">
        <f>a!L202</f>
        <v>1485</v>
      </c>
      <c r="G84" s="8">
        <f>a!L204</f>
        <v>54042</v>
      </c>
      <c r="H84" s="8">
        <f>a!L205</f>
        <v>55991</v>
      </c>
      <c r="I84" s="100">
        <f>SUM(B84:H84)</f>
        <v>229584</v>
      </c>
      <c r="J84" s="100"/>
      <c r="K84" s="8" t="s">
        <v>426</v>
      </c>
    </row>
    <row r="85" spans="1:11" s="32" customFormat="1" ht="12.75">
      <c r="A85" s="94" t="s">
        <v>359</v>
      </c>
      <c r="B85" s="8">
        <f aca="true" t="shared" si="1" ref="B85:H86">1.1*B84</f>
        <v>5761.8</v>
      </c>
      <c r="C85" s="8">
        <f t="shared" si="1"/>
        <v>23061.500000000004</v>
      </c>
      <c r="D85" s="8">
        <f t="shared" si="1"/>
        <v>98912.00000000001</v>
      </c>
      <c r="E85" s="8">
        <f t="shared" si="1"/>
        <v>2137.3</v>
      </c>
      <c r="F85" s="8">
        <f t="shared" si="1"/>
        <v>1633.5000000000002</v>
      </c>
      <c r="G85" s="8">
        <f t="shared" si="1"/>
        <v>59446.200000000004</v>
      </c>
      <c r="H85" s="8">
        <f t="shared" si="1"/>
        <v>61590.100000000006</v>
      </c>
      <c r="I85" s="100"/>
      <c r="J85" s="100">
        <f>1.1*I84</f>
        <v>252542.40000000002</v>
      </c>
      <c r="K85" s="8"/>
    </row>
    <row r="86" spans="1:10" s="32" customFormat="1" ht="12.75">
      <c r="A86" s="9" t="s">
        <v>399</v>
      </c>
      <c r="B86" s="8">
        <f t="shared" si="1"/>
        <v>6337.9800000000005</v>
      </c>
      <c r="C86" s="8">
        <f t="shared" si="1"/>
        <v>25367.650000000005</v>
      </c>
      <c r="D86" s="8">
        <f t="shared" si="1"/>
        <v>108803.20000000003</v>
      </c>
      <c r="E86" s="8">
        <f t="shared" si="1"/>
        <v>2351.03</v>
      </c>
      <c r="F86" s="8">
        <f t="shared" si="1"/>
        <v>1796.8500000000004</v>
      </c>
      <c r="G86" s="8">
        <f t="shared" si="1"/>
        <v>65390.82000000001</v>
      </c>
      <c r="H86" s="8">
        <f t="shared" si="1"/>
        <v>67749.11000000002</v>
      </c>
      <c r="I86" s="100"/>
      <c r="J86" s="100">
        <f>1.1*J85</f>
        <v>277796.6400000001</v>
      </c>
    </row>
    <row r="87" spans="1:10" s="32" customFormat="1" ht="12.75">
      <c r="A87" s="95"/>
      <c r="B87" s="8"/>
      <c r="C87" s="8"/>
      <c r="D87" s="8"/>
      <c r="E87" s="8"/>
      <c r="F87" s="8"/>
      <c r="G87" s="8"/>
      <c r="H87" s="8"/>
      <c r="I87" s="8"/>
      <c r="J87" s="8"/>
    </row>
    <row r="88" spans="1:10" s="32" customFormat="1" ht="12.75">
      <c r="A88" s="95"/>
      <c r="B88" s="8"/>
      <c r="C88" s="8"/>
      <c r="D88" s="8"/>
      <c r="E88" s="8"/>
      <c r="F88" s="8"/>
      <c r="G88" s="8"/>
      <c r="H88" s="8"/>
      <c r="I88" s="8"/>
      <c r="J88" s="8"/>
    </row>
    <row r="89" spans="1:10" s="32" customFormat="1" ht="12.75">
      <c r="A89" s="95"/>
      <c r="B89" s="8"/>
      <c r="C89" s="8"/>
      <c r="D89" s="8"/>
      <c r="E89" s="8"/>
      <c r="F89" s="8"/>
      <c r="G89" s="8"/>
      <c r="H89" s="8"/>
      <c r="I89" s="8"/>
      <c r="J89" s="8"/>
    </row>
    <row r="90" spans="1:10" s="32" customFormat="1" ht="12.75">
      <c r="A90" s="95"/>
      <c r="B90" s="8"/>
      <c r="C90" s="8"/>
      <c r="D90" s="8"/>
      <c r="E90" s="8"/>
      <c r="F90" s="8"/>
      <c r="G90" s="8"/>
      <c r="H90" s="8"/>
      <c r="I90" s="8"/>
      <c r="J90" s="8"/>
    </row>
    <row r="91" spans="1:10" s="32" customFormat="1" ht="13.5" thickBot="1">
      <c r="A91" s="95"/>
      <c r="B91" s="8"/>
      <c r="C91" s="8"/>
      <c r="D91" s="8"/>
      <c r="E91" s="8"/>
      <c r="F91" s="8"/>
      <c r="G91" s="8"/>
      <c r="H91" s="8"/>
      <c r="I91" s="8"/>
      <c r="J91" s="8"/>
    </row>
    <row r="92" spans="1:10" s="32" customFormat="1" ht="13.5" thickBot="1">
      <c r="A92" s="97"/>
      <c r="B92" s="97"/>
      <c r="C92" s="97"/>
      <c r="D92" s="97"/>
      <c r="E92" s="97"/>
      <c r="F92" s="97"/>
      <c r="G92" s="97"/>
      <c r="H92" s="97"/>
      <c r="I92" s="97"/>
      <c r="J92" s="97"/>
    </row>
    <row r="93" spans="1:10" s="32" customFormat="1" ht="12.75">
      <c r="A93" s="92" t="s">
        <v>222</v>
      </c>
      <c r="B93" s="93"/>
      <c r="C93" s="93"/>
      <c r="D93" s="93"/>
      <c r="E93" s="93"/>
      <c r="F93" s="93"/>
      <c r="G93" s="93"/>
      <c r="H93" s="93"/>
      <c r="I93" s="93"/>
      <c r="J93" s="8"/>
    </row>
    <row r="94" spans="1:10" s="32" customFormat="1" ht="12.75">
      <c r="A94" s="94" t="s">
        <v>223</v>
      </c>
      <c r="B94" s="8"/>
      <c r="C94" s="8"/>
      <c r="D94" s="8"/>
      <c r="E94" s="8"/>
      <c r="F94" s="8"/>
      <c r="G94" s="8"/>
      <c r="H94" s="8"/>
      <c r="I94" s="8"/>
      <c r="J94" s="8"/>
    </row>
    <row r="95" spans="1:10" s="32" customFormat="1" ht="12.75">
      <c r="A95" s="94"/>
      <c r="B95" s="8" t="s">
        <v>224</v>
      </c>
      <c r="C95" s="8" t="s">
        <v>225</v>
      </c>
      <c r="D95" s="8" t="s">
        <v>226</v>
      </c>
      <c r="E95" s="8" t="s">
        <v>227</v>
      </c>
      <c r="F95" s="8" t="s">
        <v>228</v>
      </c>
      <c r="G95" s="8" t="s">
        <v>106</v>
      </c>
      <c r="H95" s="8" t="s">
        <v>107</v>
      </c>
      <c r="I95" s="100" t="s">
        <v>229</v>
      </c>
      <c r="J95" s="8" t="s">
        <v>199</v>
      </c>
    </row>
    <row r="96" spans="1:10" s="32" customFormat="1" ht="12.75">
      <c r="A96" s="95">
        <f>DATEVALUE(Statistics!$B$2)</f>
        <v>34973</v>
      </c>
      <c r="B96" s="8">
        <f>Statistics!A25</f>
        <v>4959</v>
      </c>
      <c r="C96" s="8">
        <f>Statistics!B25</f>
        <v>11926</v>
      </c>
      <c r="D96" s="8">
        <f>Statistics!C25</f>
        <v>25838</v>
      </c>
      <c r="E96" s="8">
        <f>Statistics!D25</f>
        <v>1203</v>
      </c>
      <c r="F96" s="8">
        <f>Statistics!E25</f>
        <v>171</v>
      </c>
      <c r="G96" s="8">
        <f>Statistics!F25</f>
        <v>19350</v>
      </c>
      <c r="H96" s="8">
        <f>Statistics!G25</f>
        <v>17501</v>
      </c>
      <c r="I96" s="8">
        <f>Statistics!H25</f>
        <v>80948</v>
      </c>
      <c r="J96" s="8"/>
    </row>
    <row r="97" spans="1:10" s="32" customFormat="1" ht="12.75">
      <c r="A97" s="95">
        <f>DATEVALUE(Statistics!$B$59)</f>
        <v>35339</v>
      </c>
      <c r="B97" s="8">
        <f>Statistics!A82</f>
        <v>8269</v>
      </c>
      <c r="C97" s="8">
        <f>Statistics!B82</f>
        <v>14729</v>
      </c>
      <c r="D97" s="8">
        <f>Statistics!C82</f>
        <v>43668</v>
      </c>
      <c r="E97" s="8">
        <f>Statistics!D82</f>
        <v>1486</v>
      </c>
      <c r="F97" s="8">
        <f>Statistics!E82</f>
        <v>16</v>
      </c>
      <c r="G97" s="8">
        <f>Statistics!F82</f>
        <v>24553</v>
      </c>
      <c r="H97" s="8">
        <f>Statistics!G82</f>
        <v>25936</v>
      </c>
      <c r="I97" s="8">
        <f>Statistics!H82</f>
        <v>118657</v>
      </c>
      <c r="J97" s="8"/>
    </row>
    <row r="98" spans="1:10" s="32" customFormat="1" ht="12.75">
      <c r="A98" s="95">
        <f>DATEVALUE(Statistics!$B$116)</f>
        <v>35704</v>
      </c>
      <c r="B98" s="8">
        <f>Statistics!A139</f>
        <v>11233</v>
      </c>
      <c r="C98" s="8">
        <f>Statistics!B139</f>
        <v>19009</v>
      </c>
      <c r="D98" s="8">
        <f>Statistics!C139</f>
        <v>65731</v>
      </c>
      <c r="E98" s="8">
        <f>Statistics!D139</f>
        <v>1870</v>
      </c>
      <c r="F98" s="8">
        <f>Statistics!E139</f>
        <v>3</v>
      </c>
      <c r="G98" s="8">
        <f>Statistics!F139</f>
        <v>32823</v>
      </c>
      <c r="H98" s="8">
        <f>Statistics!G139</f>
        <v>34867</v>
      </c>
      <c r="I98" s="8">
        <f>Statistics!H139</f>
        <v>165536</v>
      </c>
      <c r="J98" s="8"/>
    </row>
    <row r="99" spans="1:10" s="32" customFormat="1" ht="12.75">
      <c r="A99" s="95">
        <f>DATEVALUE(Statistics!$B$173)</f>
        <v>36069</v>
      </c>
      <c r="B99" s="8">
        <f>Statistics!A196</f>
        <v>12610</v>
      </c>
      <c r="C99" s="8">
        <f>Statistics!B196</f>
        <v>20884</v>
      </c>
      <c r="D99" s="8">
        <f>Statistics!C196</f>
        <v>79460</v>
      </c>
      <c r="E99" s="8">
        <f>Statistics!D196</f>
        <v>2206</v>
      </c>
      <c r="F99" s="8">
        <f>Statistics!E196</f>
        <v>0</v>
      </c>
      <c r="G99" s="8">
        <f>Statistics!F196</f>
        <v>40262</v>
      </c>
      <c r="H99" s="8">
        <f>Statistics!G196</f>
        <v>40056</v>
      </c>
      <c r="I99" s="8">
        <f>Statistics!H196</f>
        <v>195478</v>
      </c>
      <c r="J99" s="8"/>
    </row>
    <row r="100" spans="1:10" s="32" customFormat="1" ht="12.75">
      <c r="A100" s="95">
        <f>DATEVALUE(Statistics!$B$230)</f>
        <v>36434</v>
      </c>
      <c r="B100" s="8">
        <f>Statistics!A253</f>
        <v>15573</v>
      </c>
      <c r="C100" s="8">
        <f>Statistics!B253</f>
        <v>17496</v>
      </c>
      <c r="D100" s="8">
        <f>Statistics!C253</f>
        <v>87860</v>
      </c>
      <c r="E100" s="8">
        <f>Statistics!D253</f>
        <v>1958</v>
      </c>
      <c r="F100" s="8">
        <f>Statistics!E253</f>
        <v>0</v>
      </c>
      <c r="G100" s="8">
        <f>Statistics!F253</f>
        <v>50335</v>
      </c>
      <c r="H100" s="8">
        <f>Statistics!G253</f>
        <v>44630</v>
      </c>
      <c r="I100" s="8">
        <f>Statistics!H253</f>
        <v>217852</v>
      </c>
      <c r="J100" s="8"/>
    </row>
    <row r="101" spans="1:10" s="32" customFormat="1" ht="12.75">
      <c r="A101" s="95"/>
      <c r="B101" s="8"/>
      <c r="C101" s="8"/>
      <c r="D101" s="8"/>
      <c r="E101" s="8"/>
      <c r="F101" s="8"/>
      <c r="G101" s="8"/>
      <c r="H101" s="8"/>
      <c r="I101" s="8"/>
      <c r="J101" s="8"/>
    </row>
    <row r="102" spans="1:10" s="32" customFormat="1" ht="12.75">
      <c r="A102" s="95"/>
      <c r="B102" s="8"/>
      <c r="C102" s="8" t="s">
        <v>230</v>
      </c>
      <c r="D102" s="8"/>
      <c r="E102" s="8"/>
      <c r="F102" s="8"/>
      <c r="G102" s="8"/>
      <c r="H102" s="8"/>
      <c r="I102" s="8"/>
      <c r="J102" s="8"/>
    </row>
    <row r="103" spans="1:10" s="32" customFormat="1" ht="12.75">
      <c r="A103" s="95"/>
      <c r="B103" s="8"/>
      <c r="C103" s="8"/>
      <c r="D103" s="8"/>
      <c r="E103" s="8"/>
      <c r="F103" s="8"/>
      <c r="G103" s="8"/>
      <c r="H103" s="8"/>
      <c r="I103" s="8"/>
      <c r="J103" s="8"/>
    </row>
    <row r="104" spans="1:10" s="32" customFormat="1" ht="12.75">
      <c r="A104" s="95"/>
      <c r="B104" s="8"/>
      <c r="C104" s="8"/>
      <c r="D104" s="8"/>
      <c r="E104" s="8"/>
      <c r="F104" s="8"/>
      <c r="G104" s="8"/>
      <c r="H104" s="8"/>
      <c r="I104" s="8"/>
      <c r="J104" s="8"/>
    </row>
    <row r="105" spans="1:10" s="32" customFormat="1" ht="12.75">
      <c r="A105" s="95"/>
      <c r="B105" s="8"/>
      <c r="C105" s="8"/>
      <c r="D105" s="8"/>
      <c r="E105" s="8"/>
      <c r="F105" s="8"/>
      <c r="G105" s="8"/>
      <c r="H105" s="8"/>
      <c r="I105" s="8"/>
      <c r="J105" s="8"/>
    </row>
    <row r="106" spans="1:10" s="32" customFormat="1" ht="12.75">
      <c r="A106" s="95"/>
      <c r="B106" s="8"/>
      <c r="C106" s="8"/>
      <c r="D106" s="8"/>
      <c r="E106" s="8"/>
      <c r="F106" s="8"/>
      <c r="G106" s="8"/>
      <c r="H106" s="8"/>
      <c r="I106" s="8"/>
      <c r="J106" s="8"/>
    </row>
    <row r="107" spans="1:10" s="32" customFormat="1" ht="13.5" thickBot="1">
      <c r="A107" s="95"/>
      <c r="B107" s="8"/>
      <c r="C107" s="8"/>
      <c r="D107" s="8"/>
      <c r="E107" s="8"/>
      <c r="F107" s="8"/>
      <c r="G107" s="8"/>
      <c r="H107" s="8"/>
      <c r="I107" s="8"/>
      <c r="J107" s="8"/>
    </row>
    <row r="108" spans="1:10" s="32" customFormat="1" ht="13.5" thickBot="1">
      <c r="A108" s="97"/>
      <c r="B108" s="97"/>
      <c r="C108" s="97"/>
      <c r="D108" s="97"/>
      <c r="E108" s="97"/>
      <c r="F108" s="97"/>
      <c r="G108" s="97"/>
      <c r="H108" s="97"/>
      <c r="I108" s="97"/>
      <c r="J108" s="97"/>
    </row>
    <row r="109" spans="1:11" s="32" customFormat="1" ht="12.75">
      <c r="A109" s="92" t="s">
        <v>231</v>
      </c>
      <c r="B109" s="93"/>
      <c r="C109" s="93"/>
      <c r="D109" s="93"/>
      <c r="E109" s="93"/>
      <c r="F109" s="93"/>
      <c r="G109" s="93"/>
      <c r="H109" s="93"/>
      <c r="I109" s="93"/>
      <c r="J109" s="93"/>
      <c r="K109" s="93"/>
    </row>
    <row r="110" spans="1:11" s="32" customFormat="1" ht="12.75">
      <c r="A110" s="94" t="s">
        <v>232</v>
      </c>
      <c r="B110" s="8"/>
      <c r="C110" s="8"/>
      <c r="D110" s="8"/>
      <c r="E110" s="8"/>
      <c r="F110" s="8"/>
      <c r="G110" s="8"/>
      <c r="H110" s="8"/>
      <c r="I110" s="8"/>
      <c r="J110" s="8"/>
      <c r="K110" s="8"/>
    </row>
    <row r="111" spans="1:11" s="32" customFormat="1" ht="12.75">
      <c r="A111" s="94"/>
      <c r="B111" s="8" t="s">
        <v>285</v>
      </c>
      <c r="C111" s="8" t="s">
        <v>262</v>
      </c>
      <c r="D111" s="8" t="s">
        <v>286</v>
      </c>
      <c r="E111" s="8" t="s">
        <v>287</v>
      </c>
      <c r="F111" s="8" t="s">
        <v>263</v>
      </c>
      <c r="G111" s="8" t="s">
        <v>288</v>
      </c>
      <c r="H111" s="8" t="s">
        <v>289</v>
      </c>
      <c r="I111" s="8" t="s">
        <v>290</v>
      </c>
      <c r="J111" s="102" t="s">
        <v>108</v>
      </c>
      <c r="K111" s="8"/>
    </row>
    <row r="112" spans="1:11" s="32" customFormat="1" ht="12.75">
      <c r="A112" s="95">
        <f>DATEVALUE(Statistics!$B$2)</f>
        <v>34973</v>
      </c>
      <c r="B112" s="8">
        <f>Statistics!A29</f>
        <v>48691</v>
      </c>
      <c r="C112" s="8">
        <f>Statistics!B29</f>
        <v>831075</v>
      </c>
      <c r="D112" s="8">
        <f>Statistics!C29</f>
        <v>25143921</v>
      </c>
      <c r="E112" s="8">
        <f>Statistics!D29</f>
        <v>6753493</v>
      </c>
      <c r="F112" s="8">
        <f>Statistics!E29</f>
        <v>4439995</v>
      </c>
      <c r="G112" s="8">
        <f>Statistics!F29</f>
        <v>2838919</v>
      </c>
      <c r="H112" s="8">
        <f>Statistics!G29</f>
        <v>476984</v>
      </c>
      <c r="I112" s="8">
        <f>Statistics!H29</f>
        <v>34665</v>
      </c>
      <c r="J112" s="8">
        <f>Statistics!I29</f>
        <v>40567743</v>
      </c>
      <c r="K112" s="8"/>
    </row>
    <row r="113" spans="1:11" s="32" customFormat="1" ht="12.75">
      <c r="A113" s="95">
        <f>DATEVALUE(Statistics!$B$59)</f>
        <v>35339</v>
      </c>
      <c r="B113" s="8">
        <f>Statistics!A86</f>
        <v>27875</v>
      </c>
      <c r="C113" s="8">
        <f>Statistics!B86</f>
        <v>584735</v>
      </c>
      <c r="D113" s="8">
        <f>Statistics!C86</f>
        <v>23516776</v>
      </c>
      <c r="E113" s="8">
        <f>Statistics!D86</f>
        <v>13494082</v>
      </c>
      <c r="F113" s="8">
        <f>Statistics!E86</f>
        <v>3942569</v>
      </c>
      <c r="G113" s="8">
        <f>Statistics!F86</f>
        <v>1777898</v>
      </c>
      <c r="H113" s="8">
        <f>Statistics!G86</f>
        <v>1112274</v>
      </c>
      <c r="I113" s="8">
        <f>Statistics!H86</f>
        <v>170389</v>
      </c>
      <c r="J113" s="8">
        <f>Statistics!I86</f>
        <v>44626598</v>
      </c>
      <c r="K113" s="8"/>
    </row>
    <row r="114" spans="1:11" s="32" customFormat="1" ht="12.75">
      <c r="A114" s="95">
        <f>DATEVALUE(Statistics!$B$116)</f>
        <v>35704</v>
      </c>
      <c r="B114" s="8">
        <f>Statistics!A143</f>
        <v>3066</v>
      </c>
      <c r="C114" s="8">
        <f>Statistics!B143</f>
        <v>44385</v>
      </c>
      <c r="D114" s="8">
        <f>Statistics!C143</f>
        <v>29154671</v>
      </c>
      <c r="E114" s="8">
        <f>Statistics!D143</f>
        <v>24967467</v>
      </c>
      <c r="F114" s="8">
        <f>Statistics!E143</f>
        <v>6808802</v>
      </c>
      <c r="G114" s="8">
        <f>Statistics!F143</f>
        <v>6428779</v>
      </c>
      <c r="H114" s="8">
        <f>Statistics!G143</f>
        <v>1658031</v>
      </c>
      <c r="I114" s="8">
        <f>Statistics!H143</f>
        <v>355457</v>
      </c>
      <c r="J114" s="8">
        <f>Statistics!I143</f>
        <v>69420658</v>
      </c>
      <c r="K114" s="8"/>
    </row>
    <row r="115" spans="1:11" s="32" customFormat="1" ht="12.75">
      <c r="A115" s="95">
        <f>DATEVALUE(Statistics!$B$173)</f>
        <v>36069</v>
      </c>
      <c r="B115" s="8">
        <f>Statistics!A200</f>
        <v>1293</v>
      </c>
      <c r="C115" s="8">
        <f>Statistics!B200</f>
        <v>1488773</v>
      </c>
      <c r="D115" s="8">
        <f>Statistics!C200</f>
        <v>46774146</v>
      </c>
      <c r="E115" s="8">
        <f>Statistics!D200</f>
        <v>28029543</v>
      </c>
      <c r="F115" s="8">
        <f>Statistics!E200</f>
        <v>42237695</v>
      </c>
      <c r="G115" s="8">
        <f>Statistics!F200</f>
        <v>5880466</v>
      </c>
      <c r="H115" s="8">
        <f>Statistics!G200</f>
        <v>4679142</v>
      </c>
      <c r="I115" s="8">
        <f>Statistics!H200</f>
        <v>458331</v>
      </c>
      <c r="J115" s="8">
        <f>Statistics!I200</f>
        <v>129549389</v>
      </c>
      <c r="K115" s="8"/>
    </row>
    <row r="116" spans="1:11" s="32" customFormat="1" ht="12.75">
      <c r="A116" s="95">
        <f>DATEVALUE(Statistics!$B$230)</f>
        <v>36434</v>
      </c>
      <c r="B116" s="8">
        <f>Statistics!A257</f>
        <v>159288</v>
      </c>
      <c r="C116" s="8">
        <f>Statistics!B257</f>
        <v>3105247</v>
      </c>
      <c r="D116" s="8">
        <f>Statistics!C257</f>
        <v>29999372</v>
      </c>
      <c r="E116" s="8">
        <f>Statistics!D257</f>
        <v>15432624</v>
      </c>
      <c r="F116" s="8">
        <f>Statistics!E257</f>
        <v>10389263</v>
      </c>
      <c r="G116" s="8">
        <f>Statistics!F257</f>
        <v>23677663</v>
      </c>
      <c r="H116" s="8">
        <f>Statistics!G257</f>
        <v>13553897</v>
      </c>
      <c r="I116" s="8">
        <f>Statistics!H257</f>
        <v>557519</v>
      </c>
      <c r="J116" s="8">
        <f>Statistics!I257</f>
        <v>96874873</v>
      </c>
      <c r="K116" s="8"/>
    </row>
    <row r="117" spans="1:11" s="32" customFormat="1" ht="12.75">
      <c r="A117" s="95"/>
      <c r="B117" s="8"/>
      <c r="D117" s="8"/>
      <c r="E117" s="8"/>
      <c r="F117" s="8"/>
      <c r="G117" s="8"/>
      <c r="H117" s="8"/>
      <c r="I117" s="8"/>
      <c r="J117" s="8"/>
      <c r="K117" s="8"/>
    </row>
    <row r="118" spans="1:11" s="32" customFormat="1" ht="12.75">
      <c r="A118" s="95"/>
      <c r="B118" s="8"/>
      <c r="C118" s="8" t="s">
        <v>230</v>
      </c>
      <c r="D118" s="8"/>
      <c r="E118" s="8"/>
      <c r="F118" s="8"/>
      <c r="G118" s="8"/>
      <c r="H118" s="8"/>
      <c r="I118" s="8"/>
      <c r="J118" s="8"/>
      <c r="K118" s="8"/>
    </row>
    <row r="119" spans="1:11" s="32" customFormat="1" ht="12.75">
      <c r="A119" s="95"/>
      <c r="B119" s="8"/>
      <c r="C119" s="8"/>
      <c r="D119" s="8"/>
      <c r="E119" s="8"/>
      <c r="F119" s="8"/>
      <c r="G119" s="8"/>
      <c r="H119" s="8"/>
      <c r="I119" s="8"/>
      <c r="J119" s="8"/>
      <c r="K119" s="8"/>
    </row>
    <row r="120" spans="1:11" s="32" customFormat="1" ht="12.75">
      <c r="A120" s="95"/>
      <c r="B120" s="8"/>
      <c r="C120" s="8"/>
      <c r="D120" s="8"/>
      <c r="E120" s="8"/>
      <c r="F120" s="8"/>
      <c r="G120" s="8"/>
      <c r="H120" s="8"/>
      <c r="I120" s="8"/>
      <c r="J120" s="8"/>
      <c r="K120" s="8"/>
    </row>
    <row r="121" spans="1:11" s="32" customFormat="1" ht="12.75">
      <c r="A121" s="95"/>
      <c r="B121" s="8"/>
      <c r="C121" s="8"/>
      <c r="D121" s="8"/>
      <c r="E121" s="8"/>
      <c r="F121" s="8"/>
      <c r="G121" s="8"/>
      <c r="H121" s="8"/>
      <c r="I121" s="8"/>
      <c r="J121" s="8"/>
      <c r="K121" s="8"/>
    </row>
    <row r="122" spans="1:11" s="32" customFormat="1" ht="12.75">
      <c r="A122" s="95"/>
      <c r="B122" s="8"/>
      <c r="C122" s="8"/>
      <c r="D122" s="8"/>
      <c r="E122" s="8"/>
      <c r="F122" s="8"/>
      <c r="G122" s="8"/>
      <c r="H122" s="8"/>
      <c r="I122" s="8"/>
      <c r="J122" s="8"/>
      <c r="K122" s="8"/>
    </row>
    <row r="123" spans="1:11" s="32" customFormat="1" ht="13.5" thickBot="1">
      <c r="A123" s="103"/>
      <c r="B123" s="104"/>
      <c r="C123" s="104"/>
      <c r="D123" s="104"/>
      <c r="E123" s="104"/>
      <c r="F123" s="104"/>
      <c r="G123" s="104"/>
      <c r="H123" s="104"/>
      <c r="I123" s="8"/>
      <c r="J123" s="8"/>
      <c r="K123" s="8"/>
    </row>
    <row r="124" spans="9:11" s="32" customFormat="1" ht="12.75">
      <c r="I124" s="93"/>
      <c r="J124" s="93"/>
      <c r="K124" s="93"/>
    </row>
    <row r="125" s="32" customFormat="1" ht="13.5" thickBot="1">
      <c r="A125" s="32" t="s">
        <v>233</v>
      </c>
    </row>
    <row r="126" spans="1:10" s="32" customFormat="1" ht="12.75">
      <c r="A126" s="92" t="s">
        <v>234</v>
      </c>
      <c r="B126" s="93"/>
      <c r="C126" s="93"/>
      <c r="D126" s="93"/>
      <c r="E126" s="93"/>
      <c r="F126" s="93"/>
      <c r="G126" s="93"/>
      <c r="H126" s="93"/>
      <c r="I126" s="93"/>
      <c r="J126" s="105"/>
    </row>
    <row r="127" spans="1:10" s="32" customFormat="1" ht="12.75">
      <c r="A127" s="94"/>
      <c r="B127" s="8" t="s">
        <v>235</v>
      </c>
      <c r="C127" s="8" t="s">
        <v>236</v>
      </c>
      <c r="D127" s="8" t="s">
        <v>237</v>
      </c>
      <c r="E127" s="8" t="s">
        <v>238</v>
      </c>
      <c r="F127" s="8" t="s">
        <v>239</v>
      </c>
      <c r="G127" s="8" t="s">
        <v>240</v>
      </c>
      <c r="H127" s="8" t="s">
        <v>241</v>
      </c>
      <c r="I127" s="8" t="s">
        <v>242</v>
      </c>
      <c r="J127" s="106" t="s">
        <v>108</v>
      </c>
    </row>
    <row r="128" spans="1:10" s="32" customFormat="1" ht="12.75">
      <c r="A128" s="95">
        <f>DATEVALUE(Statistics!$B$2)</f>
        <v>34973</v>
      </c>
      <c r="B128" s="8">
        <f>Statistics!A33</f>
        <v>688</v>
      </c>
      <c r="C128" s="8">
        <f>Statistics!B33</f>
        <v>0</v>
      </c>
      <c r="D128" s="8">
        <f>Statistics!C33</f>
        <v>1747</v>
      </c>
      <c r="E128" s="8">
        <f>Statistics!D33</f>
        <v>1040</v>
      </c>
      <c r="F128" s="8">
        <f>Statistics!E33</f>
        <v>189201</v>
      </c>
      <c r="G128" s="8">
        <f>Statistics!F33</f>
        <v>11122</v>
      </c>
      <c r="H128" s="8">
        <f>Statistics!G33</f>
        <v>9751</v>
      </c>
      <c r="I128" s="8">
        <f>Statistics!H33</f>
        <v>213549</v>
      </c>
      <c r="J128" s="107">
        <f>SUM(B128:H128)</f>
        <v>213549</v>
      </c>
    </row>
    <row r="129" spans="1:10" s="32" customFormat="1" ht="12.75">
      <c r="A129" s="95">
        <f>DATEVALUE(Statistics!$B$59)</f>
        <v>35339</v>
      </c>
      <c r="B129" s="8">
        <f>Statistics!A90</f>
        <v>654</v>
      </c>
      <c r="C129" s="8">
        <v>0</v>
      </c>
      <c r="D129" s="8">
        <v>4850</v>
      </c>
      <c r="E129" s="8">
        <v>634</v>
      </c>
      <c r="F129" s="8">
        <v>433811</v>
      </c>
      <c r="G129" s="8">
        <v>6307</v>
      </c>
      <c r="H129" s="8">
        <v>10097</v>
      </c>
      <c r="I129" s="8">
        <f>(SUM(B129:H129)+I128*(ROWS(I$128:I129)-1))/ROWS(I$128:I129)</f>
        <v>334951</v>
      </c>
      <c r="J129" s="107">
        <f>SUM(B129:H129)</f>
        <v>456353</v>
      </c>
    </row>
    <row r="130" spans="1:10" s="32" customFormat="1" ht="12.75">
      <c r="A130" s="95">
        <f>DATEVALUE(Statistics!$B$116)</f>
        <v>35704</v>
      </c>
      <c r="B130" s="8">
        <f>Statistics!A147</f>
        <v>482</v>
      </c>
      <c r="C130" s="8">
        <v>0</v>
      </c>
      <c r="D130" s="8">
        <v>7534</v>
      </c>
      <c r="E130" s="8">
        <v>364</v>
      </c>
      <c r="F130" s="8">
        <v>720552</v>
      </c>
      <c r="G130" s="8">
        <v>8003</v>
      </c>
      <c r="H130" s="8">
        <v>11884</v>
      </c>
      <c r="I130" s="8">
        <f>(SUM(B130:H130)+I129*(ROWS(I$128:I130)-1))/ROWS(I$128:I130)</f>
        <v>472907</v>
      </c>
      <c r="J130" s="107">
        <f>SUM(B130:H130)</f>
        <v>748819</v>
      </c>
    </row>
    <row r="131" spans="1:10" s="32" customFormat="1" ht="12.75">
      <c r="A131" s="95">
        <f>DATEVALUE(Statistics!$B$173)</f>
        <v>36069</v>
      </c>
      <c r="B131" s="8">
        <f>Statistics!A204</f>
        <v>247</v>
      </c>
      <c r="C131" s="8">
        <f>Statistics!B204</f>
        <v>0</v>
      </c>
      <c r="D131" s="8">
        <f>Statistics!C204</f>
        <v>16388</v>
      </c>
      <c r="E131" s="8">
        <f>Statistics!D204</f>
        <v>2728</v>
      </c>
      <c r="F131" s="8">
        <f>Statistics!E204</f>
        <v>833597</v>
      </c>
      <c r="G131" s="8">
        <f>Statistics!F204</f>
        <v>9214</v>
      </c>
      <c r="H131" s="8">
        <f>Statistics!G204</f>
        <v>5456</v>
      </c>
      <c r="I131" s="8"/>
      <c r="J131" s="107">
        <f>SUM(B131:H131)</f>
        <v>867630</v>
      </c>
    </row>
    <row r="132" spans="1:10" s="32" customFormat="1" ht="12.75">
      <c r="A132" s="95"/>
      <c r="B132" s="8"/>
      <c r="C132" s="8"/>
      <c r="D132" s="8"/>
      <c r="E132" s="8"/>
      <c r="F132" s="8"/>
      <c r="G132" s="8"/>
      <c r="H132" s="8"/>
      <c r="I132" s="8"/>
      <c r="J132" s="107"/>
    </row>
    <row r="133" spans="1:10" s="32" customFormat="1" ht="12.75">
      <c r="A133" s="95"/>
      <c r="B133" s="8"/>
      <c r="C133" s="8"/>
      <c r="D133" s="8"/>
      <c r="E133" s="8"/>
      <c r="F133" s="8"/>
      <c r="G133" s="8"/>
      <c r="H133" s="8"/>
      <c r="I133" s="8"/>
      <c r="J133" s="107"/>
    </row>
    <row r="134" spans="1:10" s="32" customFormat="1" ht="12.75">
      <c r="A134" s="95"/>
      <c r="B134" s="8"/>
      <c r="C134" s="8" t="s">
        <v>230</v>
      </c>
      <c r="D134" s="8"/>
      <c r="E134" s="8"/>
      <c r="F134" s="8"/>
      <c r="G134" s="8"/>
      <c r="H134" s="8"/>
      <c r="I134" s="8"/>
      <c r="J134" s="107"/>
    </row>
    <row r="135" spans="1:10" s="32" customFormat="1" ht="12.75">
      <c r="A135" s="95"/>
      <c r="B135" s="8"/>
      <c r="C135" s="8"/>
      <c r="D135" s="8"/>
      <c r="E135" s="8"/>
      <c r="F135" s="8"/>
      <c r="G135" s="8"/>
      <c r="H135" s="8"/>
      <c r="I135" s="8"/>
      <c r="J135" s="107"/>
    </row>
    <row r="136" spans="1:10" s="32" customFormat="1" ht="12.75">
      <c r="A136" s="95"/>
      <c r="B136" s="8"/>
      <c r="C136" s="8"/>
      <c r="D136" s="8"/>
      <c r="E136" s="8"/>
      <c r="F136" s="8"/>
      <c r="G136" s="8"/>
      <c r="H136" s="8"/>
      <c r="I136" s="8"/>
      <c r="J136" s="107"/>
    </row>
    <row r="137" spans="1:10" s="32" customFormat="1" ht="12.75">
      <c r="A137" s="95"/>
      <c r="B137" s="8"/>
      <c r="C137" s="8"/>
      <c r="D137" s="8"/>
      <c r="E137" s="8"/>
      <c r="F137" s="8"/>
      <c r="G137" s="8"/>
      <c r="H137" s="8"/>
      <c r="I137" s="8"/>
      <c r="J137" s="107"/>
    </row>
    <row r="138" spans="1:10" s="32" customFormat="1" ht="12.75">
      <c r="A138" s="95"/>
      <c r="B138" s="8"/>
      <c r="C138" s="8"/>
      <c r="D138" s="8"/>
      <c r="E138" s="8"/>
      <c r="F138" s="8"/>
      <c r="G138" s="8"/>
      <c r="H138" s="8"/>
      <c r="I138" s="8"/>
      <c r="J138" s="107"/>
    </row>
    <row r="139" spans="1:10" s="32" customFormat="1" ht="13.5" thickBot="1">
      <c r="A139" s="103"/>
      <c r="B139" s="104"/>
      <c r="C139" s="104"/>
      <c r="D139" s="104"/>
      <c r="E139" s="104"/>
      <c r="F139" s="104"/>
      <c r="G139" s="104"/>
      <c r="H139" s="104"/>
      <c r="I139" s="104"/>
      <c r="J139" s="108"/>
    </row>
    <row r="140" s="32" customFormat="1" ht="12.75"/>
    <row r="141" s="32" customFormat="1" ht="13.5" thickBot="1">
      <c r="A141" s="32" t="s">
        <v>243</v>
      </c>
    </row>
    <row r="142" spans="1:10" s="32" customFormat="1" ht="12.75">
      <c r="A142" s="92" t="s">
        <v>244</v>
      </c>
      <c r="B142" s="93"/>
      <c r="C142" s="93"/>
      <c r="D142" s="93"/>
      <c r="E142" s="93"/>
      <c r="F142" s="93"/>
      <c r="G142" s="93"/>
      <c r="H142" s="93"/>
      <c r="I142" s="93"/>
      <c r="J142" s="105"/>
    </row>
    <row r="143" spans="1:10" s="32" customFormat="1" ht="12.75">
      <c r="A143" s="94"/>
      <c r="B143" s="8" t="s">
        <v>235</v>
      </c>
      <c r="C143" s="8" t="s">
        <v>236</v>
      </c>
      <c r="D143" s="8" t="s">
        <v>237</v>
      </c>
      <c r="E143" s="8" t="s">
        <v>238</v>
      </c>
      <c r="F143" s="8" t="s">
        <v>239</v>
      </c>
      <c r="G143" s="8" t="s">
        <v>240</v>
      </c>
      <c r="H143" s="8" t="s">
        <v>241</v>
      </c>
      <c r="I143" s="8" t="s">
        <v>242</v>
      </c>
      <c r="J143" s="106" t="s">
        <v>108</v>
      </c>
    </row>
    <row r="144" spans="1:10" s="32" customFormat="1" ht="12.75">
      <c r="A144" s="95">
        <f>DATEVALUE(Statistics!$B$2)</f>
        <v>34973</v>
      </c>
      <c r="B144" s="8">
        <f>Statistics!A37</f>
        <v>0</v>
      </c>
      <c r="C144" s="8">
        <f>Statistics!B37</f>
        <v>0</v>
      </c>
      <c r="D144" s="8">
        <f>Statistics!C37</f>
        <v>0</v>
      </c>
      <c r="E144" s="8">
        <f>Statistics!D37</f>
        <v>250</v>
      </c>
      <c r="F144" s="8">
        <f>Statistics!E37</f>
        <v>214653</v>
      </c>
      <c r="G144" s="8">
        <f>Statistics!F37</f>
        <v>4051</v>
      </c>
      <c r="H144" s="8">
        <f>Statistics!G37</f>
        <v>1596</v>
      </c>
      <c r="I144" s="8">
        <f>Statistics!H37</f>
        <v>220550</v>
      </c>
      <c r="J144" s="107">
        <f>SUM(B144:H144)</f>
        <v>220550</v>
      </c>
    </row>
    <row r="145" spans="1:10" s="32" customFormat="1" ht="12.75">
      <c r="A145" s="95">
        <f>DATEVALUE(Statistics!$B$59)</f>
        <v>35339</v>
      </c>
      <c r="B145" s="8">
        <f>Statistics!A94</f>
        <v>0</v>
      </c>
      <c r="C145" s="8">
        <f>Statistics!B94</f>
        <v>0</v>
      </c>
      <c r="D145" s="8">
        <f>Statistics!C94</f>
        <v>0</v>
      </c>
      <c r="E145" s="8">
        <f>Statistics!D94</f>
        <v>52</v>
      </c>
      <c r="F145" s="8">
        <f>Statistics!E94</f>
        <v>283141</v>
      </c>
      <c r="G145" s="8">
        <f>Statistics!F94</f>
        <v>2681</v>
      </c>
      <c r="H145" s="8">
        <f>Statistics!G94</f>
        <v>1694</v>
      </c>
      <c r="I145" s="8">
        <f>(SUM(B145:H145)+I144*(ROWS(I$144:I145)-1))/ROWS(I$144:I145)</f>
        <v>254059</v>
      </c>
      <c r="J145" s="107">
        <f>SUM(B145:H145)</f>
        <v>287568</v>
      </c>
    </row>
    <row r="146" spans="1:10" s="32" customFormat="1" ht="12.75">
      <c r="A146" s="95">
        <f>DATEVALUE(Statistics!$B$116)</f>
        <v>35704</v>
      </c>
      <c r="B146" s="8">
        <f>Statistics!A151</f>
        <v>0</v>
      </c>
      <c r="C146" s="8">
        <f>Statistics!B151</f>
        <v>0</v>
      </c>
      <c r="D146" s="8">
        <f>Statistics!C151</f>
        <v>0</v>
      </c>
      <c r="E146" s="8">
        <f>Statistics!D151</f>
        <v>0</v>
      </c>
      <c r="F146" s="8">
        <f>Statistics!E151</f>
        <v>297047</v>
      </c>
      <c r="G146" s="8">
        <f>Statistics!F151</f>
        <v>2172</v>
      </c>
      <c r="H146" s="8">
        <f>Statistics!G151</f>
        <v>981</v>
      </c>
      <c r="I146" s="8">
        <f>(SUM(B146:H146)+I145*(ROWS(I$144:I146)-1))/ROWS(I$144:I146)</f>
        <v>269439.3333333333</v>
      </c>
      <c r="J146" s="107">
        <f>SUM(B146:H146)</f>
        <v>300200</v>
      </c>
    </row>
    <row r="147" spans="1:10" s="32" customFormat="1" ht="12.75">
      <c r="A147" s="95">
        <f>DATEVALUE(Statistics!$B$173)</f>
        <v>36069</v>
      </c>
      <c r="B147" s="8">
        <f>Statistics!A208</f>
        <v>0</v>
      </c>
      <c r="C147" s="8">
        <f>Statistics!B208</f>
        <v>0</v>
      </c>
      <c r="D147" s="8">
        <f>Statistics!C208</f>
        <v>0</v>
      </c>
      <c r="E147" s="8">
        <f>Statistics!D208</f>
        <v>0</v>
      </c>
      <c r="F147" s="8">
        <f>Statistics!E208</f>
        <v>399154</v>
      </c>
      <c r="G147" s="8">
        <f>Statistics!F208</f>
        <v>1671</v>
      </c>
      <c r="H147" s="8">
        <f>Statistics!G208</f>
        <v>0</v>
      </c>
      <c r="I147" s="8"/>
      <c r="J147" s="107">
        <f>SUM(B147:H147)</f>
        <v>400825</v>
      </c>
    </row>
    <row r="148" spans="1:10" s="32" customFormat="1" ht="12.75">
      <c r="A148" s="95"/>
      <c r="B148" s="8"/>
      <c r="C148" s="8"/>
      <c r="D148" s="8"/>
      <c r="E148" s="8"/>
      <c r="F148" s="8"/>
      <c r="G148" s="8"/>
      <c r="H148" s="8"/>
      <c r="I148" s="8"/>
      <c r="J148" s="107"/>
    </row>
    <row r="149" spans="1:10" s="32" customFormat="1" ht="12.75">
      <c r="A149" s="95"/>
      <c r="B149" s="8"/>
      <c r="C149" s="8" t="s">
        <v>230</v>
      </c>
      <c r="D149" s="8"/>
      <c r="E149" s="8"/>
      <c r="F149" s="8"/>
      <c r="G149" s="8"/>
      <c r="H149" s="8"/>
      <c r="I149" s="8"/>
      <c r="J149" s="107"/>
    </row>
    <row r="150" spans="1:10" s="32" customFormat="1" ht="12.75">
      <c r="A150" s="95"/>
      <c r="B150" s="8"/>
      <c r="C150" s="8"/>
      <c r="D150" s="8"/>
      <c r="E150" s="8"/>
      <c r="F150" s="8"/>
      <c r="G150" s="8"/>
      <c r="H150" s="8"/>
      <c r="I150" s="8"/>
      <c r="J150" s="107"/>
    </row>
    <row r="151" spans="1:10" s="32" customFormat="1" ht="12.75">
      <c r="A151" s="95"/>
      <c r="B151" s="8"/>
      <c r="C151" s="8"/>
      <c r="D151" s="8"/>
      <c r="E151" s="8"/>
      <c r="F151" s="8"/>
      <c r="G151" s="8"/>
      <c r="H151" s="8"/>
      <c r="I151" s="8"/>
      <c r="J151" s="107"/>
    </row>
    <row r="152" spans="1:10" s="32" customFormat="1" ht="12.75">
      <c r="A152" s="95"/>
      <c r="B152" s="8"/>
      <c r="C152" s="8"/>
      <c r="D152" s="8"/>
      <c r="E152" s="8"/>
      <c r="F152" s="8"/>
      <c r="G152" s="8"/>
      <c r="H152" s="8"/>
      <c r="I152" s="8"/>
      <c r="J152" s="107"/>
    </row>
    <row r="153" spans="1:10" s="32" customFormat="1" ht="12.75">
      <c r="A153" s="95"/>
      <c r="B153" s="8"/>
      <c r="C153" s="8"/>
      <c r="D153" s="8"/>
      <c r="E153" s="8"/>
      <c r="F153" s="8"/>
      <c r="G153" s="8"/>
      <c r="H153" s="8"/>
      <c r="I153" s="8"/>
      <c r="J153" s="107"/>
    </row>
    <row r="154" spans="1:10" s="32" customFormat="1" ht="12.75">
      <c r="A154" s="95"/>
      <c r="B154" s="8"/>
      <c r="C154" s="8"/>
      <c r="D154" s="8"/>
      <c r="E154" s="8"/>
      <c r="F154" s="8"/>
      <c r="G154" s="8"/>
      <c r="H154" s="8"/>
      <c r="I154" s="8"/>
      <c r="J154" s="107"/>
    </row>
    <row r="155" spans="1:10" s="32" customFormat="1" ht="13.5" thickBot="1">
      <c r="A155" s="103"/>
      <c r="B155" s="104"/>
      <c r="C155" s="104"/>
      <c r="D155" s="104"/>
      <c r="E155" s="104"/>
      <c r="F155" s="104"/>
      <c r="G155" s="104"/>
      <c r="H155" s="104"/>
      <c r="I155" s="104"/>
      <c r="J155" s="108"/>
    </row>
    <row r="156" s="32" customFormat="1" ht="13.5" thickBot="1"/>
    <row r="157" spans="1:10" s="32" customFormat="1" ht="12.75">
      <c r="A157" s="92" t="s">
        <v>245</v>
      </c>
      <c r="B157" s="93"/>
      <c r="C157" s="93"/>
      <c r="D157" s="93"/>
      <c r="E157" s="93"/>
      <c r="F157" s="93"/>
      <c r="G157" s="93"/>
      <c r="H157" s="93"/>
      <c r="I157" s="93"/>
      <c r="J157" s="93"/>
    </row>
    <row r="158" spans="1:10" s="32" customFormat="1" ht="12.75">
      <c r="A158" s="94" t="s">
        <v>246</v>
      </c>
      <c r="B158" s="8"/>
      <c r="C158" s="8"/>
      <c r="D158" s="8"/>
      <c r="E158" s="8"/>
      <c r="F158" s="8"/>
      <c r="G158" s="8"/>
      <c r="H158" s="8"/>
      <c r="I158" s="8"/>
      <c r="J158" s="8"/>
    </row>
    <row r="159" spans="1:11" s="32" customFormat="1" ht="12.75">
      <c r="A159" s="94"/>
      <c r="B159" s="8" t="s">
        <v>100</v>
      </c>
      <c r="C159" s="8" t="s">
        <v>101</v>
      </c>
      <c r="D159" s="8" t="s">
        <v>102</v>
      </c>
      <c r="E159" s="8" t="s">
        <v>103</v>
      </c>
      <c r="F159" s="8" t="s">
        <v>221</v>
      </c>
      <c r="G159" s="8" t="s">
        <v>106</v>
      </c>
      <c r="H159" s="8" t="s">
        <v>107</v>
      </c>
      <c r="I159" s="32" t="s">
        <v>212</v>
      </c>
      <c r="J159" s="32" t="s">
        <v>199</v>
      </c>
      <c r="K159" s="32" t="s">
        <v>200</v>
      </c>
    </row>
    <row r="160" spans="1:10" s="32" customFormat="1" ht="12.75">
      <c r="A160" s="95" t="s">
        <v>201</v>
      </c>
      <c r="B160" s="8">
        <f>Statistics!A41</f>
        <v>2369</v>
      </c>
      <c r="C160" s="8">
        <f>Statistics!B41</f>
        <v>5165</v>
      </c>
      <c r="D160" s="8">
        <f>Statistics!C41</f>
        <v>6879</v>
      </c>
      <c r="E160" s="8">
        <f>Statistics!D41</f>
        <v>469</v>
      </c>
      <c r="F160" s="8">
        <f>Statistics!E41</f>
        <v>444</v>
      </c>
      <c r="G160" s="8">
        <f>Statistics!F41</f>
        <v>5346</v>
      </c>
      <c r="H160" s="8">
        <f>Statistics!G41</f>
        <v>2724</v>
      </c>
      <c r="I160" s="8">
        <f>Statistics!H41</f>
        <v>23396</v>
      </c>
      <c r="J160" s="8"/>
    </row>
    <row r="161" spans="1:10" s="32" customFormat="1" ht="12.75">
      <c r="A161" s="95" t="s">
        <v>202</v>
      </c>
      <c r="B161" s="8">
        <f>Statistics!A98</f>
        <v>3252</v>
      </c>
      <c r="C161" s="8">
        <f>Statistics!B98</f>
        <v>3983</v>
      </c>
      <c r="D161" s="8">
        <f>Statistics!C98</f>
        <v>10033</v>
      </c>
      <c r="E161" s="8">
        <f>Statistics!D98</f>
        <v>409</v>
      </c>
      <c r="F161" s="8">
        <f>Statistics!E98</f>
        <v>346</v>
      </c>
      <c r="G161" s="8">
        <f>Statistics!F98</f>
        <v>8787</v>
      </c>
      <c r="H161" s="8">
        <f>Statistics!G98</f>
        <v>1497</v>
      </c>
      <c r="I161" s="8">
        <f>Statistics!H98</f>
        <v>28307</v>
      </c>
      <c r="J161" s="8"/>
    </row>
    <row r="162" spans="1:10" s="32" customFormat="1" ht="12.75">
      <c r="A162" s="95" t="s">
        <v>203</v>
      </c>
      <c r="B162" s="8">
        <f>Statistics!A155</f>
        <v>4416</v>
      </c>
      <c r="C162" s="8">
        <f>Statistics!B155</f>
        <v>4348</v>
      </c>
      <c r="D162" s="8">
        <f>Statistics!C155</f>
        <v>23554</v>
      </c>
      <c r="E162" s="8">
        <f>Statistics!D155</f>
        <v>549</v>
      </c>
      <c r="F162" s="8">
        <f>Statistics!E155</f>
        <v>391</v>
      </c>
      <c r="G162" s="8">
        <f>Statistics!F155</f>
        <v>22113</v>
      </c>
      <c r="H162" s="8">
        <f>Statistics!G155</f>
        <v>1394</v>
      </c>
      <c r="I162" s="8">
        <f>Statistics!H155</f>
        <v>56765</v>
      </c>
      <c r="J162" s="8"/>
    </row>
    <row r="163" spans="1:10" s="32" customFormat="1" ht="12.75">
      <c r="A163" s="95" t="s">
        <v>204</v>
      </c>
      <c r="B163" s="8">
        <f>Statistics!A212</f>
        <v>3722</v>
      </c>
      <c r="C163" s="8">
        <f>Statistics!B212</f>
        <v>5029</v>
      </c>
      <c r="D163" s="8">
        <f>Statistics!C212</f>
        <v>28310</v>
      </c>
      <c r="E163" s="8">
        <f>Statistics!D212</f>
        <v>641</v>
      </c>
      <c r="F163" s="8">
        <f>Statistics!E212</f>
        <v>430</v>
      </c>
      <c r="G163" s="8">
        <f>Statistics!F212</f>
        <v>30909</v>
      </c>
      <c r="H163" s="8">
        <f>Statistics!G212</f>
        <v>1844</v>
      </c>
      <c r="I163" s="8">
        <f>Statistics!H212</f>
        <v>70885</v>
      </c>
      <c r="J163" s="8"/>
    </row>
    <row r="164" spans="1:11" s="32" customFormat="1" ht="12.75">
      <c r="A164" s="95" t="s">
        <v>205</v>
      </c>
      <c r="B164" s="8">
        <f>Statistics!A269</f>
        <v>2226</v>
      </c>
      <c r="C164" s="8">
        <f>Statistics!B269</f>
        <v>3503</v>
      </c>
      <c r="D164" s="8">
        <f>Statistics!C269</f>
        <v>10898</v>
      </c>
      <c r="E164" s="8">
        <f>Statistics!D269</f>
        <v>463</v>
      </c>
      <c r="F164" s="8">
        <f>Statistics!E269</f>
        <v>364</v>
      </c>
      <c r="G164" s="8">
        <f>Statistics!F269</f>
        <v>7619</v>
      </c>
      <c r="H164" s="8">
        <f>Statistics!G269</f>
        <v>1900</v>
      </c>
      <c r="I164" s="8">
        <f>Statistics!H269</f>
        <v>26973</v>
      </c>
      <c r="J164" s="8"/>
      <c r="K164" s="100">
        <f>'e0'!G17</f>
        <v>1865</v>
      </c>
    </row>
    <row r="165" spans="1:11" s="32" customFormat="1" ht="12.75">
      <c r="A165" s="95" t="s">
        <v>360</v>
      </c>
      <c r="B165" s="8">
        <f>Statistics!A330</f>
        <v>1835</v>
      </c>
      <c r="C165" s="8">
        <f>Statistics!B330</f>
        <v>3474</v>
      </c>
      <c r="D165" s="8">
        <f>Statistics!C330</f>
        <v>17176</v>
      </c>
      <c r="E165" s="8">
        <f>Statistics!D330</f>
        <v>622</v>
      </c>
      <c r="F165" s="8">
        <f>Statistics!E330</f>
        <v>278</v>
      </c>
      <c r="G165" s="8">
        <f>Statistics!F330</f>
        <v>5628</v>
      </c>
      <c r="H165" s="8">
        <f>Statistics!G330</f>
        <v>1448</v>
      </c>
      <c r="I165" s="8">
        <f>Statistics!H330</f>
        <v>30461</v>
      </c>
      <c r="J165" s="8"/>
      <c r="K165" s="100">
        <f>e!G17</f>
        <v>7554</v>
      </c>
    </row>
    <row r="166" spans="1:11" s="32" customFormat="1" ht="12.75">
      <c r="A166" s="95" t="s">
        <v>398</v>
      </c>
      <c r="B166" s="8">
        <f>Statistics!A391</f>
        <v>1526</v>
      </c>
      <c r="C166" s="8">
        <f>Statistics!B391</f>
        <v>2930</v>
      </c>
      <c r="D166" s="8">
        <f>Statistics!C391</f>
        <v>10004</v>
      </c>
      <c r="E166" s="8">
        <f>Statistics!D391</f>
        <v>497</v>
      </c>
      <c r="F166" s="8">
        <f>Statistics!E391</f>
        <v>229</v>
      </c>
      <c r="G166" s="8">
        <f>Statistics!F391</f>
        <v>5770</v>
      </c>
      <c r="H166" s="8">
        <f>Statistics!G391</f>
        <v>1717</v>
      </c>
      <c r="I166" s="8">
        <f>Statistics!H391</f>
        <v>22673</v>
      </c>
      <c r="J166" s="8"/>
      <c r="K166" s="100">
        <f>SUM('e2'!B3:'e2'!B7)</f>
        <v>9242</v>
      </c>
    </row>
    <row r="167" spans="1:10" ht="12.75">
      <c r="A167" s="86" t="s">
        <v>209</v>
      </c>
      <c r="B167" s="82">
        <f>1.1*B166</f>
        <v>1678.6000000000001</v>
      </c>
      <c r="C167" s="82">
        <f aca="true" t="shared" si="2" ref="C167:H167">1.1*C166</f>
        <v>3223.0000000000005</v>
      </c>
      <c r="D167" s="82">
        <f t="shared" si="2"/>
        <v>11004.400000000001</v>
      </c>
      <c r="E167" s="82">
        <f t="shared" si="2"/>
        <v>546.7</v>
      </c>
      <c r="F167" s="82">
        <f t="shared" si="2"/>
        <v>251.90000000000003</v>
      </c>
      <c r="G167" s="82">
        <f t="shared" si="2"/>
        <v>6347.000000000001</v>
      </c>
      <c r="H167" s="82">
        <f t="shared" si="2"/>
        <v>1888.7</v>
      </c>
      <c r="I167" s="90"/>
      <c r="J167" s="90">
        <f>1.1*(I166+K166)</f>
        <v>35106.5</v>
      </c>
    </row>
    <row r="168" spans="1:10" ht="12.75">
      <c r="A168" s="85" t="s">
        <v>359</v>
      </c>
      <c r="B168" s="82">
        <f aca="true" t="shared" si="3" ref="B168:H169">1.1*B167</f>
        <v>1846.4600000000003</v>
      </c>
      <c r="C168" s="82">
        <f t="shared" si="3"/>
        <v>3545.3000000000006</v>
      </c>
      <c r="D168" s="82">
        <f t="shared" si="3"/>
        <v>12104.840000000002</v>
      </c>
      <c r="E168" s="82">
        <f t="shared" si="3"/>
        <v>601.3700000000001</v>
      </c>
      <c r="F168" s="82">
        <f t="shared" si="3"/>
        <v>277.09000000000003</v>
      </c>
      <c r="G168" s="82">
        <f t="shared" si="3"/>
        <v>6981.700000000002</v>
      </c>
      <c r="H168" s="82">
        <f t="shared" si="3"/>
        <v>2077.57</v>
      </c>
      <c r="I168" s="90"/>
      <c r="J168" s="90">
        <f>1.1*J167</f>
        <v>38617.15</v>
      </c>
    </row>
    <row r="169" spans="1:10" ht="12.75">
      <c r="A169" s="87" t="s">
        <v>399</v>
      </c>
      <c r="B169" s="82">
        <f t="shared" si="3"/>
        <v>2031.1060000000004</v>
      </c>
      <c r="C169" s="82">
        <f t="shared" si="3"/>
        <v>3899.830000000001</v>
      </c>
      <c r="D169" s="82">
        <f t="shared" si="3"/>
        <v>13315.324000000002</v>
      </c>
      <c r="E169" s="82">
        <f t="shared" si="3"/>
        <v>661.5070000000002</v>
      </c>
      <c r="F169" s="82">
        <f t="shared" si="3"/>
        <v>304.79900000000004</v>
      </c>
      <c r="G169" s="82">
        <f t="shared" si="3"/>
        <v>7679.870000000003</v>
      </c>
      <c r="H169" s="82">
        <f t="shared" si="3"/>
        <v>2285.327</v>
      </c>
      <c r="I169" s="90"/>
      <c r="J169" s="90">
        <f>1.1*J168</f>
        <v>42478.865000000005</v>
      </c>
    </row>
    <row r="170" spans="1:10" ht="12.75">
      <c r="A170" s="86"/>
      <c r="B170" s="82"/>
      <c r="C170" s="82"/>
      <c r="D170" s="82"/>
      <c r="E170" s="82"/>
      <c r="F170" s="82"/>
      <c r="G170" s="82"/>
      <c r="H170" s="82"/>
      <c r="I170" s="82"/>
      <c r="J170" s="82"/>
    </row>
    <row r="171" spans="1:10" ht="12.75">
      <c r="A171" s="86"/>
      <c r="B171" s="82"/>
      <c r="C171" s="82"/>
      <c r="D171" s="82"/>
      <c r="E171" s="82"/>
      <c r="F171" s="82"/>
      <c r="G171" s="82"/>
      <c r="H171" s="82"/>
      <c r="I171" s="82"/>
      <c r="J171" s="82"/>
    </row>
    <row r="172" spans="1:10" ht="12.75">
      <c r="A172" s="86"/>
      <c r="B172" s="82"/>
      <c r="C172" s="82"/>
      <c r="D172" s="82"/>
      <c r="E172" s="82"/>
      <c r="F172" s="82"/>
      <c r="G172" s="82"/>
      <c r="H172" s="82"/>
      <c r="I172" s="82"/>
      <c r="J172" s="82"/>
    </row>
    <row r="173" spans="1:10" ht="12.75">
      <c r="A173" s="86"/>
      <c r="B173" s="82"/>
      <c r="C173" s="82"/>
      <c r="D173" s="82"/>
      <c r="E173" s="82"/>
      <c r="F173" s="82"/>
      <c r="G173" s="82"/>
      <c r="H173" s="82"/>
      <c r="I173" s="82"/>
      <c r="J173" s="82"/>
    </row>
    <row r="174" spans="1:10" ht="13.5" thickBot="1">
      <c r="A174" s="86"/>
      <c r="B174" s="82"/>
      <c r="C174" s="82"/>
      <c r="D174" s="82"/>
      <c r="E174" s="82"/>
      <c r="F174" s="82"/>
      <c r="G174" s="82"/>
      <c r="H174" s="82"/>
      <c r="I174" s="82"/>
      <c r="J174" s="82"/>
    </row>
    <row r="175" spans="1:10" ht="13.5" thickBot="1">
      <c r="A175" s="89"/>
      <c r="B175" s="89"/>
      <c r="C175" s="89"/>
      <c r="D175" s="89"/>
      <c r="E175" s="89"/>
      <c r="F175" s="89"/>
      <c r="G175" s="89"/>
      <c r="H175" s="89"/>
      <c r="I175" s="89"/>
      <c r="J175" s="89"/>
    </row>
    <row r="176" spans="1:10" ht="12.75">
      <c r="A176" s="83" t="s">
        <v>247</v>
      </c>
      <c r="B176" s="84"/>
      <c r="C176" s="84"/>
      <c r="D176" s="84"/>
      <c r="E176" s="84"/>
      <c r="F176" s="84"/>
      <c r="G176" s="84"/>
      <c r="H176" s="84"/>
      <c r="I176" s="84"/>
      <c r="J176" s="84"/>
    </row>
    <row r="177" spans="1:9" ht="12.75">
      <c r="A177" s="85" t="s">
        <v>248</v>
      </c>
      <c r="B177" s="82"/>
      <c r="C177" s="82"/>
      <c r="D177" s="82"/>
      <c r="E177" s="82"/>
      <c r="F177" s="82"/>
      <c r="G177" s="82"/>
      <c r="H177" s="82"/>
      <c r="I177" s="82"/>
    </row>
    <row r="178" spans="1:10" ht="12.75">
      <c r="A178" s="85"/>
      <c r="B178" s="82" t="s">
        <v>100</v>
      </c>
      <c r="C178" s="82" t="s">
        <v>101</v>
      </c>
      <c r="D178" s="82" t="s">
        <v>102</v>
      </c>
      <c r="E178" s="82" t="s">
        <v>103</v>
      </c>
      <c r="F178" s="82" t="s">
        <v>221</v>
      </c>
      <c r="G178" s="82" t="s">
        <v>106</v>
      </c>
      <c r="H178" s="82" t="s">
        <v>107</v>
      </c>
      <c r="I178" s="28" t="s">
        <v>212</v>
      </c>
      <c r="J178" s="28" t="s">
        <v>199</v>
      </c>
    </row>
    <row r="179" spans="1:9" ht="12.75">
      <c r="A179" s="86" t="s">
        <v>201</v>
      </c>
      <c r="B179" s="82">
        <v>1181</v>
      </c>
      <c r="C179" s="82">
        <v>3050</v>
      </c>
      <c r="D179" s="82">
        <v>5157</v>
      </c>
      <c r="E179" s="82">
        <v>263</v>
      </c>
      <c r="F179" s="82">
        <v>115</v>
      </c>
      <c r="G179" s="82">
        <v>3846</v>
      </c>
      <c r="H179" s="82">
        <v>3716</v>
      </c>
      <c r="I179" s="90">
        <v>17328</v>
      </c>
    </row>
    <row r="180" spans="1:9" ht="12.75">
      <c r="A180" s="86" t="s">
        <v>202</v>
      </c>
      <c r="B180" s="82">
        <v>3147</v>
      </c>
      <c r="C180" s="82">
        <v>10349</v>
      </c>
      <c r="D180" s="82">
        <v>26832</v>
      </c>
      <c r="E180" s="82">
        <v>798</v>
      </c>
      <c r="F180" s="82">
        <v>396</v>
      </c>
      <c r="G180" s="82">
        <v>18096</v>
      </c>
      <c r="H180" s="82">
        <v>18222</v>
      </c>
      <c r="I180" s="90">
        <v>77840</v>
      </c>
    </row>
    <row r="181" spans="1:9" ht="12.75">
      <c r="A181" s="86" t="s">
        <v>203</v>
      </c>
      <c r="B181" s="82">
        <v>3506</v>
      </c>
      <c r="C181" s="82">
        <v>12049</v>
      </c>
      <c r="D181" s="82">
        <v>30154</v>
      </c>
      <c r="E181" s="82">
        <v>891</v>
      </c>
      <c r="F181" s="82">
        <v>532</v>
      </c>
      <c r="G181" s="82">
        <v>24405</v>
      </c>
      <c r="H181" s="82">
        <v>24686</v>
      </c>
      <c r="I181" s="90">
        <v>96223</v>
      </c>
    </row>
    <row r="182" spans="1:9" ht="12.75">
      <c r="A182" s="86" t="s">
        <v>204</v>
      </c>
      <c r="B182" s="82">
        <v>2426</v>
      </c>
      <c r="C182" s="82">
        <v>9553</v>
      </c>
      <c r="D182" s="82">
        <v>21947</v>
      </c>
      <c r="E182" s="82">
        <v>603</v>
      </c>
      <c r="F182" s="82">
        <v>444</v>
      </c>
      <c r="G182" s="82">
        <v>14695</v>
      </c>
      <c r="H182" s="82">
        <v>23337</v>
      </c>
      <c r="I182" s="90">
        <v>73005</v>
      </c>
    </row>
    <row r="183" spans="1:9" ht="12.75">
      <c r="A183" s="86" t="s">
        <v>205</v>
      </c>
      <c r="B183" s="82">
        <v>2114</v>
      </c>
      <c r="C183" s="82">
        <v>8906</v>
      </c>
      <c r="D183" s="82">
        <v>22771</v>
      </c>
      <c r="E183" s="82">
        <v>634</v>
      </c>
      <c r="F183" s="82">
        <v>451</v>
      </c>
      <c r="G183" s="82">
        <v>14130</v>
      </c>
      <c r="H183" s="82">
        <v>26511</v>
      </c>
      <c r="I183" s="90">
        <v>75517</v>
      </c>
    </row>
    <row r="184" spans="1:9" ht="12.75">
      <c r="A184" s="86" t="s">
        <v>360</v>
      </c>
      <c r="B184" s="82">
        <v>1693</v>
      </c>
      <c r="C184" s="82">
        <v>8221</v>
      </c>
      <c r="D184" s="82">
        <v>25663</v>
      </c>
      <c r="E184" s="82">
        <v>597</v>
      </c>
      <c r="F184" s="82">
        <v>436</v>
      </c>
      <c r="G184" s="82">
        <v>12978</v>
      </c>
      <c r="H184" s="82">
        <v>33860</v>
      </c>
      <c r="I184" s="90">
        <v>83448</v>
      </c>
    </row>
    <row r="185" spans="1:9" ht="12.75">
      <c r="A185" s="86" t="s">
        <v>398</v>
      </c>
      <c r="B185" s="82">
        <v>2630</v>
      </c>
      <c r="C185" s="82">
        <v>16350</v>
      </c>
      <c r="D185" s="82">
        <v>72471</v>
      </c>
      <c r="E185" s="82">
        <v>1216</v>
      </c>
      <c r="F185" s="82">
        <v>831</v>
      </c>
      <c r="G185" s="82">
        <v>33787</v>
      </c>
      <c r="H185" s="82">
        <v>58580</v>
      </c>
      <c r="I185" s="90">
        <v>185865</v>
      </c>
    </row>
    <row r="186" spans="1:10" ht="12.75">
      <c r="A186" s="86" t="s">
        <v>209</v>
      </c>
      <c r="B186" s="82">
        <f>1.1*B185</f>
        <v>2893.0000000000005</v>
      </c>
      <c r="C186" s="82">
        <f aca="true" t="shared" si="4" ref="C186:H186">1.1*C185</f>
        <v>17985</v>
      </c>
      <c r="D186" s="82">
        <f t="shared" si="4"/>
        <v>79718.1</v>
      </c>
      <c r="E186" s="82">
        <f t="shared" si="4"/>
        <v>1337.6000000000001</v>
      </c>
      <c r="F186" s="82">
        <f t="shared" si="4"/>
        <v>914.1</v>
      </c>
      <c r="G186" s="82">
        <f t="shared" si="4"/>
        <v>37165.700000000004</v>
      </c>
      <c r="H186" s="82">
        <f t="shared" si="4"/>
        <v>64438.00000000001</v>
      </c>
      <c r="I186" s="90"/>
      <c r="J186" s="90">
        <f>1.1*I185</f>
        <v>204451.50000000003</v>
      </c>
    </row>
    <row r="187" spans="1:10" ht="12.75">
      <c r="A187" s="85" t="s">
        <v>359</v>
      </c>
      <c r="B187" s="82">
        <f aca="true" t="shared" si="5" ref="B187:H188">1.1*B186</f>
        <v>3182.3000000000006</v>
      </c>
      <c r="C187" s="82">
        <f t="shared" si="5"/>
        <v>19783.5</v>
      </c>
      <c r="D187" s="82">
        <f t="shared" si="5"/>
        <v>87689.91000000002</v>
      </c>
      <c r="E187" s="82">
        <f t="shared" si="5"/>
        <v>1471.3600000000004</v>
      </c>
      <c r="F187" s="82">
        <f t="shared" si="5"/>
        <v>1005.5100000000001</v>
      </c>
      <c r="G187" s="82">
        <f t="shared" si="5"/>
        <v>40882.27000000001</v>
      </c>
      <c r="H187" s="82">
        <f t="shared" si="5"/>
        <v>70881.80000000002</v>
      </c>
      <c r="I187" s="90"/>
      <c r="J187" s="90">
        <f>1.1*J186</f>
        <v>224896.65000000005</v>
      </c>
    </row>
    <row r="188" spans="1:10" ht="12.75">
      <c r="A188" s="87" t="s">
        <v>399</v>
      </c>
      <c r="B188" s="82">
        <f t="shared" si="5"/>
        <v>3500.530000000001</v>
      </c>
      <c r="C188" s="82">
        <f t="shared" si="5"/>
        <v>21761.850000000002</v>
      </c>
      <c r="D188" s="82">
        <f t="shared" si="5"/>
        <v>96458.90100000003</v>
      </c>
      <c r="E188" s="82">
        <f t="shared" si="5"/>
        <v>1618.4960000000005</v>
      </c>
      <c r="F188" s="82">
        <f t="shared" si="5"/>
        <v>1106.0610000000001</v>
      </c>
      <c r="G188" s="82">
        <f t="shared" si="5"/>
        <v>44970.49700000002</v>
      </c>
      <c r="H188" s="82">
        <f t="shared" si="5"/>
        <v>77969.98000000003</v>
      </c>
      <c r="I188" s="90"/>
      <c r="J188" s="90">
        <f>1.1*J187</f>
        <v>247386.3150000001</v>
      </c>
    </row>
    <row r="189" spans="1:9" ht="12.75">
      <c r="A189" s="86"/>
      <c r="B189" s="82"/>
      <c r="C189" s="82"/>
      <c r="D189" s="82"/>
      <c r="E189" s="82"/>
      <c r="F189" s="82"/>
      <c r="G189" s="82"/>
      <c r="H189" s="82"/>
      <c r="I189" s="82"/>
    </row>
    <row r="190" spans="1:9" ht="12.75">
      <c r="A190" s="86"/>
      <c r="B190" s="82"/>
      <c r="C190" s="82"/>
      <c r="D190" s="82"/>
      <c r="E190" s="82"/>
      <c r="F190" s="82"/>
      <c r="G190" s="82"/>
      <c r="H190" s="82"/>
      <c r="I190" s="82"/>
    </row>
    <row r="191" spans="1:9" ht="12.75">
      <c r="A191" s="86"/>
      <c r="B191" s="82"/>
      <c r="C191" s="82"/>
      <c r="D191" s="82"/>
      <c r="E191" s="82"/>
      <c r="F191" s="82"/>
      <c r="G191" s="82"/>
      <c r="H191" s="82"/>
      <c r="I191" s="82"/>
    </row>
    <row r="192" spans="1:9" ht="12.75">
      <c r="A192" s="86"/>
      <c r="B192" s="82"/>
      <c r="C192" s="82"/>
      <c r="D192" s="82"/>
      <c r="E192" s="82"/>
      <c r="F192" s="82"/>
      <c r="G192" s="82"/>
      <c r="H192" s="82"/>
      <c r="I192" s="82"/>
    </row>
    <row r="193" spans="1:9" ht="13.5" thickBot="1">
      <c r="A193" s="86"/>
      <c r="B193" s="82"/>
      <c r="C193" s="82"/>
      <c r="D193" s="82"/>
      <c r="E193" s="82"/>
      <c r="F193" s="82"/>
      <c r="G193" s="82"/>
      <c r="H193" s="82"/>
      <c r="I193" s="82"/>
    </row>
    <row r="194" spans="1:10" ht="13.5" thickBot="1">
      <c r="A194" s="89"/>
      <c r="B194" s="89"/>
      <c r="C194" s="89"/>
      <c r="D194" s="89"/>
      <c r="E194" s="89"/>
      <c r="F194" s="89"/>
      <c r="G194" s="89"/>
      <c r="H194" s="89"/>
      <c r="I194" s="89"/>
      <c r="J194" s="89"/>
    </row>
    <row r="195" spans="1:10" s="32" customFormat="1" ht="12.75">
      <c r="A195" s="97" t="s">
        <v>249</v>
      </c>
      <c r="B195" s="97"/>
      <c r="C195" s="97"/>
      <c r="D195" s="97"/>
      <c r="E195" s="97"/>
      <c r="F195" s="97"/>
      <c r="G195" s="97"/>
      <c r="H195" s="97"/>
      <c r="I195" s="97"/>
      <c r="J195" s="97"/>
    </row>
    <row r="196" s="32" customFormat="1" ht="12.75">
      <c r="A196" s="32" t="s">
        <v>250</v>
      </c>
    </row>
    <row r="197" spans="2:11" s="32" customFormat="1" ht="12.75">
      <c r="B197" s="32" t="s">
        <v>224</v>
      </c>
      <c r="C197" s="32" t="s">
        <v>251</v>
      </c>
      <c r="D197" s="32" t="s">
        <v>252</v>
      </c>
      <c r="E197" s="32" t="s">
        <v>253</v>
      </c>
      <c r="F197" s="32" t="s">
        <v>254</v>
      </c>
      <c r="G197" s="32" t="s">
        <v>255</v>
      </c>
      <c r="H197" s="32" t="s">
        <v>256</v>
      </c>
      <c r="I197" s="32" t="s">
        <v>400</v>
      </c>
      <c r="J197" s="32" t="s">
        <v>199</v>
      </c>
      <c r="K197" s="32" t="s">
        <v>200</v>
      </c>
    </row>
    <row r="198" spans="1:9" s="32" customFormat="1" ht="12.75">
      <c r="A198" s="95" t="s">
        <v>201</v>
      </c>
      <c r="B198" s="32">
        <v>0</v>
      </c>
      <c r="C198" s="32">
        <v>0</v>
      </c>
      <c r="D198" s="32">
        <v>0</v>
      </c>
      <c r="E198" s="32">
        <v>0</v>
      </c>
      <c r="F198" s="32">
        <v>0</v>
      </c>
      <c r="G198" s="32">
        <v>0</v>
      </c>
      <c r="H198" s="32">
        <v>0</v>
      </c>
      <c r="I198" s="94">
        <v>0</v>
      </c>
    </row>
    <row r="199" spans="1:10" s="32" customFormat="1" ht="12.75">
      <c r="A199" s="95" t="s">
        <v>202</v>
      </c>
      <c r="B199" s="32">
        <v>0</v>
      </c>
      <c r="C199" s="32">
        <v>0</v>
      </c>
      <c r="D199" s="32">
        <v>0</v>
      </c>
      <c r="E199" s="32">
        <v>0</v>
      </c>
      <c r="F199" s="32">
        <v>0</v>
      </c>
      <c r="G199" s="32">
        <v>0</v>
      </c>
      <c r="H199" s="32">
        <v>0</v>
      </c>
      <c r="I199" s="94">
        <v>0</v>
      </c>
      <c r="J199" s="32" t="s">
        <v>401</v>
      </c>
    </row>
    <row r="200" spans="1:9" s="32" customFormat="1" ht="12.75">
      <c r="A200" s="95" t="s">
        <v>203</v>
      </c>
      <c r="B200" s="32">
        <v>0</v>
      </c>
      <c r="C200" s="32">
        <v>0</v>
      </c>
      <c r="D200" s="32">
        <v>0</v>
      </c>
      <c r="E200" s="32">
        <v>0</v>
      </c>
      <c r="F200" s="32">
        <v>0</v>
      </c>
      <c r="G200" s="32">
        <v>0</v>
      </c>
      <c r="H200" s="32">
        <v>0</v>
      </c>
      <c r="I200" s="94">
        <v>0</v>
      </c>
    </row>
    <row r="201" spans="1:12" s="32" customFormat="1" ht="12.75">
      <c r="A201" s="95" t="s">
        <v>204</v>
      </c>
      <c r="B201" s="32">
        <v>0</v>
      </c>
      <c r="C201" s="32">
        <v>0</v>
      </c>
      <c r="D201" s="32">
        <v>0</v>
      </c>
      <c r="E201" s="32">
        <v>0</v>
      </c>
      <c r="F201" s="32">
        <v>0</v>
      </c>
      <c r="G201" s="32">
        <v>0</v>
      </c>
      <c r="H201" s="32">
        <v>0</v>
      </c>
      <c r="I201" s="94">
        <v>0</v>
      </c>
      <c r="L201" s="32" t="s">
        <v>440</v>
      </c>
    </row>
    <row r="202" spans="1:12" s="32" customFormat="1" ht="12.75">
      <c r="A202" s="95" t="s">
        <v>205</v>
      </c>
      <c r="B202" s="8">
        <f>Statistics!A289</f>
        <v>2550</v>
      </c>
      <c r="C202" s="8">
        <f>Statistics!B289</f>
        <v>6305</v>
      </c>
      <c r="D202" s="8">
        <f>Statistics!C289</f>
        <v>9033</v>
      </c>
      <c r="E202" s="8">
        <f>Statistics!D289</f>
        <v>522</v>
      </c>
      <c r="F202" s="8">
        <f>Statistics!E289</f>
        <v>353</v>
      </c>
      <c r="G202" s="8">
        <f>Statistics!F289</f>
        <v>9643</v>
      </c>
      <c r="H202" s="8">
        <f>Statistics!G289+'e0'!G35</f>
        <v>13922</v>
      </c>
      <c r="I202" s="100">
        <f>Statistics!H289</f>
        <v>41383</v>
      </c>
      <c r="K202" s="100">
        <f>'e0'!G35</f>
        <v>945</v>
      </c>
      <c r="L202" s="40">
        <f aca="true" t="shared" si="6" ref="L202:L207">I202+K202</f>
        <v>42328</v>
      </c>
    </row>
    <row r="203" spans="1:12" s="32" customFormat="1" ht="12.75">
      <c r="A203" s="95" t="s">
        <v>360</v>
      </c>
      <c r="B203" s="8">
        <f>Statistics!A350</f>
        <v>2133</v>
      </c>
      <c r="C203" s="8">
        <f>Statistics!B350</f>
        <v>5784</v>
      </c>
      <c r="D203" s="8">
        <f>Statistics!C350</f>
        <v>9274</v>
      </c>
      <c r="E203" s="8">
        <f>Statistics!D350</f>
        <v>523</v>
      </c>
      <c r="F203" s="8">
        <f>Statistics!E350</f>
        <v>349</v>
      </c>
      <c r="G203" s="8">
        <f>Statistics!F350</f>
        <v>8327</v>
      </c>
      <c r="H203" s="8">
        <f>Statistics!G350+e!G35</f>
        <v>18918</v>
      </c>
      <c r="I203" s="100">
        <f>Statistics!H350</f>
        <v>42614</v>
      </c>
      <c r="K203" s="100">
        <f>e!G35</f>
        <v>2694</v>
      </c>
      <c r="L203" s="40">
        <f t="shared" si="6"/>
        <v>45308</v>
      </c>
    </row>
    <row r="204" spans="1:12" s="32" customFormat="1" ht="12.75">
      <c r="A204" s="95" t="s">
        <v>398</v>
      </c>
      <c r="B204" s="8">
        <f>Statistics!A411</f>
        <v>2692</v>
      </c>
      <c r="C204" s="8">
        <f>Statistics!B411</f>
        <v>9264</v>
      </c>
      <c r="D204" s="8">
        <f>Statistics!C411</f>
        <v>16760</v>
      </c>
      <c r="E204" s="8">
        <f>Statistics!D411</f>
        <v>949</v>
      </c>
      <c r="F204" s="8">
        <f>Statistics!E411</f>
        <v>575</v>
      </c>
      <c r="G204" s="8">
        <f>Statistics!F411</f>
        <v>14958</v>
      </c>
      <c r="H204" s="8">
        <f>Statistics!G411+SUM('e2'!B19:'e2'!B23)</f>
        <v>33932</v>
      </c>
      <c r="I204" s="100">
        <f>Statistics!H411</f>
        <v>73520</v>
      </c>
      <c r="K204" s="100">
        <f>SUM('e2'!B19:'e2'!B23)</f>
        <v>5610</v>
      </c>
      <c r="L204" s="40">
        <f t="shared" si="6"/>
        <v>79130</v>
      </c>
    </row>
    <row r="205" spans="1:12" s="32" customFormat="1" ht="12.75">
      <c r="A205" s="95" t="s">
        <v>418</v>
      </c>
      <c r="B205" s="40">
        <f>Statistics!A472</f>
        <v>3943</v>
      </c>
      <c r="C205" s="40">
        <f>Statistics!B472</f>
        <v>11058</v>
      </c>
      <c r="D205" s="40">
        <f>Statistics!C472</f>
        <v>25394</v>
      </c>
      <c r="E205" s="40">
        <f>Statistics!D472</f>
        <v>1311</v>
      </c>
      <c r="F205" s="40">
        <f>Statistics!E472</f>
        <v>725</v>
      </c>
      <c r="G205" s="40">
        <f>Statistics!F472</f>
        <v>23230</v>
      </c>
      <c r="H205" s="40">
        <f>Statistics!G472</f>
        <v>29935</v>
      </c>
      <c r="I205" s="40">
        <f>Statistics!H472</f>
        <v>95596</v>
      </c>
      <c r="J205" s="100" t="s">
        <v>439</v>
      </c>
      <c r="L205" s="40">
        <f t="shared" si="6"/>
        <v>95596</v>
      </c>
    </row>
    <row r="206" spans="1:12" s="32" customFormat="1" ht="12.75">
      <c r="A206" s="94" t="s">
        <v>359</v>
      </c>
      <c r="B206" s="40">
        <f aca="true" t="shared" si="7" ref="B206:H207">1.1*B205</f>
        <v>4337.3</v>
      </c>
      <c r="C206" s="40">
        <f t="shared" si="7"/>
        <v>12163.800000000001</v>
      </c>
      <c r="D206" s="40">
        <f t="shared" si="7"/>
        <v>27933.4</v>
      </c>
      <c r="E206" s="40">
        <f t="shared" si="7"/>
        <v>1442.1000000000001</v>
      </c>
      <c r="F206" s="40">
        <f t="shared" si="7"/>
        <v>797.5000000000001</v>
      </c>
      <c r="G206" s="40">
        <f t="shared" si="7"/>
        <v>25553.000000000004</v>
      </c>
      <c r="H206" s="40">
        <f t="shared" si="7"/>
        <v>32928.5</v>
      </c>
      <c r="I206" s="100"/>
      <c r="J206" s="100">
        <f>1.1*(I205+K205)</f>
        <v>105155.6</v>
      </c>
      <c r="L206" s="40">
        <f t="shared" si="6"/>
        <v>0</v>
      </c>
    </row>
    <row r="207" spans="1:12" s="32" customFormat="1" ht="12.75">
      <c r="A207" s="9" t="s">
        <v>399</v>
      </c>
      <c r="B207" s="40">
        <f t="shared" si="7"/>
        <v>4771.030000000001</v>
      </c>
      <c r="C207" s="40">
        <f t="shared" si="7"/>
        <v>13380.180000000002</v>
      </c>
      <c r="D207" s="40">
        <f t="shared" si="7"/>
        <v>30726.740000000005</v>
      </c>
      <c r="E207" s="40">
        <f t="shared" si="7"/>
        <v>1586.3100000000002</v>
      </c>
      <c r="F207" s="40">
        <f t="shared" si="7"/>
        <v>877.2500000000002</v>
      </c>
      <c r="G207" s="40">
        <f t="shared" si="7"/>
        <v>28108.300000000007</v>
      </c>
      <c r="H207" s="40">
        <f t="shared" si="7"/>
        <v>36221.350000000006</v>
      </c>
      <c r="I207" s="100"/>
      <c r="J207" s="100">
        <f>1.1*J206</f>
        <v>115671.16000000002</v>
      </c>
      <c r="L207" s="40">
        <f t="shared" si="6"/>
        <v>0</v>
      </c>
    </row>
    <row r="208" s="32" customFormat="1" ht="12.75"/>
    <row r="209" s="32" customFormat="1" ht="13.5" thickBot="1"/>
    <row r="210" spans="1:6" s="32" customFormat="1" ht="12.75">
      <c r="A210" s="92" t="s">
        <v>366</v>
      </c>
      <c r="B210" s="93"/>
      <c r="C210" s="93"/>
      <c r="D210" s="93"/>
      <c r="E210" s="93"/>
      <c r="F210" s="93"/>
    </row>
    <row r="211" spans="1:9" s="32" customFormat="1" ht="12.75">
      <c r="A211" s="94"/>
      <c r="B211" s="32" t="s">
        <v>224</v>
      </c>
      <c r="C211" s="32" t="s">
        <v>251</v>
      </c>
      <c r="D211" s="32" t="s">
        <v>252</v>
      </c>
      <c r="E211" s="32" t="s">
        <v>253</v>
      </c>
      <c r="F211" s="32" t="s">
        <v>254</v>
      </c>
      <c r="G211" s="32" t="s">
        <v>255</v>
      </c>
      <c r="H211" s="32" t="s">
        <v>256</v>
      </c>
      <c r="I211" s="32" t="s">
        <v>108</v>
      </c>
    </row>
    <row r="212" spans="1:10" s="32" customFormat="1" ht="12.75">
      <c r="A212" s="94" t="s">
        <v>206</v>
      </c>
      <c r="B212" s="40">
        <v>16727</v>
      </c>
      <c r="C212" s="40">
        <v>130553</v>
      </c>
      <c r="D212" s="40">
        <v>592108</v>
      </c>
      <c r="E212" s="32">
        <v>7968</v>
      </c>
      <c r="F212" s="32">
        <v>5045</v>
      </c>
      <c r="G212" s="40">
        <f>SUM(G202:G210)</f>
        <v>109819.3</v>
      </c>
      <c r="H212" s="40">
        <v>833486</v>
      </c>
      <c r="I212" s="40">
        <f>SUM(B212:H212)</f>
        <v>1695706.3</v>
      </c>
      <c r="J212" s="40"/>
    </row>
    <row r="213" spans="1:6" ht="12.75">
      <c r="A213" s="86"/>
      <c r="B213" s="27"/>
      <c r="C213" s="27"/>
      <c r="E213" s="82"/>
      <c r="F213" s="82"/>
    </row>
    <row r="214" spans="1:9" s="32" customFormat="1" ht="12.75">
      <c r="A214" s="95" t="s">
        <v>209</v>
      </c>
      <c r="B214" s="40">
        <v>27428</v>
      </c>
      <c r="C214" s="40">
        <v>161922</v>
      </c>
      <c r="D214" s="32">
        <v>798146</v>
      </c>
      <c r="E214" s="8">
        <v>12860</v>
      </c>
      <c r="F214" s="8">
        <v>7457</v>
      </c>
      <c r="G214" s="32">
        <v>426006</v>
      </c>
      <c r="H214" s="32">
        <v>842874</v>
      </c>
      <c r="I214" s="40">
        <f>SUM(B214:H214)</f>
        <v>2276693</v>
      </c>
    </row>
    <row r="215" spans="1:6" ht="12.75">
      <c r="A215" s="86"/>
      <c r="B215" s="27"/>
      <c r="C215" s="27"/>
      <c r="D215" s="82"/>
      <c r="E215" s="82"/>
      <c r="F215" s="82"/>
    </row>
    <row r="216" spans="1:6" ht="12.75">
      <c r="A216" s="86"/>
      <c r="B216" s="27"/>
      <c r="C216" s="27"/>
      <c r="D216" s="82"/>
      <c r="E216" s="82"/>
      <c r="F216" s="82"/>
    </row>
    <row r="217" spans="1:6" ht="12.75">
      <c r="A217" s="86"/>
      <c r="B217" s="27"/>
      <c r="C217" s="27"/>
      <c r="D217" s="82"/>
      <c r="E217" s="82"/>
      <c r="F217" s="82"/>
    </row>
    <row r="218" spans="1:6" ht="12.75">
      <c r="A218" s="86"/>
      <c r="B218" s="27"/>
      <c r="C218" s="27"/>
      <c r="D218" s="82"/>
      <c r="E218" s="82"/>
      <c r="F218" s="91"/>
    </row>
    <row r="219" spans="1:6" ht="12.75">
      <c r="A219" s="86"/>
      <c r="B219" s="27"/>
      <c r="C219" s="27"/>
      <c r="D219" s="82"/>
      <c r="E219" s="82"/>
      <c r="F219" s="82"/>
    </row>
    <row r="220" spans="1:6" ht="12.75">
      <c r="A220" s="88"/>
      <c r="B220" s="27"/>
      <c r="C220" s="27"/>
      <c r="D220" s="82"/>
      <c r="E220" s="82"/>
      <c r="F220" s="82"/>
    </row>
    <row r="221" spans="1:6" ht="12.75">
      <c r="A221" s="86"/>
      <c r="B221" s="27"/>
      <c r="C221" s="27"/>
      <c r="D221" s="82"/>
      <c r="E221" s="82"/>
      <c r="F221" s="82"/>
    </row>
    <row r="222" spans="2:3" ht="12.75">
      <c r="B222" s="27"/>
      <c r="C222" s="27"/>
    </row>
    <row r="227" ht="12.75">
      <c r="C227" s="27"/>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34"/>
  </sheetPr>
  <dimension ref="A2:N472"/>
  <sheetViews>
    <sheetView zoomScale="75" zoomScaleNormal="75" workbookViewId="0" topLeftCell="A443">
      <selection activeCell="B205" sqref="B205"/>
    </sheetView>
  </sheetViews>
  <sheetFormatPr defaultColWidth="9.140625" defaultRowHeight="12.75"/>
  <cols>
    <col min="6" max="6" width="10.57421875" style="0" customWidth="1"/>
    <col min="9" max="9" width="10.00390625" style="0" customWidth="1"/>
    <col min="11" max="11" width="10.8515625" style="0" customWidth="1"/>
    <col min="12" max="14" width="10.00390625" style="0" bestFit="1" customWidth="1"/>
  </cols>
  <sheetData>
    <row r="2" spans="1:4" ht="12.75">
      <c r="A2" t="s">
        <v>113</v>
      </c>
      <c r="B2" t="s">
        <v>257</v>
      </c>
      <c r="C2" t="s">
        <v>114</v>
      </c>
      <c r="D2" t="s">
        <v>258</v>
      </c>
    </row>
    <row r="3" ht="12.75">
      <c r="A3" t="s">
        <v>259</v>
      </c>
    </row>
    <row r="4" spans="1:8" ht="12.75">
      <c r="A4" t="s">
        <v>80</v>
      </c>
      <c r="B4" t="s">
        <v>260</v>
      </c>
      <c r="C4" t="s">
        <v>261</v>
      </c>
      <c r="D4" t="s">
        <v>262</v>
      </c>
      <c r="E4" t="s">
        <v>263</v>
      </c>
      <c r="F4" t="s">
        <v>264</v>
      </c>
      <c r="G4" t="s">
        <v>265</v>
      </c>
      <c r="H4" t="s">
        <v>266</v>
      </c>
    </row>
    <row r="5" spans="1:8" ht="12.75">
      <c r="A5">
        <v>688</v>
      </c>
      <c r="B5">
        <v>0</v>
      </c>
      <c r="C5">
        <v>1747</v>
      </c>
      <c r="D5">
        <v>1290</v>
      </c>
      <c r="E5">
        <v>403854</v>
      </c>
      <c r="F5">
        <v>15173</v>
      </c>
      <c r="G5">
        <v>11347</v>
      </c>
      <c r="H5">
        <v>434099</v>
      </c>
    </row>
    <row r="7" ht="12.75">
      <c r="A7" t="s">
        <v>267</v>
      </c>
    </row>
    <row r="8" spans="1:4" ht="12.75">
      <c r="A8" t="s">
        <v>268</v>
      </c>
      <c r="B8" t="s">
        <v>269</v>
      </c>
      <c r="C8" t="s">
        <v>270</v>
      </c>
      <c r="D8" t="s">
        <v>271</v>
      </c>
    </row>
    <row r="9" spans="1:4" ht="12.75">
      <c r="A9">
        <v>459712</v>
      </c>
      <c r="B9">
        <v>1052403</v>
      </c>
      <c r="C9">
        <v>200245</v>
      </c>
      <c r="D9">
        <v>1712360</v>
      </c>
    </row>
    <row r="11" ht="12.75">
      <c r="A11" t="s">
        <v>272</v>
      </c>
    </row>
    <row r="12" spans="1:6" ht="12.75">
      <c r="A12" t="s">
        <v>273</v>
      </c>
      <c r="B12" t="s">
        <v>274</v>
      </c>
      <c r="C12" t="s">
        <v>275</v>
      </c>
      <c r="D12" t="s">
        <v>276</v>
      </c>
      <c r="E12" t="s">
        <v>277</v>
      </c>
      <c r="F12" t="s">
        <v>278</v>
      </c>
    </row>
    <row r="13" spans="1:6" ht="12.75">
      <c r="A13">
        <v>650370</v>
      </c>
      <c r="B13">
        <v>476984</v>
      </c>
      <c r="C13">
        <v>28927314</v>
      </c>
      <c r="D13">
        <v>10460397</v>
      </c>
      <c r="E13">
        <v>141696</v>
      </c>
      <c r="F13">
        <v>40656761</v>
      </c>
    </row>
    <row r="15" ht="12.75">
      <c r="A15" t="s">
        <v>279</v>
      </c>
    </row>
    <row r="16" spans="1:8" ht="12.75">
      <c r="A16" t="s">
        <v>80</v>
      </c>
      <c r="B16" t="s">
        <v>260</v>
      </c>
      <c r="C16" t="s">
        <v>261</v>
      </c>
      <c r="D16" t="s">
        <v>262</v>
      </c>
      <c r="E16" t="s">
        <v>263</v>
      </c>
      <c r="F16" t="s">
        <v>264</v>
      </c>
      <c r="G16" t="s">
        <v>265</v>
      </c>
      <c r="H16" t="s">
        <v>280</v>
      </c>
    </row>
    <row r="17" spans="1:8" ht="12.75">
      <c r="A17">
        <v>4116</v>
      </c>
      <c r="B17">
        <v>0</v>
      </c>
      <c r="C17">
        <v>3595</v>
      </c>
      <c r="D17">
        <v>13742</v>
      </c>
      <c r="E17">
        <v>657102</v>
      </c>
      <c r="F17">
        <v>29953</v>
      </c>
      <c r="G17">
        <v>11347</v>
      </c>
      <c r="H17">
        <v>719855</v>
      </c>
    </row>
    <row r="19" ht="12.75">
      <c r="A19" t="s">
        <v>281</v>
      </c>
    </row>
    <row r="20" spans="1:8" ht="12.75">
      <c r="A20" t="s">
        <v>224</v>
      </c>
      <c r="B20" t="s">
        <v>251</v>
      </c>
      <c r="C20" t="s">
        <v>252</v>
      </c>
      <c r="D20" t="s">
        <v>253</v>
      </c>
      <c r="E20" t="s">
        <v>254</v>
      </c>
      <c r="F20" t="s">
        <v>255</v>
      </c>
      <c r="G20" t="s">
        <v>256</v>
      </c>
      <c r="H20" t="s">
        <v>282</v>
      </c>
    </row>
    <row r="21" spans="1:8" ht="12.75">
      <c r="A21">
        <v>3495</v>
      </c>
      <c r="B21">
        <v>8120</v>
      </c>
      <c r="C21">
        <v>11916</v>
      </c>
      <c r="D21">
        <v>732</v>
      </c>
      <c r="E21">
        <v>559</v>
      </c>
      <c r="F21">
        <v>9192</v>
      </c>
      <c r="G21">
        <v>6353</v>
      </c>
      <c r="H21">
        <v>40367</v>
      </c>
    </row>
    <row r="23" ht="12.75">
      <c r="A23" t="s">
        <v>283</v>
      </c>
    </row>
    <row r="24" spans="1:8" ht="12.75">
      <c r="A24" t="s">
        <v>224</v>
      </c>
      <c r="B24" t="s">
        <v>251</v>
      </c>
      <c r="C24" t="s">
        <v>252</v>
      </c>
      <c r="D24" t="s">
        <v>253</v>
      </c>
      <c r="E24" t="s">
        <v>254</v>
      </c>
      <c r="F24" t="s">
        <v>255</v>
      </c>
      <c r="G24" t="s">
        <v>256</v>
      </c>
      <c r="H24" t="s">
        <v>282</v>
      </c>
    </row>
    <row r="25" spans="1:8" ht="12.75">
      <c r="A25">
        <v>4959</v>
      </c>
      <c r="B25">
        <v>11926</v>
      </c>
      <c r="C25">
        <v>25838</v>
      </c>
      <c r="D25">
        <v>1203</v>
      </c>
      <c r="E25">
        <v>171</v>
      </c>
      <c r="F25">
        <v>19350</v>
      </c>
      <c r="G25">
        <v>17501</v>
      </c>
      <c r="H25">
        <v>80948</v>
      </c>
    </row>
    <row r="27" ht="12.75">
      <c r="A27" t="s">
        <v>284</v>
      </c>
    </row>
    <row r="28" spans="1:9" ht="12.75">
      <c r="A28" t="s">
        <v>285</v>
      </c>
      <c r="B28" t="s">
        <v>262</v>
      </c>
      <c r="C28" t="s">
        <v>286</v>
      </c>
      <c r="D28" t="s">
        <v>287</v>
      </c>
      <c r="E28" t="s">
        <v>263</v>
      </c>
      <c r="F28" t="s">
        <v>288</v>
      </c>
      <c r="G28" t="s">
        <v>289</v>
      </c>
      <c r="H28" t="s">
        <v>290</v>
      </c>
      <c r="I28" t="s">
        <v>291</v>
      </c>
    </row>
    <row r="29" spans="1:9" ht="12.75">
      <c r="A29">
        <v>48691</v>
      </c>
      <c r="B29">
        <v>831075</v>
      </c>
      <c r="C29">
        <v>25143921</v>
      </c>
      <c r="D29">
        <v>6753493</v>
      </c>
      <c r="E29">
        <v>4439995</v>
      </c>
      <c r="F29">
        <v>2838919</v>
      </c>
      <c r="G29">
        <v>476984</v>
      </c>
      <c r="H29">
        <v>34665</v>
      </c>
      <c r="I29">
        <v>40567743</v>
      </c>
    </row>
    <row r="31" ht="12.75">
      <c r="A31" t="s">
        <v>292</v>
      </c>
    </row>
    <row r="32" spans="1:8" ht="12.75">
      <c r="A32" t="s">
        <v>80</v>
      </c>
      <c r="B32" t="s">
        <v>260</v>
      </c>
      <c r="C32" t="s">
        <v>261</v>
      </c>
      <c r="D32" t="s">
        <v>262</v>
      </c>
      <c r="E32" t="s">
        <v>263</v>
      </c>
      <c r="F32" t="s">
        <v>264</v>
      </c>
      <c r="G32" t="s">
        <v>265</v>
      </c>
      <c r="H32" t="s">
        <v>266</v>
      </c>
    </row>
    <row r="33" spans="1:8" ht="12.75">
      <c r="A33">
        <v>688</v>
      </c>
      <c r="B33">
        <v>0</v>
      </c>
      <c r="C33">
        <v>1747</v>
      </c>
      <c r="D33">
        <v>1040</v>
      </c>
      <c r="E33">
        <v>189201</v>
      </c>
      <c r="F33">
        <v>11122</v>
      </c>
      <c r="G33">
        <v>9751</v>
      </c>
      <c r="H33">
        <v>213549</v>
      </c>
    </row>
    <row r="35" ht="12.75">
      <c r="A35" t="s">
        <v>293</v>
      </c>
    </row>
    <row r="36" spans="1:8" ht="12.75">
      <c r="A36" t="s">
        <v>80</v>
      </c>
      <c r="B36" t="s">
        <v>260</v>
      </c>
      <c r="C36" t="s">
        <v>261</v>
      </c>
      <c r="D36" t="s">
        <v>262</v>
      </c>
      <c r="E36" t="s">
        <v>263</v>
      </c>
      <c r="F36" t="s">
        <v>264</v>
      </c>
      <c r="G36" t="s">
        <v>265</v>
      </c>
      <c r="H36" t="s">
        <v>266</v>
      </c>
    </row>
    <row r="37" spans="1:8" ht="12.75">
      <c r="A37">
        <v>0</v>
      </c>
      <c r="B37">
        <v>0</v>
      </c>
      <c r="C37">
        <v>0</v>
      </c>
      <c r="D37">
        <v>250</v>
      </c>
      <c r="E37">
        <v>214653</v>
      </c>
      <c r="F37">
        <v>4051</v>
      </c>
      <c r="G37">
        <v>1596</v>
      </c>
      <c r="H37">
        <v>220550</v>
      </c>
    </row>
    <row r="39" ht="12.75">
      <c r="A39" t="s">
        <v>294</v>
      </c>
    </row>
    <row r="40" spans="1:8" ht="12.75">
      <c r="A40" t="s">
        <v>224</v>
      </c>
      <c r="B40" t="s">
        <v>251</v>
      </c>
      <c r="C40" t="s">
        <v>252</v>
      </c>
      <c r="D40" t="s">
        <v>253</v>
      </c>
      <c r="E40" t="s">
        <v>254</v>
      </c>
      <c r="F40" t="s">
        <v>255</v>
      </c>
      <c r="G40" t="s">
        <v>256</v>
      </c>
      <c r="H40" t="s">
        <v>282</v>
      </c>
    </row>
    <row r="41" spans="1:8" ht="12.75">
      <c r="A41">
        <v>2369</v>
      </c>
      <c r="B41">
        <v>5165</v>
      </c>
      <c r="C41">
        <v>6879</v>
      </c>
      <c r="D41">
        <v>469</v>
      </c>
      <c r="E41">
        <v>444</v>
      </c>
      <c r="F41">
        <v>5346</v>
      </c>
      <c r="G41">
        <v>2724</v>
      </c>
      <c r="H41">
        <v>23396</v>
      </c>
    </row>
    <row r="43" ht="12.75">
      <c r="A43" t="s">
        <v>295</v>
      </c>
    </row>
    <row r="44" spans="1:8" ht="12.75">
      <c r="A44" t="s">
        <v>224</v>
      </c>
      <c r="B44" t="s">
        <v>251</v>
      </c>
      <c r="C44" t="s">
        <v>252</v>
      </c>
      <c r="D44" t="s">
        <v>253</v>
      </c>
      <c r="E44" t="s">
        <v>254</v>
      </c>
      <c r="F44" t="s">
        <v>255</v>
      </c>
      <c r="G44" t="s">
        <v>256</v>
      </c>
      <c r="H44" t="s">
        <v>282</v>
      </c>
    </row>
    <row r="45" spans="1:8" ht="12.75">
      <c r="A45">
        <v>1181</v>
      </c>
      <c r="B45">
        <v>3050</v>
      </c>
      <c r="C45">
        <v>5157</v>
      </c>
      <c r="D45">
        <v>263</v>
      </c>
      <c r="E45">
        <v>115</v>
      </c>
      <c r="F45">
        <v>3846</v>
      </c>
      <c r="G45">
        <v>3716</v>
      </c>
      <c r="H45">
        <v>17328</v>
      </c>
    </row>
    <row r="47" ht="12.75">
      <c r="A47" t="s">
        <v>296</v>
      </c>
    </row>
    <row r="48" spans="1:11" ht="12.75">
      <c r="A48" t="s">
        <v>35</v>
      </c>
      <c r="B48" t="s">
        <v>297</v>
      </c>
      <c r="C48" t="s">
        <v>298</v>
      </c>
      <c r="D48" t="s">
        <v>299</v>
      </c>
      <c r="E48" t="s">
        <v>300</v>
      </c>
      <c r="F48" t="s">
        <v>301</v>
      </c>
      <c r="G48" t="s">
        <v>302</v>
      </c>
      <c r="H48" t="s">
        <v>303</v>
      </c>
      <c r="I48" t="s">
        <v>304</v>
      </c>
      <c r="J48" t="s">
        <v>305</v>
      </c>
      <c r="K48" t="s">
        <v>306</v>
      </c>
    </row>
    <row r="49" spans="1:11" ht="12.75">
      <c r="A49">
        <v>11392</v>
      </c>
      <c r="B49">
        <v>67434</v>
      </c>
      <c r="C49">
        <v>0</v>
      </c>
      <c r="D49">
        <v>595396</v>
      </c>
      <c r="E49">
        <v>623381</v>
      </c>
      <c r="F49">
        <v>35713</v>
      </c>
      <c r="G49">
        <v>263589</v>
      </c>
      <c r="H49">
        <v>12447</v>
      </c>
      <c r="I49">
        <v>8642</v>
      </c>
      <c r="J49">
        <v>94366</v>
      </c>
      <c r="K49">
        <v>1712360</v>
      </c>
    </row>
    <row r="51" ht="12.75">
      <c r="A51" t="s">
        <v>307</v>
      </c>
    </row>
    <row r="52" spans="1:11" ht="12.75">
      <c r="A52" t="s">
        <v>35</v>
      </c>
      <c r="B52" t="s">
        <v>297</v>
      </c>
      <c r="C52" t="s">
        <v>298</v>
      </c>
      <c r="D52" t="s">
        <v>299</v>
      </c>
      <c r="E52" t="s">
        <v>300</v>
      </c>
      <c r="F52" t="s">
        <v>301</v>
      </c>
      <c r="G52" t="s">
        <v>302</v>
      </c>
      <c r="H52" t="s">
        <v>303</v>
      </c>
      <c r="I52" t="s">
        <v>304</v>
      </c>
      <c r="J52" t="s">
        <v>305</v>
      </c>
      <c r="K52" t="s">
        <v>308</v>
      </c>
    </row>
    <row r="53" spans="1:11" ht="12.75">
      <c r="A53">
        <v>119701</v>
      </c>
      <c r="B53">
        <v>21477146</v>
      </c>
      <c r="C53">
        <v>0</v>
      </c>
      <c r="D53">
        <v>6789523</v>
      </c>
      <c r="E53">
        <v>6157174</v>
      </c>
      <c r="F53">
        <v>592373</v>
      </c>
      <c r="G53">
        <v>4405741</v>
      </c>
      <c r="H53">
        <v>504459</v>
      </c>
      <c r="I53">
        <v>555751</v>
      </c>
      <c r="J53">
        <v>54893</v>
      </c>
      <c r="K53">
        <v>40656761</v>
      </c>
    </row>
    <row r="55" ht="12.75">
      <c r="A55" t="s">
        <v>309</v>
      </c>
    </row>
    <row r="56" spans="1:11" ht="12.75">
      <c r="A56" t="s">
        <v>35</v>
      </c>
      <c r="B56" t="s">
        <v>297</v>
      </c>
      <c r="C56" t="s">
        <v>298</v>
      </c>
      <c r="D56" t="s">
        <v>299</v>
      </c>
      <c r="E56" t="s">
        <v>300</v>
      </c>
      <c r="F56" t="s">
        <v>301</v>
      </c>
      <c r="G56" t="s">
        <v>302</v>
      </c>
      <c r="H56" t="s">
        <v>303</v>
      </c>
      <c r="I56" t="s">
        <v>304</v>
      </c>
      <c r="J56" t="s">
        <v>305</v>
      </c>
      <c r="K56" t="s">
        <v>310</v>
      </c>
    </row>
    <row r="57" spans="1:11" ht="12.75">
      <c r="A57">
        <v>472</v>
      </c>
      <c r="B57">
        <v>4397</v>
      </c>
      <c r="C57">
        <v>4</v>
      </c>
      <c r="D57">
        <v>14708</v>
      </c>
      <c r="E57">
        <v>7141</v>
      </c>
      <c r="F57">
        <v>2290</v>
      </c>
      <c r="G57">
        <v>1734</v>
      </c>
      <c r="H57">
        <v>469</v>
      </c>
      <c r="I57">
        <v>238</v>
      </c>
      <c r="J57">
        <v>8914</v>
      </c>
      <c r="K57">
        <v>40367</v>
      </c>
    </row>
    <row r="58" ht="12.75">
      <c r="A58" t="s">
        <v>311</v>
      </c>
    </row>
    <row r="59" spans="1:4" ht="12.75">
      <c r="A59" t="s">
        <v>113</v>
      </c>
      <c r="B59" t="s">
        <v>312</v>
      </c>
      <c r="C59" t="s">
        <v>114</v>
      </c>
      <c r="D59" t="s">
        <v>313</v>
      </c>
    </row>
    <row r="60" ht="12.75">
      <c r="A60" t="s">
        <v>259</v>
      </c>
    </row>
    <row r="61" spans="1:8" ht="12.75">
      <c r="A61" t="s">
        <v>80</v>
      </c>
      <c r="B61" t="s">
        <v>260</v>
      </c>
      <c r="C61" t="s">
        <v>261</v>
      </c>
      <c r="D61" t="s">
        <v>262</v>
      </c>
      <c r="E61" t="s">
        <v>263</v>
      </c>
      <c r="F61" t="s">
        <v>264</v>
      </c>
      <c r="G61" t="s">
        <v>265</v>
      </c>
      <c r="H61" t="s">
        <v>266</v>
      </c>
    </row>
    <row r="62" spans="1:8" ht="12.75">
      <c r="A62">
        <v>654</v>
      </c>
      <c r="B62">
        <v>0</v>
      </c>
      <c r="C62">
        <v>4850</v>
      </c>
      <c r="D62">
        <v>686</v>
      </c>
      <c r="E62">
        <v>716952</v>
      </c>
      <c r="F62">
        <v>8988</v>
      </c>
      <c r="G62">
        <v>11791</v>
      </c>
      <c r="H62">
        <v>743921</v>
      </c>
    </row>
    <row r="64" ht="12.75">
      <c r="A64" t="s">
        <v>267</v>
      </c>
    </row>
    <row r="65" spans="1:4" ht="12.75">
      <c r="A65" t="s">
        <v>268</v>
      </c>
      <c r="B65" t="s">
        <v>269</v>
      </c>
      <c r="C65" t="s">
        <v>270</v>
      </c>
      <c r="D65" t="s">
        <v>271</v>
      </c>
    </row>
    <row r="66" spans="1:4" ht="12.75">
      <c r="A66">
        <v>781003</v>
      </c>
      <c r="B66">
        <v>1940910</v>
      </c>
      <c r="C66">
        <v>625125</v>
      </c>
      <c r="D66">
        <v>3347038</v>
      </c>
    </row>
    <row r="68" ht="12.75">
      <c r="A68" t="s">
        <v>272</v>
      </c>
    </row>
    <row r="69" spans="1:6" ht="12.75">
      <c r="A69" t="s">
        <v>273</v>
      </c>
      <c r="B69" t="s">
        <v>274</v>
      </c>
      <c r="C69" t="s">
        <v>275</v>
      </c>
      <c r="D69" t="s">
        <v>276</v>
      </c>
      <c r="E69" t="s">
        <v>277</v>
      </c>
      <c r="F69" t="s">
        <v>278</v>
      </c>
    </row>
    <row r="70" spans="1:6" ht="12.75">
      <c r="A70">
        <v>2392177</v>
      </c>
      <c r="B70">
        <v>1112274</v>
      </c>
      <c r="C70">
        <v>25472613</v>
      </c>
      <c r="D70">
        <v>15227757</v>
      </c>
      <c r="E70">
        <v>201268</v>
      </c>
      <c r="F70">
        <v>44406089</v>
      </c>
    </row>
    <row r="72" ht="12.75">
      <c r="A72" t="s">
        <v>279</v>
      </c>
    </row>
    <row r="73" spans="1:8" ht="12.75">
      <c r="A73" t="s">
        <v>80</v>
      </c>
      <c r="B73" t="s">
        <v>260</v>
      </c>
      <c r="C73" t="s">
        <v>261</v>
      </c>
      <c r="D73" t="s">
        <v>262</v>
      </c>
      <c r="E73" t="s">
        <v>263</v>
      </c>
      <c r="F73" t="s">
        <v>264</v>
      </c>
      <c r="G73" t="s">
        <v>265</v>
      </c>
      <c r="H73" t="s">
        <v>280</v>
      </c>
    </row>
    <row r="74" spans="1:8" ht="12.75">
      <c r="A74">
        <v>4083</v>
      </c>
      <c r="B74">
        <v>0</v>
      </c>
      <c r="C74">
        <v>13383</v>
      </c>
      <c r="D74">
        <v>6029</v>
      </c>
      <c r="E74">
        <v>1222483</v>
      </c>
      <c r="F74">
        <v>27061</v>
      </c>
      <c r="G74">
        <v>11791</v>
      </c>
      <c r="H74">
        <v>1284830</v>
      </c>
    </row>
    <row r="76" ht="12.75">
      <c r="A76" t="s">
        <v>281</v>
      </c>
    </row>
    <row r="77" spans="1:8" ht="12.75">
      <c r="A77" t="s">
        <v>224</v>
      </c>
      <c r="B77" t="s">
        <v>251</v>
      </c>
      <c r="C77" t="s">
        <v>252</v>
      </c>
      <c r="D77" t="s">
        <v>253</v>
      </c>
      <c r="E77" t="s">
        <v>254</v>
      </c>
      <c r="F77" t="s">
        <v>255</v>
      </c>
      <c r="G77" t="s">
        <v>256</v>
      </c>
      <c r="H77" t="s">
        <v>282</v>
      </c>
    </row>
    <row r="78" spans="1:8" ht="12.75">
      <c r="A78">
        <v>6306</v>
      </c>
      <c r="B78">
        <v>14020</v>
      </c>
      <c r="C78">
        <v>36403</v>
      </c>
      <c r="D78">
        <v>1182</v>
      </c>
      <c r="E78">
        <v>742</v>
      </c>
      <c r="F78">
        <v>26409</v>
      </c>
      <c r="G78">
        <v>19355</v>
      </c>
      <c r="H78">
        <v>104417</v>
      </c>
    </row>
    <row r="80" ht="12.75">
      <c r="A80" t="s">
        <v>283</v>
      </c>
    </row>
    <row r="81" spans="1:8" ht="12.75">
      <c r="A81" t="s">
        <v>224</v>
      </c>
      <c r="B81" t="s">
        <v>251</v>
      </c>
      <c r="C81" t="s">
        <v>252</v>
      </c>
      <c r="D81" t="s">
        <v>253</v>
      </c>
      <c r="E81" t="s">
        <v>254</v>
      </c>
      <c r="F81" t="s">
        <v>255</v>
      </c>
      <c r="G81" t="s">
        <v>256</v>
      </c>
      <c r="H81" t="s">
        <v>282</v>
      </c>
    </row>
    <row r="82" spans="1:8" ht="12.75">
      <c r="A82">
        <v>8269</v>
      </c>
      <c r="B82">
        <v>14729</v>
      </c>
      <c r="C82">
        <v>43668</v>
      </c>
      <c r="D82">
        <v>1486</v>
      </c>
      <c r="E82">
        <v>16</v>
      </c>
      <c r="F82">
        <v>24553</v>
      </c>
      <c r="G82">
        <v>25936</v>
      </c>
      <c r="H82">
        <v>118657</v>
      </c>
    </row>
    <row r="84" ht="12.75">
      <c r="A84" t="s">
        <v>284</v>
      </c>
    </row>
    <row r="85" spans="1:9" ht="12.75">
      <c r="A85" t="s">
        <v>285</v>
      </c>
      <c r="B85" t="s">
        <v>262</v>
      </c>
      <c r="C85" t="s">
        <v>286</v>
      </c>
      <c r="D85" t="s">
        <v>287</v>
      </c>
      <c r="E85" t="s">
        <v>263</v>
      </c>
      <c r="F85" t="s">
        <v>288</v>
      </c>
      <c r="G85" t="s">
        <v>289</v>
      </c>
      <c r="H85" t="s">
        <v>290</v>
      </c>
      <c r="I85" t="s">
        <v>291</v>
      </c>
    </row>
    <row r="86" spans="1:9" ht="12.75">
      <c r="A86">
        <v>27875</v>
      </c>
      <c r="B86">
        <v>584735</v>
      </c>
      <c r="C86">
        <v>23516776</v>
      </c>
      <c r="D86">
        <v>13494082</v>
      </c>
      <c r="E86">
        <v>3942569</v>
      </c>
      <c r="F86">
        <v>1777898</v>
      </c>
      <c r="G86">
        <v>1112274</v>
      </c>
      <c r="H86">
        <v>170389</v>
      </c>
      <c r="I86">
        <v>44626598</v>
      </c>
    </row>
    <row r="88" ht="12.75">
      <c r="A88" t="s">
        <v>292</v>
      </c>
    </row>
    <row r="89" spans="1:8" ht="12.75">
      <c r="A89" t="s">
        <v>80</v>
      </c>
      <c r="B89" t="s">
        <v>260</v>
      </c>
      <c r="C89" t="s">
        <v>261</v>
      </c>
      <c r="D89" t="s">
        <v>262</v>
      </c>
      <c r="E89" t="s">
        <v>263</v>
      </c>
      <c r="F89" t="s">
        <v>264</v>
      </c>
      <c r="G89" t="s">
        <v>265</v>
      </c>
      <c r="H89" t="s">
        <v>266</v>
      </c>
    </row>
    <row r="90" spans="1:8" ht="12.75">
      <c r="A90">
        <v>654</v>
      </c>
      <c r="B90">
        <v>0</v>
      </c>
      <c r="C90">
        <v>4850</v>
      </c>
      <c r="D90">
        <v>634</v>
      </c>
      <c r="E90">
        <v>433811</v>
      </c>
      <c r="F90">
        <v>6307</v>
      </c>
      <c r="G90">
        <v>10097</v>
      </c>
      <c r="H90">
        <v>456353</v>
      </c>
    </row>
    <row r="92" ht="12.75">
      <c r="A92" t="s">
        <v>293</v>
      </c>
    </row>
    <row r="93" spans="1:8" ht="12.75">
      <c r="A93" t="s">
        <v>80</v>
      </c>
      <c r="B93" t="s">
        <v>260</v>
      </c>
      <c r="C93" t="s">
        <v>261</v>
      </c>
      <c r="D93" t="s">
        <v>262</v>
      </c>
      <c r="E93" t="s">
        <v>263</v>
      </c>
      <c r="F93" t="s">
        <v>264</v>
      </c>
      <c r="G93" t="s">
        <v>265</v>
      </c>
      <c r="H93" t="s">
        <v>266</v>
      </c>
    </row>
    <row r="94" spans="1:8" ht="12.75">
      <c r="A94">
        <v>0</v>
      </c>
      <c r="B94">
        <v>0</v>
      </c>
      <c r="C94">
        <v>0</v>
      </c>
      <c r="D94">
        <v>52</v>
      </c>
      <c r="E94">
        <v>283141</v>
      </c>
      <c r="F94">
        <v>2681</v>
      </c>
      <c r="G94">
        <v>1694</v>
      </c>
      <c r="H94">
        <v>287568</v>
      </c>
    </row>
    <row r="96" ht="12.75">
      <c r="A96" t="s">
        <v>294</v>
      </c>
    </row>
    <row r="97" spans="1:8" ht="12.75">
      <c r="A97" t="s">
        <v>224</v>
      </c>
      <c r="B97" t="s">
        <v>251</v>
      </c>
      <c r="C97" t="s">
        <v>252</v>
      </c>
      <c r="D97" t="s">
        <v>253</v>
      </c>
      <c r="E97" t="s">
        <v>254</v>
      </c>
      <c r="F97" t="s">
        <v>255</v>
      </c>
      <c r="G97" t="s">
        <v>256</v>
      </c>
      <c r="H97" t="s">
        <v>282</v>
      </c>
    </row>
    <row r="98" spans="1:8" ht="12.75">
      <c r="A98">
        <v>3252</v>
      </c>
      <c r="B98">
        <v>3983</v>
      </c>
      <c r="C98">
        <v>10033</v>
      </c>
      <c r="D98">
        <v>409</v>
      </c>
      <c r="E98">
        <v>346</v>
      </c>
      <c r="F98">
        <v>8787</v>
      </c>
      <c r="G98">
        <v>1497</v>
      </c>
      <c r="H98">
        <v>28307</v>
      </c>
    </row>
    <row r="100" ht="12.75">
      <c r="A100" t="s">
        <v>295</v>
      </c>
    </row>
    <row r="101" spans="1:8" ht="12.75">
      <c r="A101" t="s">
        <v>224</v>
      </c>
      <c r="B101" t="s">
        <v>251</v>
      </c>
      <c r="C101" t="s">
        <v>252</v>
      </c>
      <c r="D101" t="s">
        <v>253</v>
      </c>
      <c r="E101" t="s">
        <v>254</v>
      </c>
      <c r="F101" t="s">
        <v>255</v>
      </c>
      <c r="G101" t="s">
        <v>256</v>
      </c>
      <c r="H101" t="s">
        <v>282</v>
      </c>
    </row>
    <row r="102" spans="1:8" ht="12.75">
      <c r="A102">
        <v>3147</v>
      </c>
      <c r="B102">
        <v>10349</v>
      </c>
      <c r="C102">
        <v>26832</v>
      </c>
      <c r="D102">
        <v>798</v>
      </c>
      <c r="E102">
        <v>396</v>
      </c>
      <c r="F102">
        <v>18096</v>
      </c>
      <c r="G102">
        <v>18222</v>
      </c>
      <c r="H102">
        <v>77840</v>
      </c>
    </row>
    <row r="104" ht="12.75">
      <c r="A104" t="s">
        <v>296</v>
      </c>
    </row>
    <row r="105" spans="1:11" ht="12.75">
      <c r="A105" t="s">
        <v>35</v>
      </c>
      <c r="B105" t="s">
        <v>297</v>
      </c>
      <c r="C105" t="s">
        <v>298</v>
      </c>
      <c r="D105" t="s">
        <v>299</v>
      </c>
      <c r="E105" t="s">
        <v>300</v>
      </c>
      <c r="F105" t="s">
        <v>301</v>
      </c>
      <c r="G105" t="s">
        <v>302</v>
      </c>
      <c r="H105" t="s">
        <v>303</v>
      </c>
      <c r="I105" t="s">
        <v>304</v>
      </c>
      <c r="J105" t="s">
        <v>305</v>
      </c>
      <c r="K105" t="s">
        <v>306</v>
      </c>
    </row>
    <row r="106" spans="1:11" ht="12.75">
      <c r="A106">
        <v>23011</v>
      </c>
      <c r="B106">
        <v>110177</v>
      </c>
      <c r="C106">
        <v>261557</v>
      </c>
      <c r="D106">
        <v>1410044</v>
      </c>
      <c r="E106">
        <v>937416</v>
      </c>
      <c r="F106">
        <v>124702</v>
      </c>
      <c r="G106">
        <v>279231</v>
      </c>
      <c r="H106">
        <v>26248</v>
      </c>
      <c r="I106">
        <v>39834</v>
      </c>
      <c r="J106">
        <v>134818</v>
      </c>
      <c r="K106">
        <v>3347038</v>
      </c>
    </row>
    <row r="108" ht="12.75">
      <c r="A108" t="s">
        <v>307</v>
      </c>
    </row>
    <row r="109" spans="1:11" ht="12.75">
      <c r="A109" t="s">
        <v>35</v>
      </c>
      <c r="B109" t="s">
        <v>297</v>
      </c>
      <c r="C109" t="s">
        <v>298</v>
      </c>
      <c r="D109" t="s">
        <v>299</v>
      </c>
      <c r="E109" t="s">
        <v>300</v>
      </c>
      <c r="F109" t="s">
        <v>301</v>
      </c>
      <c r="G109" t="s">
        <v>302</v>
      </c>
      <c r="H109" t="s">
        <v>303</v>
      </c>
      <c r="I109" t="s">
        <v>304</v>
      </c>
      <c r="J109" t="s">
        <v>305</v>
      </c>
      <c r="K109" t="s">
        <v>308</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309</v>
      </c>
    </row>
    <row r="113" spans="1:11" ht="12.75">
      <c r="A113" t="s">
        <v>35</v>
      </c>
      <c r="B113" t="s">
        <v>297</v>
      </c>
      <c r="C113" t="s">
        <v>298</v>
      </c>
      <c r="D113" t="s">
        <v>299</v>
      </c>
      <c r="E113" t="s">
        <v>300</v>
      </c>
      <c r="F113" t="s">
        <v>301</v>
      </c>
      <c r="G113" t="s">
        <v>302</v>
      </c>
      <c r="H113" t="s">
        <v>303</v>
      </c>
      <c r="I113" t="s">
        <v>304</v>
      </c>
      <c r="J113" t="s">
        <v>305</v>
      </c>
      <c r="K113" t="s">
        <v>310</v>
      </c>
    </row>
    <row r="114" spans="1:11" ht="12.75">
      <c r="A114">
        <v>470</v>
      </c>
      <c r="B114">
        <v>7670</v>
      </c>
      <c r="C114">
        <v>234</v>
      </c>
      <c r="D114">
        <v>54132</v>
      </c>
      <c r="E114">
        <v>16059</v>
      </c>
      <c r="F114">
        <v>13945</v>
      </c>
      <c r="G114">
        <v>291</v>
      </c>
      <c r="H114">
        <v>707</v>
      </c>
      <c r="I114">
        <v>403</v>
      </c>
      <c r="J114">
        <v>10506</v>
      </c>
      <c r="K114">
        <v>104417</v>
      </c>
    </row>
    <row r="115" ht="12.75">
      <c r="A115" t="s">
        <v>311</v>
      </c>
    </row>
    <row r="116" spans="1:4" ht="12.75">
      <c r="A116" t="s">
        <v>113</v>
      </c>
      <c r="B116" t="s">
        <v>314</v>
      </c>
      <c r="C116" t="s">
        <v>114</v>
      </c>
      <c r="D116" t="s">
        <v>315</v>
      </c>
    </row>
    <row r="117" ht="12.75">
      <c r="A117" t="s">
        <v>259</v>
      </c>
    </row>
    <row r="118" spans="1:8" ht="12.75">
      <c r="A118" t="s">
        <v>80</v>
      </c>
      <c r="B118" t="s">
        <v>260</v>
      </c>
      <c r="C118" t="s">
        <v>261</v>
      </c>
      <c r="D118" t="s">
        <v>262</v>
      </c>
      <c r="E118" t="s">
        <v>263</v>
      </c>
      <c r="F118" t="s">
        <v>264</v>
      </c>
      <c r="G118" t="s">
        <v>265</v>
      </c>
      <c r="H118" t="s">
        <v>266</v>
      </c>
    </row>
    <row r="119" spans="1:8" ht="12.75">
      <c r="A119">
        <v>482</v>
      </c>
      <c r="B119">
        <v>0</v>
      </c>
      <c r="C119">
        <v>7534</v>
      </c>
      <c r="D119">
        <v>364</v>
      </c>
      <c r="E119">
        <v>1017599</v>
      </c>
      <c r="F119">
        <v>10175</v>
      </c>
      <c r="G119">
        <v>12865</v>
      </c>
      <c r="H119">
        <v>1049019</v>
      </c>
    </row>
    <row r="121" ht="12.75">
      <c r="A121" t="s">
        <v>267</v>
      </c>
    </row>
    <row r="122" spans="1:4" ht="12.75">
      <c r="A122" t="s">
        <v>268</v>
      </c>
      <c r="B122" t="s">
        <v>269</v>
      </c>
      <c r="C122" t="s">
        <v>270</v>
      </c>
      <c r="D122" t="s">
        <v>271</v>
      </c>
    </row>
    <row r="123" spans="1:4" ht="12.75">
      <c r="A123">
        <v>1847011</v>
      </c>
      <c r="B123">
        <v>1940271</v>
      </c>
      <c r="C123">
        <v>724071</v>
      </c>
      <c r="D123">
        <v>4511353</v>
      </c>
    </row>
    <row r="125" ht="12.75">
      <c r="A125" t="s">
        <v>272</v>
      </c>
    </row>
    <row r="126" spans="1:6" ht="12.75">
      <c r="A126" t="s">
        <v>273</v>
      </c>
      <c r="B126" t="s">
        <v>274</v>
      </c>
      <c r="C126" t="s">
        <v>275</v>
      </c>
      <c r="D126" t="s">
        <v>276</v>
      </c>
      <c r="E126" t="s">
        <v>277</v>
      </c>
      <c r="F126" t="s">
        <v>278</v>
      </c>
    </row>
    <row r="127" spans="1:6" ht="12.75">
      <c r="A127">
        <v>3840608</v>
      </c>
      <c r="B127">
        <v>1658031</v>
      </c>
      <c r="C127">
        <v>36969501</v>
      </c>
      <c r="D127">
        <v>26032267</v>
      </c>
      <c r="E127">
        <v>818940</v>
      </c>
      <c r="F127">
        <v>69412062</v>
      </c>
    </row>
    <row r="129" ht="12.75">
      <c r="A129" t="s">
        <v>279</v>
      </c>
    </row>
    <row r="130" spans="1:8" ht="12.75">
      <c r="A130" t="s">
        <v>80</v>
      </c>
      <c r="B130" t="s">
        <v>260</v>
      </c>
      <c r="C130" t="s">
        <v>261</v>
      </c>
      <c r="D130" t="s">
        <v>262</v>
      </c>
      <c r="E130" t="s">
        <v>263</v>
      </c>
      <c r="F130" t="s">
        <v>264</v>
      </c>
      <c r="G130" t="s">
        <v>265</v>
      </c>
      <c r="H130" t="s">
        <v>280</v>
      </c>
    </row>
    <row r="131" spans="1:8" ht="12.75">
      <c r="A131">
        <v>3421</v>
      </c>
      <c r="B131">
        <v>0</v>
      </c>
      <c r="C131">
        <v>59226</v>
      </c>
      <c r="D131">
        <v>1591</v>
      </c>
      <c r="E131">
        <v>1804503</v>
      </c>
      <c r="F131">
        <v>32075</v>
      </c>
      <c r="G131">
        <v>12865</v>
      </c>
      <c r="H131">
        <v>1913681</v>
      </c>
    </row>
    <row r="133" ht="12.75">
      <c r="A133" t="s">
        <v>281</v>
      </c>
    </row>
    <row r="134" spans="1:8" ht="12.75">
      <c r="A134" t="s">
        <v>224</v>
      </c>
      <c r="B134" t="s">
        <v>251</v>
      </c>
      <c r="C134" t="s">
        <v>252</v>
      </c>
      <c r="D134" t="s">
        <v>253</v>
      </c>
      <c r="E134" t="s">
        <v>254</v>
      </c>
      <c r="F134" t="s">
        <v>255</v>
      </c>
      <c r="G134" t="s">
        <v>256</v>
      </c>
      <c r="H134" t="s">
        <v>282</v>
      </c>
    </row>
    <row r="135" spans="1:8" ht="12.75">
      <c r="A135">
        <v>7808</v>
      </c>
      <c r="B135">
        <v>15966</v>
      </c>
      <c r="C135">
        <v>52658</v>
      </c>
      <c r="D135">
        <v>1440</v>
      </c>
      <c r="E135">
        <v>923</v>
      </c>
      <c r="F135">
        <v>45646</v>
      </c>
      <c r="G135">
        <v>25342</v>
      </c>
      <c r="H135">
        <v>149783</v>
      </c>
    </row>
    <row r="137" ht="12.75">
      <c r="A137" t="s">
        <v>283</v>
      </c>
    </row>
    <row r="138" spans="1:8" ht="12.75">
      <c r="A138" t="s">
        <v>224</v>
      </c>
      <c r="B138" t="s">
        <v>251</v>
      </c>
      <c r="C138" t="s">
        <v>252</v>
      </c>
      <c r="D138" t="s">
        <v>253</v>
      </c>
      <c r="E138" t="s">
        <v>254</v>
      </c>
      <c r="F138" t="s">
        <v>255</v>
      </c>
      <c r="G138" t="s">
        <v>256</v>
      </c>
      <c r="H138" t="s">
        <v>282</v>
      </c>
    </row>
    <row r="139" spans="1:8" ht="12.75">
      <c r="A139">
        <v>11233</v>
      </c>
      <c r="B139">
        <v>19009</v>
      </c>
      <c r="C139">
        <v>65731</v>
      </c>
      <c r="D139">
        <v>1870</v>
      </c>
      <c r="E139">
        <v>3</v>
      </c>
      <c r="F139">
        <v>32823</v>
      </c>
      <c r="G139">
        <v>34867</v>
      </c>
      <c r="H139">
        <v>165536</v>
      </c>
    </row>
    <row r="141" ht="12.75">
      <c r="A141" t="s">
        <v>284</v>
      </c>
    </row>
    <row r="142" spans="1:9" ht="12.75">
      <c r="A142" t="s">
        <v>285</v>
      </c>
      <c r="B142" t="s">
        <v>262</v>
      </c>
      <c r="C142" t="s">
        <v>286</v>
      </c>
      <c r="D142" t="s">
        <v>287</v>
      </c>
      <c r="E142" t="s">
        <v>263</v>
      </c>
      <c r="F142" t="s">
        <v>288</v>
      </c>
      <c r="G142" t="s">
        <v>289</v>
      </c>
      <c r="H142" t="s">
        <v>290</v>
      </c>
      <c r="I142" t="s">
        <v>291</v>
      </c>
    </row>
    <row r="143" spans="1:9" ht="12.75">
      <c r="A143">
        <v>3066</v>
      </c>
      <c r="B143">
        <v>44385</v>
      </c>
      <c r="C143">
        <v>29154671</v>
      </c>
      <c r="D143">
        <v>24967467</v>
      </c>
      <c r="E143">
        <v>6808802</v>
      </c>
      <c r="F143">
        <v>6428779</v>
      </c>
      <c r="G143">
        <v>1658031</v>
      </c>
      <c r="H143">
        <v>355457</v>
      </c>
      <c r="I143">
        <v>69420658</v>
      </c>
    </row>
    <row r="145" ht="12.75">
      <c r="A145" t="s">
        <v>292</v>
      </c>
    </row>
    <row r="146" spans="1:8" ht="12.75">
      <c r="A146" t="s">
        <v>80</v>
      </c>
      <c r="B146" t="s">
        <v>260</v>
      </c>
      <c r="C146" t="s">
        <v>261</v>
      </c>
      <c r="D146" t="s">
        <v>262</v>
      </c>
      <c r="E146" t="s">
        <v>263</v>
      </c>
      <c r="F146" t="s">
        <v>264</v>
      </c>
      <c r="G146" t="s">
        <v>265</v>
      </c>
      <c r="H146" t="s">
        <v>266</v>
      </c>
    </row>
    <row r="147" spans="1:8" ht="12.75">
      <c r="A147">
        <v>482</v>
      </c>
      <c r="B147">
        <v>0</v>
      </c>
      <c r="C147">
        <v>7534</v>
      </c>
      <c r="D147">
        <v>364</v>
      </c>
      <c r="E147">
        <v>720552</v>
      </c>
      <c r="F147">
        <v>8003</v>
      </c>
      <c r="G147">
        <v>11884</v>
      </c>
      <c r="H147">
        <v>748819</v>
      </c>
    </row>
    <row r="149" ht="12.75">
      <c r="A149" t="s">
        <v>293</v>
      </c>
    </row>
    <row r="150" spans="1:8" ht="12.75">
      <c r="A150" t="s">
        <v>80</v>
      </c>
      <c r="B150" t="s">
        <v>260</v>
      </c>
      <c r="C150" t="s">
        <v>261</v>
      </c>
      <c r="D150" t="s">
        <v>262</v>
      </c>
      <c r="E150" t="s">
        <v>263</v>
      </c>
      <c r="F150" t="s">
        <v>264</v>
      </c>
      <c r="G150" t="s">
        <v>265</v>
      </c>
      <c r="H150" t="s">
        <v>266</v>
      </c>
    </row>
    <row r="151" spans="1:8" ht="12.75">
      <c r="A151">
        <v>0</v>
      </c>
      <c r="B151">
        <v>0</v>
      </c>
      <c r="C151">
        <v>0</v>
      </c>
      <c r="D151">
        <v>0</v>
      </c>
      <c r="E151">
        <v>297047</v>
      </c>
      <c r="F151">
        <v>2172</v>
      </c>
      <c r="G151">
        <v>981</v>
      </c>
      <c r="H151">
        <v>300200</v>
      </c>
    </row>
    <row r="153" ht="12.75">
      <c r="A153" t="s">
        <v>294</v>
      </c>
    </row>
    <row r="154" spans="1:8" ht="12.75">
      <c r="A154" t="s">
        <v>224</v>
      </c>
      <c r="B154" t="s">
        <v>251</v>
      </c>
      <c r="C154" t="s">
        <v>252</v>
      </c>
      <c r="D154" t="s">
        <v>253</v>
      </c>
      <c r="E154" t="s">
        <v>254</v>
      </c>
      <c r="F154" t="s">
        <v>255</v>
      </c>
      <c r="G154" t="s">
        <v>256</v>
      </c>
      <c r="H154" t="s">
        <v>282</v>
      </c>
    </row>
    <row r="155" spans="1:8" ht="12.75">
      <c r="A155">
        <v>4416</v>
      </c>
      <c r="B155">
        <v>4348</v>
      </c>
      <c r="C155">
        <v>23554</v>
      </c>
      <c r="D155">
        <v>549</v>
      </c>
      <c r="E155">
        <v>391</v>
      </c>
      <c r="F155">
        <v>22113</v>
      </c>
      <c r="G155">
        <v>1394</v>
      </c>
      <c r="H155">
        <v>56765</v>
      </c>
    </row>
    <row r="157" ht="12.75">
      <c r="A157" t="s">
        <v>295</v>
      </c>
    </row>
    <row r="158" spans="1:8" ht="12.75">
      <c r="A158" t="s">
        <v>224</v>
      </c>
      <c r="B158" t="s">
        <v>251</v>
      </c>
      <c r="C158" t="s">
        <v>252</v>
      </c>
      <c r="D158" t="s">
        <v>253</v>
      </c>
      <c r="E158" t="s">
        <v>254</v>
      </c>
      <c r="F158" t="s">
        <v>255</v>
      </c>
      <c r="G158" t="s">
        <v>256</v>
      </c>
      <c r="H158" t="s">
        <v>282</v>
      </c>
    </row>
    <row r="159" spans="1:8" ht="12.75">
      <c r="A159">
        <v>3506</v>
      </c>
      <c r="B159">
        <v>12049</v>
      </c>
      <c r="C159">
        <v>30154</v>
      </c>
      <c r="D159">
        <v>891</v>
      </c>
      <c r="E159">
        <v>532</v>
      </c>
      <c r="F159">
        <v>24405</v>
      </c>
      <c r="G159">
        <v>24686</v>
      </c>
      <c r="H159">
        <v>96223</v>
      </c>
    </row>
    <row r="161" ht="12.75">
      <c r="A161" t="s">
        <v>296</v>
      </c>
    </row>
    <row r="162" spans="1:11" ht="12.75">
      <c r="A162" t="s">
        <v>35</v>
      </c>
      <c r="B162" t="s">
        <v>297</v>
      </c>
      <c r="C162" t="s">
        <v>298</v>
      </c>
      <c r="D162" t="s">
        <v>299</v>
      </c>
      <c r="E162" t="s">
        <v>300</v>
      </c>
      <c r="F162" t="s">
        <v>301</v>
      </c>
      <c r="G162" t="s">
        <v>302</v>
      </c>
      <c r="H162" t="s">
        <v>303</v>
      </c>
      <c r="I162" t="s">
        <v>304</v>
      </c>
      <c r="J162" t="s">
        <v>305</v>
      </c>
      <c r="K162" t="s">
        <v>306</v>
      </c>
    </row>
    <row r="163" spans="1:11" ht="12.75">
      <c r="A163">
        <v>44187</v>
      </c>
      <c r="B163">
        <v>600970</v>
      </c>
      <c r="C163">
        <v>480145</v>
      </c>
      <c r="D163">
        <v>2476505</v>
      </c>
      <c r="E163">
        <v>534681</v>
      </c>
      <c r="F163">
        <v>101225</v>
      </c>
      <c r="G163">
        <v>0</v>
      </c>
      <c r="H163">
        <v>27056</v>
      </c>
      <c r="I163">
        <v>15845</v>
      </c>
      <c r="J163">
        <v>230739</v>
      </c>
      <c r="K163">
        <v>4511353</v>
      </c>
    </row>
    <row r="165" ht="12.75">
      <c r="A165" t="s">
        <v>307</v>
      </c>
    </row>
    <row r="166" spans="1:11" ht="12.75">
      <c r="A166" t="s">
        <v>35</v>
      </c>
      <c r="B166" t="s">
        <v>297</v>
      </c>
      <c r="C166" t="s">
        <v>298</v>
      </c>
      <c r="D166" t="s">
        <v>299</v>
      </c>
      <c r="E166" t="s">
        <v>300</v>
      </c>
      <c r="F166" t="s">
        <v>301</v>
      </c>
      <c r="G166" t="s">
        <v>302</v>
      </c>
      <c r="H166" t="s">
        <v>303</v>
      </c>
      <c r="I166" t="s">
        <v>304</v>
      </c>
      <c r="J166" t="s">
        <v>305</v>
      </c>
      <c r="K166" t="s">
        <v>308</v>
      </c>
    </row>
    <row r="167" spans="1:11" ht="12.75">
      <c r="A167">
        <v>1613352</v>
      </c>
      <c r="B167">
        <v>13712083</v>
      </c>
      <c r="C167">
        <v>3128095</v>
      </c>
      <c r="D167">
        <v>16424048</v>
      </c>
      <c r="E167">
        <v>29843593</v>
      </c>
      <c r="F167">
        <v>3879671</v>
      </c>
      <c r="G167">
        <v>0</v>
      </c>
      <c r="H167">
        <v>35025</v>
      </c>
      <c r="I167">
        <v>685083</v>
      </c>
      <c r="J167">
        <v>91112</v>
      </c>
      <c r="K167">
        <v>69412062</v>
      </c>
    </row>
    <row r="169" ht="12.75">
      <c r="A169" t="s">
        <v>309</v>
      </c>
    </row>
    <row r="170" spans="1:11" ht="12.75">
      <c r="A170" t="s">
        <v>35</v>
      </c>
      <c r="B170" t="s">
        <v>297</v>
      </c>
      <c r="C170" t="s">
        <v>298</v>
      </c>
      <c r="D170" t="s">
        <v>299</v>
      </c>
      <c r="E170" t="s">
        <v>300</v>
      </c>
      <c r="F170" t="s">
        <v>301</v>
      </c>
      <c r="G170" t="s">
        <v>302</v>
      </c>
      <c r="H170" t="s">
        <v>303</v>
      </c>
      <c r="I170" t="s">
        <v>304</v>
      </c>
      <c r="J170" t="s">
        <v>305</v>
      </c>
      <c r="K170" t="s">
        <v>310</v>
      </c>
    </row>
    <row r="171" spans="1:11" ht="12.75">
      <c r="A171">
        <v>435</v>
      </c>
      <c r="B171">
        <v>18772</v>
      </c>
      <c r="C171">
        <v>345</v>
      </c>
      <c r="D171">
        <v>60331</v>
      </c>
      <c r="E171">
        <v>41676</v>
      </c>
      <c r="F171">
        <v>8061</v>
      </c>
      <c r="G171">
        <v>0</v>
      </c>
      <c r="H171">
        <v>933</v>
      </c>
      <c r="I171">
        <v>456</v>
      </c>
      <c r="J171">
        <v>18774</v>
      </c>
      <c r="K171">
        <v>149783</v>
      </c>
    </row>
    <row r="173" spans="1:4" ht="12.75">
      <c r="A173" t="s">
        <v>113</v>
      </c>
      <c r="B173" t="s">
        <v>316</v>
      </c>
      <c r="C173" t="s">
        <v>114</v>
      </c>
      <c r="D173" t="s">
        <v>317</v>
      </c>
    </row>
    <row r="174" ht="12.75">
      <c r="A174" t="s">
        <v>259</v>
      </c>
    </row>
    <row r="175" spans="1:8" ht="12.75">
      <c r="A175" t="s">
        <v>80</v>
      </c>
      <c r="B175" t="s">
        <v>260</v>
      </c>
      <c r="C175" t="s">
        <v>261</v>
      </c>
      <c r="D175" t="s">
        <v>262</v>
      </c>
      <c r="E175" t="s">
        <v>263</v>
      </c>
      <c r="F175" t="s">
        <v>264</v>
      </c>
      <c r="G175" t="s">
        <v>265</v>
      </c>
      <c r="H175" t="s">
        <v>266</v>
      </c>
    </row>
    <row r="176" spans="1:8" ht="12.75">
      <c r="A176">
        <v>247</v>
      </c>
      <c r="B176">
        <v>0</v>
      </c>
      <c r="C176">
        <v>16388</v>
      </c>
      <c r="D176">
        <v>2728</v>
      </c>
      <c r="E176">
        <v>1232751</v>
      </c>
      <c r="F176">
        <v>10885</v>
      </c>
      <c r="G176">
        <v>5456</v>
      </c>
      <c r="H176">
        <v>1268455</v>
      </c>
    </row>
    <row r="178" ht="12.75">
      <c r="A178" t="s">
        <v>267</v>
      </c>
    </row>
    <row r="179" spans="1:4" ht="12.75">
      <c r="A179" t="s">
        <v>268</v>
      </c>
      <c r="B179" t="s">
        <v>269</v>
      </c>
      <c r="C179" t="s">
        <v>270</v>
      </c>
      <c r="D179" t="s">
        <v>271</v>
      </c>
    </row>
    <row r="180" spans="1:4" ht="12.75">
      <c r="A180">
        <v>2985230</v>
      </c>
      <c r="B180">
        <v>2111734</v>
      </c>
      <c r="C180">
        <v>592869</v>
      </c>
      <c r="D180">
        <v>5689833</v>
      </c>
    </row>
    <row r="182" ht="12.75">
      <c r="A182" t="s">
        <v>272</v>
      </c>
    </row>
    <row r="183" spans="1:6" ht="12.75">
      <c r="A183" t="s">
        <v>273</v>
      </c>
      <c r="B183" t="s">
        <v>274</v>
      </c>
      <c r="C183" t="s">
        <v>275</v>
      </c>
      <c r="D183" t="s">
        <v>276</v>
      </c>
      <c r="E183" t="s">
        <v>277</v>
      </c>
      <c r="F183" t="s">
        <v>278</v>
      </c>
    </row>
    <row r="184" spans="1:6" ht="12.75">
      <c r="A184">
        <v>4115557</v>
      </c>
      <c r="B184">
        <v>4679142</v>
      </c>
      <c r="C184">
        <v>63729129</v>
      </c>
      <c r="D184">
        <v>54232630</v>
      </c>
      <c r="E184">
        <v>1019490</v>
      </c>
      <c r="F184">
        <v>129402923</v>
      </c>
    </row>
    <row r="186" ht="12.75">
      <c r="A186" t="s">
        <v>279</v>
      </c>
    </row>
    <row r="187" spans="1:8" ht="12.75">
      <c r="A187" t="s">
        <v>80</v>
      </c>
      <c r="B187" t="s">
        <v>260</v>
      </c>
      <c r="C187" t="s">
        <v>261</v>
      </c>
      <c r="D187" t="s">
        <v>262</v>
      </c>
      <c r="E187" t="s">
        <v>263</v>
      </c>
      <c r="F187" t="s">
        <v>264</v>
      </c>
      <c r="G187" t="s">
        <v>265</v>
      </c>
      <c r="H187" t="s">
        <v>280</v>
      </c>
    </row>
    <row r="188" spans="1:8" ht="12.75">
      <c r="A188">
        <v>1356</v>
      </c>
      <c r="B188">
        <v>0</v>
      </c>
      <c r="C188">
        <v>46602</v>
      </c>
      <c r="D188">
        <v>3169</v>
      </c>
      <c r="E188">
        <v>2465102</v>
      </c>
      <c r="F188">
        <v>38643</v>
      </c>
      <c r="G188">
        <v>5456</v>
      </c>
      <c r="H188">
        <v>2560328</v>
      </c>
    </row>
    <row r="190" ht="12.75">
      <c r="A190" t="s">
        <v>281</v>
      </c>
    </row>
    <row r="191" spans="1:8" ht="12.75">
      <c r="A191" t="s">
        <v>224</v>
      </c>
      <c r="B191" t="s">
        <v>251</v>
      </c>
      <c r="C191" t="s">
        <v>252</v>
      </c>
      <c r="D191" t="s">
        <v>253</v>
      </c>
      <c r="E191" t="s">
        <v>254</v>
      </c>
      <c r="F191" t="s">
        <v>255</v>
      </c>
      <c r="G191" t="s">
        <v>256</v>
      </c>
      <c r="H191" t="s">
        <v>282</v>
      </c>
    </row>
    <row r="192" spans="1:8" ht="12.75">
      <c r="A192">
        <v>6148</v>
      </c>
      <c r="B192">
        <v>14582</v>
      </c>
      <c r="C192">
        <v>50257</v>
      </c>
      <c r="D192">
        <v>1252</v>
      </c>
      <c r="E192">
        <v>874</v>
      </c>
      <c r="F192">
        <v>45604</v>
      </c>
      <c r="G192">
        <v>25181</v>
      </c>
      <c r="H192">
        <v>143898</v>
      </c>
    </row>
    <row r="194" ht="12.75">
      <c r="A194" t="s">
        <v>283</v>
      </c>
    </row>
    <row r="195" spans="1:8" ht="12.75">
      <c r="A195" t="s">
        <v>224</v>
      </c>
      <c r="B195" t="s">
        <v>251</v>
      </c>
      <c r="C195" t="s">
        <v>252</v>
      </c>
      <c r="D195" t="s">
        <v>253</v>
      </c>
      <c r="E195" t="s">
        <v>254</v>
      </c>
      <c r="F195" t="s">
        <v>255</v>
      </c>
      <c r="G195" t="s">
        <v>256</v>
      </c>
      <c r="H195" t="s">
        <v>282</v>
      </c>
    </row>
    <row r="196" spans="1:8" ht="12.75">
      <c r="A196">
        <v>12610</v>
      </c>
      <c r="B196">
        <v>20884</v>
      </c>
      <c r="C196">
        <v>79460</v>
      </c>
      <c r="D196">
        <v>2206</v>
      </c>
      <c r="E196">
        <v>0</v>
      </c>
      <c r="F196">
        <v>40262</v>
      </c>
      <c r="G196">
        <v>40056</v>
      </c>
      <c r="H196">
        <v>195478</v>
      </c>
    </row>
    <row r="198" ht="12.75">
      <c r="A198" t="s">
        <v>284</v>
      </c>
    </row>
    <row r="199" spans="1:9" ht="12.75">
      <c r="A199" t="s">
        <v>285</v>
      </c>
      <c r="B199" t="s">
        <v>262</v>
      </c>
      <c r="C199" t="s">
        <v>286</v>
      </c>
      <c r="D199" t="s">
        <v>287</v>
      </c>
      <c r="E199" t="s">
        <v>263</v>
      </c>
      <c r="F199" t="s">
        <v>288</v>
      </c>
      <c r="G199" t="s">
        <v>289</v>
      </c>
      <c r="H199" t="s">
        <v>290</v>
      </c>
      <c r="I199" t="s">
        <v>291</v>
      </c>
    </row>
    <row r="200" spans="1:9" ht="12.75">
      <c r="A200">
        <v>1293</v>
      </c>
      <c r="B200">
        <v>1488773</v>
      </c>
      <c r="C200">
        <v>46774146</v>
      </c>
      <c r="D200">
        <v>28029543</v>
      </c>
      <c r="E200">
        <v>42237695</v>
      </c>
      <c r="F200">
        <v>5880466</v>
      </c>
      <c r="G200">
        <v>4679142</v>
      </c>
      <c r="H200">
        <v>458331</v>
      </c>
      <c r="I200">
        <v>129549389</v>
      </c>
    </row>
    <row r="202" ht="12.75">
      <c r="A202" t="s">
        <v>292</v>
      </c>
    </row>
    <row r="203" spans="1:8" ht="12.75">
      <c r="A203" t="s">
        <v>80</v>
      </c>
      <c r="B203" t="s">
        <v>260</v>
      </c>
      <c r="C203" t="s">
        <v>261</v>
      </c>
      <c r="D203" t="s">
        <v>262</v>
      </c>
      <c r="E203" t="s">
        <v>263</v>
      </c>
      <c r="F203" t="s">
        <v>264</v>
      </c>
      <c r="G203" t="s">
        <v>265</v>
      </c>
      <c r="H203" t="s">
        <v>266</v>
      </c>
    </row>
    <row r="204" spans="1:8" ht="12.75">
      <c r="A204">
        <v>247</v>
      </c>
      <c r="B204">
        <v>0</v>
      </c>
      <c r="C204">
        <v>16388</v>
      </c>
      <c r="D204">
        <v>2728</v>
      </c>
      <c r="E204">
        <v>833597</v>
      </c>
      <c r="F204">
        <v>9214</v>
      </c>
      <c r="G204">
        <v>5456</v>
      </c>
      <c r="H204">
        <v>867630</v>
      </c>
    </row>
    <row r="206" ht="12.75">
      <c r="A206" t="s">
        <v>293</v>
      </c>
    </row>
    <row r="207" spans="1:8" ht="12.75">
      <c r="A207" t="s">
        <v>80</v>
      </c>
      <c r="B207" t="s">
        <v>260</v>
      </c>
      <c r="C207" t="s">
        <v>261</v>
      </c>
      <c r="D207" t="s">
        <v>262</v>
      </c>
      <c r="E207" t="s">
        <v>263</v>
      </c>
      <c r="F207" t="s">
        <v>264</v>
      </c>
      <c r="G207" t="s">
        <v>265</v>
      </c>
      <c r="H207" t="s">
        <v>266</v>
      </c>
    </row>
    <row r="208" spans="1:8" ht="12.75">
      <c r="A208">
        <v>0</v>
      </c>
      <c r="B208">
        <v>0</v>
      </c>
      <c r="C208">
        <v>0</v>
      </c>
      <c r="D208">
        <v>0</v>
      </c>
      <c r="E208">
        <v>399154</v>
      </c>
      <c r="F208">
        <v>1671</v>
      </c>
      <c r="G208">
        <v>0</v>
      </c>
      <c r="H208">
        <v>400825</v>
      </c>
    </row>
    <row r="210" ht="12.75">
      <c r="A210" t="s">
        <v>294</v>
      </c>
    </row>
    <row r="211" spans="1:8" ht="12.75">
      <c r="A211" t="s">
        <v>224</v>
      </c>
      <c r="B211" t="s">
        <v>251</v>
      </c>
      <c r="C211" t="s">
        <v>252</v>
      </c>
      <c r="D211" t="s">
        <v>253</v>
      </c>
      <c r="E211" t="s">
        <v>254</v>
      </c>
      <c r="F211" t="s">
        <v>255</v>
      </c>
      <c r="G211" t="s">
        <v>256</v>
      </c>
      <c r="H211" t="s">
        <v>282</v>
      </c>
    </row>
    <row r="212" spans="1:8" ht="12.75">
      <c r="A212">
        <v>3722</v>
      </c>
      <c r="B212">
        <v>5029</v>
      </c>
      <c r="C212">
        <v>28310</v>
      </c>
      <c r="D212">
        <v>641</v>
      </c>
      <c r="E212">
        <v>430</v>
      </c>
      <c r="F212">
        <v>30909</v>
      </c>
      <c r="G212">
        <v>1844</v>
      </c>
      <c r="H212">
        <v>70885</v>
      </c>
    </row>
    <row r="214" ht="12.75">
      <c r="A214" t="s">
        <v>295</v>
      </c>
    </row>
    <row r="215" spans="1:8" ht="12.75">
      <c r="A215" t="s">
        <v>224</v>
      </c>
      <c r="B215" t="s">
        <v>251</v>
      </c>
      <c r="C215" t="s">
        <v>252</v>
      </c>
      <c r="D215" t="s">
        <v>253</v>
      </c>
      <c r="E215" t="s">
        <v>254</v>
      </c>
      <c r="F215" t="s">
        <v>255</v>
      </c>
      <c r="G215" t="s">
        <v>256</v>
      </c>
      <c r="H215" t="s">
        <v>282</v>
      </c>
    </row>
    <row r="216" spans="1:8" ht="12.75">
      <c r="A216">
        <v>2426</v>
      </c>
      <c r="B216">
        <v>9553</v>
      </c>
      <c r="C216">
        <v>21947</v>
      </c>
      <c r="D216">
        <v>603</v>
      </c>
      <c r="E216">
        <v>444</v>
      </c>
      <c r="F216">
        <v>14695</v>
      </c>
      <c r="G216">
        <v>23337</v>
      </c>
      <c r="H216">
        <v>73005</v>
      </c>
    </row>
    <row r="218" ht="12.75">
      <c r="A218" t="s">
        <v>296</v>
      </c>
    </row>
    <row r="219" spans="1:11" ht="12.75">
      <c r="A219" t="s">
        <v>35</v>
      </c>
      <c r="B219" t="s">
        <v>297</v>
      </c>
      <c r="C219" t="s">
        <v>298</v>
      </c>
      <c r="D219" t="s">
        <v>299</v>
      </c>
      <c r="E219" t="s">
        <v>300</v>
      </c>
      <c r="F219" t="s">
        <v>301</v>
      </c>
      <c r="G219" t="s">
        <v>302</v>
      </c>
      <c r="H219" t="s">
        <v>303</v>
      </c>
      <c r="I219" t="s">
        <v>304</v>
      </c>
      <c r="J219" t="s">
        <v>305</v>
      </c>
      <c r="K219" t="s">
        <v>306</v>
      </c>
    </row>
    <row r="220" spans="1:11" ht="12.75">
      <c r="A220">
        <v>50366</v>
      </c>
      <c r="B220">
        <v>315897</v>
      </c>
      <c r="C220">
        <v>633788</v>
      </c>
      <c r="D220">
        <v>3490195</v>
      </c>
      <c r="E220">
        <v>812578</v>
      </c>
      <c r="F220">
        <v>127501</v>
      </c>
      <c r="G220">
        <v>0</v>
      </c>
      <c r="H220">
        <v>58523</v>
      </c>
      <c r="I220">
        <v>7317</v>
      </c>
      <c r="J220">
        <v>193668</v>
      </c>
      <c r="K220">
        <v>5689833</v>
      </c>
    </row>
    <row r="222" ht="12.75">
      <c r="A222" t="s">
        <v>307</v>
      </c>
    </row>
    <row r="223" spans="1:11" ht="12.75">
      <c r="A223" t="s">
        <v>35</v>
      </c>
      <c r="B223" t="s">
        <v>297</v>
      </c>
      <c r="C223" t="s">
        <v>298</v>
      </c>
      <c r="D223" t="s">
        <v>299</v>
      </c>
      <c r="E223" t="s">
        <v>300</v>
      </c>
      <c r="F223" t="s">
        <v>301</v>
      </c>
      <c r="G223" t="s">
        <v>302</v>
      </c>
      <c r="H223" t="s">
        <v>303</v>
      </c>
      <c r="I223" t="s">
        <v>304</v>
      </c>
      <c r="J223" t="s">
        <v>305</v>
      </c>
      <c r="K223" t="s">
        <v>308</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309</v>
      </c>
    </row>
    <row r="227" spans="1:11" ht="12.75">
      <c r="A227" t="s">
        <v>35</v>
      </c>
      <c r="B227" t="s">
        <v>297</v>
      </c>
      <c r="C227" t="s">
        <v>298</v>
      </c>
      <c r="D227" t="s">
        <v>299</v>
      </c>
      <c r="E227" t="s">
        <v>300</v>
      </c>
      <c r="F227" t="s">
        <v>301</v>
      </c>
      <c r="G227" t="s">
        <v>302</v>
      </c>
      <c r="H227" t="s">
        <v>303</v>
      </c>
      <c r="I227" t="s">
        <v>304</v>
      </c>
      <c r="J227" t="s">
        <v>305</v>
      </c>
      <c r="K227" t="s">
        <v>310</v>
      </c>
    </row>
    <row r="228" spans="1:11" ht="12.75">
      <c r="A228">
        <v>426</v>
      </c>
      <c r="B228">
        <v>18329</v>
      </c>
      <c r="C228">
        <v>1285</v>
      </c>
      <c r="D228">
        <v>59548</v>
      </c>
      <c r="E228">
        <v>41688</v>
      </c>
      <c r="F228">
        <v>2651</v>
      </c>
      <c r="G228">
        <v>0</v>
      </c>
      <c r="H228">
        <v>1364</v>
      </c>
      <c r="I228">
        <v>1507</v>
      </c>
      <c r="J228">
        <v>17100</v>
      </c>
      <c r="K228">
        <v>143898</v>
      </c>
    </row>
    <row r="230" spans="1:4" ht="12.75">
      <c r="A230" t="s">
        <v>113</v>
      </c>
      <c r="B230" t="s">
        <v>318</v>
      </c>
      <c r="C230" t="s">
        <v>114</v>
      </c>
      <c r="D230" t="s">
        <v>319</v>
      </c>
    </row>
    <row r="231" ht="12.75">
      <c r="A231" t="s">
        <v>259</v>
      </c>
    </row>
    <row r="232" spans="1:8" ht="12.75">
      <c r="A232" t="s">
        <v>80</v>
      </c>
      <c r="B232" t="s">
        <v>260</v>
      </c>
      <c r="C232" t="s">
        <v>320</v>
      </c>
      <c r="D232" t="s">
        <v>262</v>
      </c>
      <c r="E232" t="s">
        <v>263</v>
      </c>
      <c r="F232" t="s">
        <v>264</v>
      </c>
      <c r="G232" t="s">
        <v>265</v>
      </c>
      <c r="H232" t="s">
        <v>321</v>
      </c>
    </row>
    <row r="233" spans="1:8" ht="12.75">
      <c r="A233">
        <v>0</v>
      </c>
      <c r="B233">
        <v>0</v>
      </c>
      <c r="C233">
        <v>41408</v>
      </c>
      <c r="D233">
        <v>3978</v>
      </c>
      <c r="E233">
        <v>1398413</v>
      </c>
      <c r="F233">
        <v>12741</v>
      </c>
      <c r="G233">
        <v>13700</v>
      </c>
      <c r="H233">
        <v>1470240</v>
      </c>
    </row>
    <row r="235" ht="12.75">
      <c r="A235" t="s">
        <v>267</v>
      </c>
    </row>
    <row r="236" spans="1:4" ht="12.75">
      <c r="A236" t="s">
        <v>268</v>
      </c>
      <c r="B236" t="s">
        <v>269</v>
      </c>
      <c r="C236" t="s">
        <v>270</v>
      </c>
      <c r="D236" t="s">
        <v>271</v>
      </c>
    </row>
    <row r="237" spans="1:4" ht="12.75">
      <c r="A237">
        <v>3329171</v>
      </c>
      <c r="B237">
        <v>3962851</v>
      </c>
      <c r="C237">
        <v>762755</v>
      </c>
      <c r="D237">
        <v>8054777</v>
      </c>
    </row>
    <row r="239" ht="12.75">
      <c r="A239" t="s">
        <v>272</v>
      </c>
    </row>
    <row r="240" spans="1:8" ht="12.75">
      <c r="A240" t="s">
        <v>273</v>
      </c>
      <c r="B240" t="s">
        <v>274</v>
      </c>
      <c r="C240" t="s">
        <v>275</v>
      </c>
      <c r="D240" t="s">
        <v>322</v>
      </c>
      <c r="E240" t="s">
        <v>323</v>
      </c>
      <c r="F240" t="s">
        <v>324</v>
      </c>
      <c r="G240" t="s">
        <v>277</v>
      </c>
      <c r="H240" t="s">
        <v>325</v>
      </c>
    </row>
    <row r="241" spans="1:8" ht="12.75">
      <c r="A241">
        <v>4501419</v>
      </c>
      <c r="B241">
        <v>13553897</v>
      </c>
      <c r="C241">
        <v>16519518</v>
      </c>
      <c r="D241">
        <v>49431440</v>
      </c>
      <c r="E241">
        <v>12086846</v>
      </c>
      <c r="F241">
        <v>201702</v>
      </c>
      <c r="G241">
        <v>580050</v>
      </c>
      <c r="H241">
        <v>96874872</v>
      </c>
    </row>
    <row r="243" ht="12.75">
      <c r="A243" t="s">
        <v>279</v>
      </c>
    </row>
    <row r="244" spans="1:8" ht="12.75">
      <c r="A244" t="s">
        <v>80</v>
      </c>
      <c r="B244" t="s">
        <v>260</v>
      </c>
      <c r="C244" t="s">
        <v>320</v>
      </c>
      <c r="D244" t="s">
        <v>262</v>
      </c>
      <c r="E244" t="s">
        <v>263</v>
      </c>
      <c r="F244" t="s">
        <v>264</v>
      </c>
      <c r="G244" t="s">
        <v>265</v>
      </c>
      <c r="H244" t="s">
        <v>326</v>
      </c>
    </row>
    <row r="245" spans="1:8" ht="12.75">
      <c r="A245">
        <v>0</v>
      </c>
      <c r="B245">
        <v>0</v>
      </c>
      <c r="C245">
        <v>264721</v>
      </c>
      <c r="D245">
        <v>5090</v>
      </c>
      <c r="E245">
        <v>2964240</v>
      </c>
      <c r="F245">
        <v>57202</v>
      </c>
      <c r="G245">
        <v>13700</v>
      </c>
      <c r="H245">
        <v>3304953</v>
      </c>
    </row>
    <row r="247" ht="12.75">
      <c r="A247" t="s">
        <v>281</v>
      </c>
    </row>
    <row r="248" spans="1:8" ht="12.75">
      <c r="A248" t="s">
        <v>224</v>
      </c>
      <c r="B248" t="s">
        <v>251</v>
      </c>
      <c r="C248" t="s">
        <v>252</v>
      </c>
      <c r="D248" t="s">
        <v>253</v>
      </c>
      <c r="E248" t="s">
        <v>254</v>
      </c>
      <c r="F248" t="s">
        <v>255</v>
      </c>
      <c r="G248" t="s">
        <v>256</v>
      </c>
      <c r="H248" t="s">
        <v>282</v>
      </c>
    </row>
    <row r="249" spans="1:8" ht="12.75">
      <c r="A249">
        <v>4340</v>
      </c>
      <c r="B249">
        <v>12409</v>
      </c>
      <c r="C249">
        <v>33669</v>
      </c>
      <c r="D249">
        <v>1097</v>
      </c>
      <c r="E249">
        <v>815</v>
      </c>
      <c r="F249">
        <v>21749</v>
      </c>
      <c r="G249">
        <v>28411</v>
      </c>
      <c r="H249">
        <v>102490</v>
      </c>
    </row>
    <row r="251" ht="12.75">
      <c r="A251" t="s">
        <v>283</v>
      </c>
    </row>
    <row r="252" spans="1:8" ht="12.75">
      <c r="A252" t="s">
        <v>224</v>
      </c>
      <c r="B252" t="s">
        <v>251</v>
      </c>
      <c r="C252" t="s">
        <v>252</v>
      </c>
      <c r="D252" t="s">
        <v>253</v>
      </c>
      <c r="E252" t="s">
        <v>254</v>
      </c>
      <c r="F252" t="s">
        <v>255</v>
      </c>
      <c r="G252" t="s">
        <v>256</v>
      </c>
      <c r="H252" t="s">
        <v>282</v>
      </c>
    </row>
    <row r="253" spans="1:8" ht="12.75">
      <c r="A253">
        <v>15573</v>
      </c>
      <c r="B253">
        <v>17496</v>
      </c>
      <c r="C253">
        <v>87860</v>
      </c>
      <c r="D253">
        <v>1958</v>
      </c>
      <c r="E253">
        <v>0</v>
      </c>
      <c r="F253">
        <v>50335</v>
      </c>
      <c r="G253">
        <v>44630</v>
      </c>
      <c r="H253">
        <v>217852</v>
      </c>
    </row>
    <row r="255" ht="12.75">
      <c r="A255" t="s">
        <v>284</v>
      </c>
    </row>
    <row r="256" spans="1:9" ht="12.75">
      <c r="A256" t="s">
        <v>285</v>
      </c>
      <c r="B256" t="s">
        <v>262</v>
      </c>
      <c r="C256" t="s">
        <v>286</v>
      </c>
      <c r="D256" t="s">
        <v>287</v>
      </c>
      <c r="E256" t="s">
        <v>263</v>
      </c>
      <c r="F256" t="s">
        <v>288</v>
      </c>
      <c r="G256" t="s">
        <v>289</v>
      </c>
      <c r="H256" t="s">
        <v>290</v>
      </c>
      <c r="I256" t="s">
        <v>291</v>
      </c>
    </row>
    <row r="257" spans="1:9" ht="12.75">
      <c r="A257">
        <v>159288</v>
      </c>
      <c r="B257">
        <v>3105247</v>
      </c>
      <c r="C257">
        <v>29999372</v>
      </c>
      <c r="D257">
        <v>15432624</v>
      </c>
      <c r="E257">
        <v>10389263</v>
      </c>
      <c r="F257">
        <v>23677663</v>
      </c>
      <c r="G257">
        <v>13553897</v>
      </c>
      <c r="H257">
        <v>557519</v>
      </c>
      <c r="I257">
        <v>96874873</v>
      </c>
    </row>
    <row r="259" ht="12.75">
      <c r="A259" t="s">
        <v>292</v>
      </c>
    </row>
    <row r="260" spans="1:8" ht="12.75">
      <c r="A260" t="s">
        <v>80</v>
      </c>
      <c r="B260" t="s">
        <v>260</v>
      </c>
      <c r="C260" t="s">
        <v>320</v>
      </c>
      <c r="D260" t="s">
        <v>262</v>
      </c>
      <c r="E260" t="s">
        <v>263</v>
      </c>
      <c r="F260" t="s">
        <v>264</v>
      </c>
      <c r="G260" t="s">
        <v>265</v>
      </c>
      <c r="H260" t="s">
        <v>321</v>
      </c>
    </row>
    <row r="261" spans="1:8" ht="12.75">
      <c r="A261">
        <v>0</v>
      </c>
      <c r="B261">
        <v>0</v>
      </c>
      <c r="C261">
        <v>41408</v>
      </c>
      <c r="D261">
        <v>3978</v>
      </c>
      <c r="E261">
        <v>975797</v>
      </c>
      <c r="F261">
        <v>10967</v>
      </c>
      <c r="G261">
        <v>13700</v>
      </c>
      <c r="H261">
        <v>1045850</v>
      </c>
    </row>
    <row r="263" ht="12.75">
      <c r="A263" t="s">
        <v>293</v>
      </c>
    </row>
    <row r="264" spans="1:8" ht="12.75">
      <c r="A264" t="s">
        <v>80</v>
      </c>
      <c r="B264" t="s">
        <v>260</v>
      </c>
      <c r="C264" t="s">
        <v>320</v>
      </c>
      <c r="D264" t="s">
        <v>262</v>
      </c>
      <c r="E264" t="s">
        <v>263</v>
      </c>
      <c r="F264" t="s">
        <v>264</v>
      </c>
      <c r="G264" t="s">
        <v>265</v>
      </c>
      <c r="H264" t="s">
        <v>321</v>
      </c>
    </row>
    <row r="265" spans="1:8" ht="12.75">
      <c r="A265">
        <v>0</v>
      </c>
      <c r="B265">
        <v>0</v>
      </c>
      <c r="C265">
        <v>0</v>
      </c>
      <c r="D265">
        <v>0</v>
      </c>
      <c r="E265">
        <v>422616</v>
      </c>
      <c r="F265">
        <v>1774</v>
      </c>
      <c r="G265">
        <v>0</v>
      </c>
      <c r="H265">
        <v>424390</v>
      </c>
    </row>
    <row r="267" ht="12.75">
      <c r="A267" t="s">
        <v>294</v>
      </c>
    </row>
    <row r="268" spans="1:8" ht="12.75">
      <c r="A268" t="s">
        <v>224</v>
      </c>
      <c r="B268" t="s">
        <v>251</v>
      </c>
      <c r="C268" t="s">
        <v>252</v>
      </c>
      <c r="D268" t="s">
        <v>253</v>
      </c>
      <c r="E268" t="s">
        <v>254</v>
      </c>
      <c r="F268" t="s">
        <v>255</v>
      </c>
      <c r="G268" t="s">
        <v>256</v>
      </c>
      <c r="H268" t="s">
        <v>282</v>
      </c>
    </row>
    <row r="269" spans="1:8" ht="12.75">
      <c r="A269">
        <v>2226</v>
      </c>
      <c r="B269">
        <v>3503</v>
      </c>
      <c r="C269">
        <v>10898</v>
      </c>
      <c r="D269">
        <v>463</v>
      </c>
      <c r="E269">
        <v>364</v>
      </c>
      <c r="F269">
        <v>7619</v>
      </c>
      <c r="G269">
        <v>1900</v>
      </c>
      <c r="H269">
        <v>26973</v>
      </c>
    </row>
    <row r="271" ht="12.75">
      <c r="A271" t="s">
        <v>295</v>
      </c>
    </row>
    <row r="272" spans="1:8" ht="12.75">
      <c r="A272" t="s">
        <v>224</v>
      </c>
      <c r="B272" t="s">
        <v>251</v>
      </c>
      <c r="C272" t="s">
        <v>252</v>
      </c>
      <c r="D272" t="s">
        <v>253</v>
      </c>
      <c r="E272" t="s">
        <v>254</v>
      </c>
      <c r="F272" t="s">
        <v>255</v>
      </c>
      <c r="G272" t="s">
        <v>256</v>
      </c>
      <c r="H272" t="s">
        <v>282</v>
      </c>
    </row>
    <row r="273" spans="1:8" ht="12.75">
      <c r="A273">
        <v>2114</v>
      </c>
      <c r="B273">
        <v>8906</v>
      </c>
      <c r="C273">
        <v>22771</v>
      </c>
      <c r="D273">
        <v>634</v>
      </c>
      <c r="E273">
        <v>451</v>
      </c>
      <c r="F273">
        <v>14130</v>
      </c>
      <c r="G273">
        <v>26511</v>
      </c>
      <c r="H273">
        <v>75517</v>
      </c>
    </row>
    <row r="275" ht="12.75">
      <c r="A275" t="s">
        <v>296</v>
      </c>
    </row>
    <row r="276" spans="1:11" ht="12.75">
      <c r="A276" t="s">
        <v>35</v>
      </c>
      <c r="B276" t="s">
        <v>297</v>
      </c>
      <c r="C276" t="s">
        <v>298</v>
      </c>
      <c r="D276" t="s">
        <v>299</v>
      </c>
      <c r="E276" t="s">
        <v>300</v>
      </c>
      <c r="F276" t="s">
        <v>301</v>
      </c>
      <c r="G276" t="s">
        <v>302</v>
      </c>
      <c r="H276" t="s">
        <v>303</v>
      </c>
      <c r="I276" t="s">
        <v>304</v>
      </c>
      <c r="J276" t="s">
        <v>305</v>
      </c>
      <c r="K276" t="s">
        <v>306</v>
      </c>
    </row>
    <row r="277" spans="1:11" ht="12.75">
      <c r="A277">
        <v>28739</v>
      </c>
      <c r="B277">
        <v>322190</v>
      </c>
      <c r="C277">
        <v>1525166</v>
      </c>
      <c r="D277">
        <v>4593585</v>
      </c>
      <c r="E277">
        <v>1090513</v>
      </c>
      <c r="F277">
        <v>176524</v>
      </c>
      <c r="G277">
        <v>0</v>
      </c>
      <c r="H277">
        <v>106350</v>
      </c>
      <c r="I277">
        <v>12991</v>
      </c>
      <c r="J277">
        <v>198719</v>
      </c>
      <c r="K277">
        <v>8054777</v>
      </c>
    </row>
    <row r="279" ht="12.75">
      <c r="A279" t="s">
        <v>307</v>
      </c>
    </row>
    <row r="280" spans="1:11" ht="12.75">
      <c r="A280" t="s">
        <v>35</v>
      </c>
      <c r="B280" t="s">
        <v>297</v>
      </c>
      <c r="C280" t="s">
        <v>298</v>
      </c>
      <c r="D280" t="s">
        <v>299</v>
      </c>
      <c r="E280" t="s">
        <v>300</v>
      </c>
      <c r="F280" t="s">
        <v>301</v>
      </c>
      <c r="G280" t="s">
        <v>302</v>
      </c>
      <c r="H280" t="s">
        <v>303</v>
      </c>
      <c r="I280" t="s">
        <v>304</v>
      </c>
      <c r="J280" t="s">
        <v>305</v>
      </c>
      <c r="K280" t="s">
        <v>308</v>
      </c>
    </row>
    <row r="281" spans="1:11" ht="12.75">
      <c r="A281">
        <v>1277552</v>
      </c>
      <c r="B281">
        <v>4203326</v>
      </c>
      <c r="C281">
        <v>5466967</v>
      </c>
      <c r="D281">
        <v>45148913</v>
      </c>
      <c r="E281">
        <v>38714171</v>
      </c>
      <c r="F281">
        <v>1350391</v>
      </c>
      <c r="G281">
        <v>0</v>
      </c>
      <c r="H281">
        <v>138211</v>
      </c>
      <c r="I281">
        <v>491321</v>
      </c>
      <c r="J281">
        <v>84020</v>
      </c>
      <c r="K281">
        <v>96874872</v>
      </c>
    </row>
    <row r="283" ht="12.75">
      <c r="A283" t="s">
        <v>309</v>
      </c>
    </row>
    <row r="284" spans="1:11" ht="12.75">
      <c r="A284" t="s">
        <v>35</v>
      </c>
      <c r="B284" t="s">
        <v>297</v>
      </c>
      <c r="C284" t="s">
        <v>298</v>
      </c>
      <c r="D284" t="s">
        <v>299</v>
      </c>
      <c r="E284" t="s">
        <v>300</v>
      </c>
      <c r="F284" t="s">
        <v>301</v>
      </c>
      <c r="G284" t="s">
        <v>302</v>
      </c>
      <c r="H284" t="s">
        <v>303</v>
      </c>
      <c r="I284" t="s">
        <v>304</v>
      </c>
      <c r="J284" t="s">
        <v>305</v>
      </c>
      <c r="K284" t="s">
        <v>310</v>
      </c>
    </row>
    <row r="285" spans="1:11" ht="12.75">
      <c r="A285">
        <v>307</v>
      </c>
      <c r="B285">
        <v>20004</v>
      </c>
      <c r="C285">
        <v>1487</v>
      </c>
      <c r="D285">
        <v>47144</v>
      </c>
      <c r="E285">
        <v>13321</v>
      </c>
      <c r="F285">
        <v>288</v>
      </c>
      <c r="G285">
        <v>0</v>
      </c>
      <c r="H285">
        <v>1225</v>
      </c>
      <c r="I285">
        <v>1277</v>
      </c>
      <c r="J285">
        <v>17437</v>
      </c>
      <c r="K285">
        <v>102490</v>
      </c>
    </row>
    <row r="287" ht="12.75">
      <c r="A287" t="s">
        <v>250</v>
      </c>
    </row>
    <row r="288" spans="1:8" ht="12.75">
      <c r="A288" t="s">
        <v>224</v>
      </c>
      <c r="B288" t="s">
        <v>251</v>
      </c>
      <c r="C288" t="s">
        <v>252</v>
      </c>
      <c r="D288" t="s">
        <v>253</v>
      </c>
      <c r="E288" t="s">
        <v>254</v>
      </c>
      <c r="F288" t="s">
        <v>255</v>
      </c>
      <c r="G288" t="s">
        <v>256</v>
      </c>
      <c r="H288" t="s">
        <v>282</v>
      </c>
    </row>
    <row r="289" spans="1:8" ht="12.75">
      <c r="A289">
        <v>2550</v>
      </c>
      <c r="B289">
        <v>6305</v>
      </c>
      <c r="C289">
        <v>9033</v>
      </c>
      <c r="D289">
        <v>522</v>
      </c>
      <c r="E289">
        <v>353</v>
      </c>
      <c r="F289">
        <v>9643</v>
      </c>
      <c r="G289">
        <v>12977</v>
      </c>
      <c r="H289">
        <v>41383</v>
      </c>
    </row>
    <row r="291" spans="1:4" ht="12.75">
      <c r="A291" t="s">
        <v>113</v>
      </c>
      <c r="B291" t="s">
        <v>355</v>
      </c>
      <c r="C291" t="s">
        <v>114</v>
      </c>
      <c r="D291" t="s">
        <v>356</v>
      </c>
    </row>
    <row r="292" ht="12.75">
      <c r="A292" t="s">
        <v>259</v>
      </c>
    </row>
    <row r="293" spans="1:8" ht="12.75">
      <c r="A293" t="s">
        <v>80</v>
      </c>
      <c r="B293" t="s">
        <v>260</v>
      </c>
      <c r="C293" t="s">
        <v>320</v>
      </c>
      <c r="D293" t="s">
        <v>262</v>
      </c>
      <c r="E293" t="s">
        <v>263</v>
      </c>
      <c r="F293" t="s">
        <v>264</v>
      </c>
      <c r="G293" t="s">
        <v>265</v>
      </c>
      <c r="H293" t="s">
        <v>321</v>
      </c>
    </row>
    <row r="294" spans="1:8" ht="12.75">
      <c r="A294">
        <v>0</v>
      </c>
      <c r="B294">
        <v>0</v>
      </c>
      <c r="C294">
        <v>33950</v>
      </c>
      <c r="D294">
        <v>4679</v>
      </c>
      <c r="E294">
        <v>1538489</v>
      </c>
      <c r="F294">
        <v>10722</v>
      </c>
      <c r="G294">
        <v>11193</v>
      </c>
      <c r="H294">
        <v>1599033</v>
      </c>
    </row>
    <row r="296" ht="12.75">
      <c r="A296" t="s">
        <v>267</v>
      </c>
    </row>
    <row r="297" spans="1:4" ht="12.75">
      <c r="A297" t="s">
        <v>268</v>
      </c>
      <c r="B297" t="s">
        <v>269</v>
      </c>
      <c r="C297" t="s">
        <v>270</v>
      </c>
      <c r="D297" t="s">
        <v>271</v>
      </c>
    </row>
    <row r="298" spans="1:4" ht="12.75">
      <c r="A298">
        <v>3789169</v>
      </c>
      <c r="B298">
        <v>4894593</v>
      </c>
      <c r="C298">
        <v>823957</v>
      </c>
      <c r="D298">
        <v>9507719</v>
      </c>
    </row>
    <row r="300" ht="12.75">
      <c r="A300" t="s">
        <v>272</v>
      </c>
    </row>
    <row r="301" spans="1:8" ht="12.75">
      <c r="A301" t="s">
        <v>273</v>
      </c>
      <c r="B301" t="s">
        <v>274</v>
      </c>
      <c r="C301" t="s">
        <v>275</v>
      </c>
      <c r="D301" t="s">
        <v>322</v>
      </c>
      <c r="E301" t="s">
        <v>323</v>
      </c>
      <c r="F301" t="s">
        <v>324</v>
      </c>
      <c r="G301" t="s">
        <v>277</v>
      </c>
      <c r="H301" t="s">
        <v>325</v>
      </c>
    </row>
    <row r="302" spans="1:8" ht="12.75">
      <c r="A302">
        <v>14100562</v>
      </c>
      <c r="B302">
        <v>14504872</v>
      </c>
      <c r="C302">
        <v>17286939</v>
      </c>
      <c r="D302">
        <v>31045350</v>
      </c>
      <c r="E302">
        <v>7664169</v>
      </c>
      <c r="F302">
        <v>26894</v>
      </c>
      <c r="G302">
        <v>1222154</v>
      </c>
      <c r="H302">
        <v>85850940</v>
      </c>
    </row>
    <row r="304" ht="12.75">
      <c r="A304" t="s">
        <v>279</v>
      </c>
    </row>
    <row r="305" spans="1:8" ht="12.75">
      <c r="A305" t="s">
        <v>80</v>
      </c>
      <c r="B305" t="s">
        <v>260</v>
      </c>
      <c r="C305" t="s">
        <v>320</v>
      </c>
      <c r="D305" t="s">
        <v>262</v>
      </c>
      <c r="E305" t="s">
        <v>263</v>
      </c>
      <c r="F305" t="s">
        <v>264</v>
      </c>
      <c r="G305" t="s">
        <v>265</v>
      </c>
      <c r="H305" t="s">
        <v>326</v>
      </c>
    </row>
    <row r="306" spans="1:8" ht="12.75">
      <c r="A306">
        <v>0</v>
      </c>
      <c r="B306">
        <v>0</v>
      </c>
      <c r="C306">
        <v>880363</v>
      </c>
      <c r="D306">
        <v>5798</v>
      </c>
      <c r="E306">
        <v>3301071</v>
      </c>
      <c r="F306">
        <v>57875</v>
      </c>
      <c r="G306">
        <v>11193</v>
      </c>
      <c r="H306">
        <v>4256300</v>
      </c>
    </row>
    <row r="308" ht="12.75">
      <c r="A308" t="s">
        <v>281</v>
      </c>
    </row>
    <row r="309" spans="1:8" ht="12.75">
      <c r="A309" t="s">
        <v>224</v>
      </c>
      <c r="B309" t="s">
        <v>251</v>
      </c>
      <c r="C309" t="s">
        <v>252</v>
      </c>
      <c r="D309" t="s">
        <v>253</v>
      </c>
      <c r="E309" t="s">
        <v>254</v>
      </c>
      <c r="F309" t="s">
        <v>255</v>
      </c>
      <c r="G309" t="s">
        <v>256</v>
      </c>
      <c r="H309" t="s">
        <v>282</v>
      </c>
    </row>
    <row r="310" spans="1:8" ht="12.75">
      <c r="A310">
        <v>3528</v>
      </c>
      <c r="B310">
        <v>11695</v>
      </c>
      <c r="C310">
        <v>42839</v>
      </c>
      <c r="D310">
        <v>1219</v>
      </c>
      <c r="E310">
        <v>714</v>
      </c>
      <c r="F310">
        <v>18606</v>
      </c>
      <c r="G310">
        <v>35308</v>
      </c>
      <c r="H310">
        <v>113909</v>
      </c>
    </row>
    <row r="312" ht="12.75">
      <c r="A312" t="s">
        <v>283</v>
      </c>
    </row>
    <row r="313" spans="1:8" ht="12.75">
      <c r="A313" t="s">
        <v>224</v>
      </c>
      <c r="B313" t="s">
        <v>251</v>
      </c>
      <c r="C313" t="s">
        <v>252</v>
      </c>
      <c r="D313" t="s">
        <v>253</v>
      </c>
      <c r="E313" t="s">
        <v>254</v>
      </c>
      <c r="F313" t="s">
        <v>255</v>
      </c>
      <c r="G313" t="s">
        <v>256</v>
      </c>
      <c r="H313" t="s">
        <v>282</v>
      </c>
    </row>
    <row r="314" spans="1:8" ht="12.75">
      <c r="A314">
        <v>10340</v>
      </c>
      <c r="B314">
        <v>15642</v>
      </c>
      <c r="C314">
        <v>86721</v>
      </c>
      <c r="D314">
        <v>1978</v>
      </c>
      <c r="E314">
        <v>0</v>
      </c>
      <c r="F314">
        <v>50309</v>
      </c>
      <c r="G314">
        <v>57098</v>
      </c>
      <c r="H314">
        <v>222088</v>
      </c>
    </row>
    <row r="316" ht="12.75">
      <c r="A316" t="s">
        <v>284</v>
      </c>
    </row>
    <row r="317" spans="1:9" ht="12.75">
      <c r="A317" t="s">
        <v>285</v>
      </c>
      <c r="B317" t="s">
        <v>262</v>
      </c>
      <c r="C317" t="s">
        <v>286</v>
      </c>
      <c r="D317" t="s">
        <v>287</v>
      </c>
      <c r="E317" t="s">
        <v>263</v>
      </c>
      <c r="F317" t="s">
        <v>288</v>
      </c>
      <c r="G317" t="s">
        <v>289</v>
      </c>
      <c r="H317" t="s">
        <v>290</v>
      </c>
      <c r="I317" t="s">
        <v>291</v>
      </c>
    </row>
    <row r="318" spans="1:9" ht="12.75">
      <c r="A318">
        <v>44090</v>
      </c>
      <c r="B318">
        <v>2862838</v>
      </c>
      <c r="C318">
        <v>28817934</v>
      </c>
      <c r="D318">
        <v>18419718</v>
      </c>
      <c r="E318">
        <v>4234456</v>
      </c>
      <c r="F318">
        <v>16131912</v>
      </c>
      <c r="G318">
        <v>14504872</v>
      </c>
      <c r="H318">
        <v>835118</v>
      </c>
      <c r="I318">
        <v>85850938</v>
      </c>
    </row>
    <row r="320" ht="12.75">
      <c r="A320" t="s">
        <v>292</v>
      </c>
    </row>
    <row r="321" spans="1:8" ht="12.75">
      <c r="A321" t="s">
        <v>80</v>
      </c>
      <c r="B321" t="s">
        <v>260</v>
      </c>
      <c r="C321" t="s">
        <v>320</v>
      </c>
      <c r="D321" t="s">
        <v>262</v>
      </c>
      <c r="E321" t="s">
        <v>263</v>
      </c>
      <c r="F321" t="s">
        <v>264</v>
      </c>
      <c r="G321" t="s">
        <v>265</v>
      </c>
      <c r="H321" t="s">
        <v>321</v>
      </c>
    </row>
    <row r="322" spans="1:8" ht="12.75">
      <c r="A322">
        <v>0</v>
      </c>
      <c r="B322">
        <v>0</v>
      </c>
      <c r="C322">
        <v>33950</v>
      </c>
      <c r="D322">
        <v>4679</v>
      </c>
      <c r="E322">
        <v>1054934</v>
      </c>
      <c r="F322">
        <v>9230</v>
      </c>
      <c r="G322">
        <v>11193</v>
      </c>
      <c r="H322">
        <v>1113986</v>
      </c>
    </row>
    <row r="324" ht="12.75">
      <c r="A324" t="s">
        <v>293</v>
      </c>
    </row>
    <row r="325" spans="1:8" ht="12.75">
      <c r="A325" t="s">
        <v>80</v>
      </c>
      <c r="B325" t="s">
        <v>260</v>
      </c>
      <c r="C325" t="s">
        <v>320</v>
      </c>
      <c r="D325" t="s">
        <v>262</v>
      </c>
      <c r="E325" t="s">
        <v>263</v>
      </c>
      <c r="F325" t="s">
        <v>264</v>
      </c>
      <c r="G325" t="s">
        <v>265</v>
      </c>
      <c r="H325" t="s">
        <v>321</v>
      </c>
    </row>
    <row r="326" spans="1:8" ht="12.75">
      <c r="A326">
        <v>0</v>
      </c>
      <c r="B326">
        <v>0</v>
      </c>
      <c r="C326">
        <v>0</v>
      </c>
      <c r="D326">
        <v>0</v>
      </c>
      <c r="E326">
        <v>483555</v>
      </c>
      <c r="F326">
        <v>1492</v>
      </c>
      <c r="G326">
        <v>0</v>
      </c>
      <c r="H326">
        <v>485047</v>
      </c>
    </row>
    <row r="328" ht="12.75">
      <c r="A328" t="s">
        <v>294</v>
      </c>
    </row>
    <row r="329" spans="1:8" ht="12.75">
      <c r="A329" t="s">
        <v>224</v>
      </c>
      <c r="B329" t="s">
        <v>251</v>
      </c>
      <c r="C329" t="s">
        <v>252</v>
      </c>
      <c r="D329" t="s">
        <v>253</v>
      </c>
      <c r="E329" t="s">
        <v>254</v>
      </c>
      <c r="F329" t="s">
        <v>255</v>
      </c>
      <c r="G329" t="s">
        <v>256</v>
      </c>
      <c r="H329" t="s">
        <v>282</v>
      </c>
    </row>
    <row r="330" spans="1:8" ht="12.75">
      <c r="A330">
        <v>1835</v>
      </c>
      <c r="B330">
        <v>3474</v>
      </c>
      <c r="C330">
        <v>17176</v>
      </c>
      <c r="D330">
        <v>622</v>
      </c>
      <c r="E330">
        <v>278</v>
      </c>
      <c r="F330">
        <v>5628</v>
      </c>
      <c r="G330">
        <v>1448</v>
      </c>
      <c r="H330">
        <v>30461</v>
      </c>
    </row>
    <row r="332" ht="12.75">
      <c r="A332" t="s">
        <v>295</v>
      </c>
    </row>
    <row r="333" spans="1:8" ht="12.75">
      <c r="A333" t="s">
        <v>224</v>
      </c>
      <c r="B333" t="s">
        <v>251</v>
      </c>
      <c r="C333" t="s">
        <v>252</v>
      </c>
      <c r="D333" t="s">
        <v>253</v>
      </c>
      <c r="E333" t="s">
        <v>254</v>
      </c>
      <c r="F333" t="s">
        <v>255</v>
      </c>
      <c r="G333" t="s">
        <v>256</v>
      </c>
      <c r="H333" t="s">
        <v>282</v>
      </c>
    </row>
    <row r="334" spans="1:8" ht="12.75">
      <c r="A334">
        <v>1693</v>
      </c>
      <c r="B334">
        <v>8221</v>
      </c>
      <c r="C334">
        <v>25663</v>
      </c>
      <c r="D334">
        <v>597</v>
      </c>
      <c r="E334">
        <v>436</v>
      </c>
      <c r="F334">
        <v>12978</v>
      </c>
      <c r="G334">
        <v>33860</v>
      </c>
      <c r="H334">
        <v>83448</v>
      </c>
    </row>
    <row r="336" ht="12.75">
      <c r="A336" t="s">
        <v>296</v>
      </c>
    </row>
    <row r="337" spans="1:11" ht="12.75">
      <c r="A337" t="s">
        <v>35</v>
      </c>
      <c r="B337" t="s">
        <v>297</v>
      </c>
      <c r="C337" t="s">
        <v>298</v>
      </c>
      <c r="D337" t="s">
        <v>299</v>
      </c>
      <c r="E337" t="s">
        <v>300</v>
      </c>
      <c r="F337" t="s">
        <v>301</v>
      </c>
      <c r="G337" t="s">
        <v>302</v>
      </c>
      <c r="H337" t="s">
        <v>303</v>
      </c>
      <c r="I337" t="s">
        <v>304</v>
      </c>
      <c r="J337" t="s">
        <v>305</v>
      </c>
      <c r="K337" t="s">
        <v>306</v>
      </c>
    </row>
    <row r="338" spans="1:11" ht="12.75">
      <c r="A338">
        <v>21507</v>
      </c>
      <c r="B338">
        <v>506931</v>
      </c>
      <c r="C338">
        <v>1694968</v>
      </c>
      <c r="D338">
        <v>4430843</v>
      </c>
      <c r="E338">
        <v>2140934</v>
      </c>
      <c r="F338">
        <v>216892</v>
      </c>
      <c r="G338">
        <v>0</v>
      </c>
      <c r="H338">
        <v>204434</v>
      </c>
      <c r="I338">
        <v>34038</v>
      </c>
      <c r="J338">
        <v>257172</v>
      </c>
      <c r="K338">
        <v>9507719</v>
      </c>
    </row>
    <row r="340" ht="12.75">
      <c r="A340" t="s">
        <v>307</v>
      </c>
    </row>
    <row r="341" spans="1:11" ht="12.75">
      <c r="A341" t="s">
        <v>35</v>
      </c>
      <c r="B341" t="s">
        <v>297</v>
      </c>
      <c r="C341" t="s">
        <v>298</v>
      </c>
      <c r="D341" t="s">
        <v>299</v>
      </c>
      <c r="E341" t="s">
        <v>300</v>
      </c>
      <c r="F341" t="s">
        <v>301</v>
      </c>
      <c r="G341" t="s">
        <v>302</v>
      </c>
      <c r="H341" t="s">
        <v>303</v>
      </c>
      <c r="I341" t="s">
        <v>304</v>
      </c>
      <c r="J341" t="s">
        <v>305</v>
      </c>
      <c r="K341" t="s">
        <v>308</v>
      </c>
    </row>
    <row r="342" spans="1:11" ht="12.75">
      <c r="A342">
        <v>779982</v>
      </c>
      <c r="B342">
        <v>3015890</v>
      </c>
      <c r="C342">
        <v>6051055</v>
      </c>
      <c r="D342">
        <v>36191037</v>
      </c>
      <c r="E342">
        <v>35264838</v>
      </c>
      <c r="F342">
        <v>3597510</v>
      </c>
      <c r="G342">
        <v>0</v>
      </c>
      <c r="H342">
        <v>165984</v>
      </c>
      <c r="I342">
        <v>661396</v>
      </c>
      <c r="J342">
        <v>123248</v>
      </c>
      <c r="K342">
        <v>85850940</v>
      </c>
    </row>
    <row r="344" ht="12.75">
      <c r="A344" t="s">
        <v>309</v>
      </c>
    </row>
    <row r="345" spans="1:11" ht="12.75">
      <c r="A345" t="s">
        <v>35</v>
      </c>
      <c r="B345" t="s">
        <v>297</v>
      </c>
      <c r="C345" t="s">
        <v>298</v>
      </c>
      <c r="D345" t="s">
        <v>299</v>
      </c>
      <c r="E345" t="s">
        <v>300</v>
      </c>
      <c r="F345" t="s">
        <v>301</v>
      </c>
      <c r="G345" t="s">
        <v>302</v>
      </c>
      <c r="H345" t="s">
        <v>303</v>
      </c>
      <c r="I345" t="s">
        <v>304</v>
      </c>
      <c r="J345" t="s">
        <v>305</v>
      </c>
      <c r="K345" t="s">
        <v>310</v>
      </c>
    </row>
    <row r="346" spans="1:11" ht="12.75">
      <c r="A346">
        <v>292</v>
      </c>
      <c r="B346">
        <v>20784</v>
      </c>
      <c r="C346">
        <v>590</v>
      </c>
      <c r="D346">
        <v>55623</v>
      </c>
      <c r="E346">
        <v>18161</v>
      </c>
      <c r="F346">
        <v>353</v>
      </c>
      <c r="G346">
        <v>0</v>
      </c>
      <c r="H346">
        <v>1345</v>
      </c>
      <c r="I346">
        <v>1599</v>
      </c>
      <c r="J346">
        <v>15162</v>
      </c>
      <c r="K346">
        <v>113909</v>
      </c>
    </row>
    <row r="348" ht="12.75">
      <c r="A348" t="s">
        <v>250</v>
      </c>
    </row>
    <row r="349" spans="1:8" ht="12.75">
      <c r="A349" t="s">
        <v>224</v>
      </c>
      <c r="B349" t="s">
        <v>251</v>
      </c>
      <c r="C349" t="s">
        <v>252</v>
      </c>
      <c r="D349" t="s">
        <v>253</v>
      </c>
      <c r="E349" t="s">
        <v>254</v>
      </c>
      <c r="F349" t="s">
        <v>255</v>
      </c>
      <c r="G349" t="s">
        <v>256</v>
      </c>
      <c r="H349" t="s">
        <v>282</v>
      </c>
    </row>
    <row r="350" spans="1:8" ht="12.75">
      <c r="A350" s="1">
        <v>2133</v>
      </c>
      <c r="B350" s="1">
        <v>5784</v>
      </c>
      <c r="C350" s="1">
        <v>9274</v>
      </c>
      <c r="D350" s="1">
        <v>523</v>
      </c>
      <c r="E350" s="1">
        <v>349</v>
      </c>
      <c r="F350" s="1">
        <v>8327</v>
      </c>
      <c r="G350" s="1">
        <v>16224</v>
      </c>
      <c r="H350" s="1">
        <v>42614</v>
      </c>
    </row>
    <row r="351" ht="12.75">
      <c r="A351" s="76" t="s">
        <v>390</v>
      </c>
    </row>
    <row r="352" spans="1:4" s="32" customFormat="1" ht="12.75">
      <c r="A352" s="32" t="s">
        <v>113</v>
      </c>
      <c r="B352" s="32" t="s">
        <v>392</v>
      </c>
      <c r="C352" s="32" t="s">
        <v>114</v>
      </c>
      <c r="D352" s="32" t="s">
        <v>391</v>
      </c>
    </row>
    <row r="353" s="32" customFormat="1" ht="12.75">
      <c r="A353" s="32" t="s">
        <v>259</v>
      </c>
    </row>
    <row r="354" spans="1:8" s="32" customFormat="1" ht="12.75">
      <c r="A354" s="32" t="s">
        <v>80</v>
      </c>
      <c r="B354" s="32" t="s">
        <v>260</v>
      </c>
      <c r="C354" s="32" t="s">
        <v>320</v>
      </c>
      <c r="D354" s="32" t="s">
        <v>262</v>
      </c>
      <c r="E354" s="32" t="s">
        <v>263</v>
      </c>
      <c r="F354" s="32" t="s">
        <v>264</v>
      </c>
      <c r="G354" s="32" t="s">
        <v>265</v>
      </c>
      <c r="H354" s="32" t="s">
        <v>321</v>
      </c>
    </row>
    <row r="355" spans="1:8" s="32" customFormat="1" ht="12.75">
      <c r="A355" s="32">
        <v>0</v>
      </c>
      <c r="B355" s="32">
        <v>0</v>
      </c>
      <c r="C355" s="32">
        <v>39960</v>
      </c>
      <c r="D355" s="32">
        <v>4455</v>
      </c>
      <c r="E355" s="32">
        <v>2131285</v>
      </c>
      <c r="F355" s="32">
        <v>11361</v>
      </c>
      <c r="G355" s="32">
        <v>11391</v>
      </c>
      <c r="H355" s="32">
        <v>2198452</v>
      </c>
    </row>
    <row r="356" s="32" customFormat="1" ht="12.75"/>
    <row r="357" s="32" customFormat="1" ht="12.75">
      <c r="A357" s="32" t="s">
        <v>267</v>
      </c>
    </row>
    <row r="358" spans="1:4" s="32" customFormat="1" ht="12.75">
      <c r="A358" s="32" t="s">
        <v>268</v>
      </c>
      <c r="B358" s="32" t="s">
        <v>269</v>
      </c>
      <c r="C358" s="32" t="s">
        <v>270</v>
      </c>
      <c r="D358" s="32" t="s">
        <v>271</v>
      </c>
    </row>
    <row r="359" spans="1:4" s="32" customFormat="1" ht="12.75">
      <c r="A359" s="32">
        <v>5975137</v>
      </c>
      <c r="B359" s="32">
        <v>7785552</v>
      </c>
      <c r="C359" s="32">
        <v>1396969</v>
      </c>
      <c r="D359" s="32">
        <v>15157658</v>
      </c>
    </row>
    <row r="360" s="32" customFormat="1" ht="12.75"/>
    <row r="361" s="32" customFormat="1" ht="12.75">
      <c r="A361" s="32" t="s">
        <v>272</v>
      </c>
    </row>
    <row r="362" spans="1:8" s="32" customFormat="1" ht="12.75">
      <c r="A362" s="32" t="s">
        <v>273</v>
      </c>
      <c r="B362" s="32" t="s">
        <v>274</v>
      </c>
      <c r="C362" s="32" t="s">
        <v>275</v>
      </c>
      <c r="D362" s="32" t="s">
        <v>322</v>
      </c>
      <c r="E362" s="32" t="s">
        <v>323</v>
      </c>
      <c r="F362" s="32" t="s">
        <v>324</v>
      </c>
      <c r="G362" s="32" t="s">
        <v>277</v>
      </c>
      <c r="H362" s="32" t="s">
        <v>325</v>
      </c>
    </row>
    <row r="363" spans="1:8" s="32" customFormat="1" ht="12.75">
      <c r="A363" s="32">
        <v>19067321</v>
      </c>
      <c r="B363" s="32">
        <v>14369313</v>
      </c>
      <c r="C363" s="32">
        <v>10922070</v>
      </c>
      <c r="D363" s="32">
        <v>28316737</v>
      </c>
      <c r="E363" s="32">
        <v>13825273</v>
      </c>
      <c r="F363" s="32">
        <v>1465</v>
      </c>
      <c r="G363" s="32">
        <v>2003447</v>
      </c>
      <c r="H363" s="32">
        <v>88505626</v>
      </c>
    </row>
    <row r="364" s="32" customFormat="1" ht="12.75"/>
    <row r="365" s="32" customFormat="1" ht="12.75">
      <c r="A365" s="32" t="s">
        <v>279</v>
      </c>
    </row>
    <row r="366" spans="1:8" s="32" customFormat="1" ht="12.75">
      <c r="A366" s="32" t="s">
        <v>80</v>
      </c>
      <c r="B366" s="32" t="s">
        <v>260</v>
      </c>
      <c r="C366" s="32" t="s">
        <v>320</v>
      </c>
      <c r="D366" s="32" t="s">
        <v>262</v>
      </c>
      <c r="E366" s="32" t="s">
        <v>263</v>
      </c>
      <c r="F366" s="32" t="s">
        <v>264</v>
      </c>
      <c r="G366" s="32" t="s">
        <v>265</v>
      </c>
      <c r="H366" s="32" t="s">
        <v>326</v>
      </c>
    </row>
    <row r="367" spans="1:8" s="32" customFormat="1" ht="12.75">
      <c r="A367" s="32">
        <v>0</v>
      </c>
      <c r="B367" s="32">
        <v>0</v>
      </c>
      <c r="C367" s="32">
        <v>240463</v>
      </c>
      <c r="D367" s="32">
        <v>5709</v>
      </c>
      <c r="E367" s="32">
        <v>4627333</v>
      </c>
      <c r="F367" s="32">
        <v>69898</v>
      </c>
      <c r="G367" s="32">
        <v>11391</v>
      </c>
      <c r="H367" s="32">
        <v>4954794</v>
      </c>
    </row>
    <row r="368" s="32" customFormat="1" ht="12.75"/>
    <row r="369" s="32" customFormat="1" ht="12.75">
      <c r="A369" s="32" t="s">
        <v>281</v>
      </c>
    </row>
    <row r="370" spans="1:8" s="32" customFormat="1" ht="12.75">
      <c r="A370" s="32" t="s">
        <v>224</v>
      </c>
      <c r="B370" s="32" t="s">
        <v>251</v>
      </c>
      <c r="C370" s="32" t="s">
        <v>252</v>
      </c>
      <c r="D370" s="32" t="s">
        <v>253</v>
      </c>
      <c r="E370" s="32" t="s">
        <v>254</v>
      </c>
      <c r="F370" s="32" t="s">
        <v>255</v>
      </c>
      <c r="G370" s="32" t="s">
        <v>256</v>
      </c>
      <c r="H370" s="32" t="s">
        <v>282</v>
      </c>
    </row>
    <row r="371" spans="1:8" s="32" customFormat="1" ht="12.75">
      <c r="A371" s="32">
        <v>4123</v>
      </c>
      <c r="B371" s="32">
        <v>19243</v>
      </c>
      <c r="C371" s="32">
        <v>82451</v>
      </c>
      <c r="D371" s="32">
        <v>1712</v>
      </c>
      <c r="E371" s="32">
        <v>1057</v>
      </c>
      <c r="F371" s="32">
        <v>39501</v>
      </c>
      <c r="G371" s="32">
        <v>60297</v>
      </c>
      <c r="H371" s="32">
        <v>208384</v>
      </c>
    </row>
    <row r="372" s="32" customFormat="1" ht="12.75"/>
    <row r="373" s="32" customFormat="1" ht="12.75">
      <c r="A373" s="32" t="s">
        <v>283</v>
      </c>
    </row>
    <row r="374" spans="1:8" s="32" customFormat="1" ht="12.75">
      <c r="A374" s="32" t="s">
        <v>224</v>
      </c>
      <c r="B374" s="32" t="s">
        <v>251</v>
      </c>
      <c r="C374" s="32" t="s">
        <v>252</v>
      </c>
      <c r="D374" s="32" t="s">
        <v>253</v>
      </c>
      <c r="E374" s="32" t="s">
        <v>254</v>
      </c>
      <c r="F374" s="32" t="s">
        <v>255</v>
      </c>
      <c r="G374" s="32" t="s">
        <v>256</v>
      </c>
      <c r="H374" s="32" t="s">
        <v>282</v>
      </c>
    </row>
    <row r="375" spans="1:8" s="32" customFormat="1" ht="12.75">
      <c r="A375" s="32">
        <v>8691</v>
      </c>
      <c r="B375" s="32">
        <v>13973</v>
      </c>
      <c r="C375" s="32">
        <v>79384</v>
      </c>
      <c r="D375" s="32">
        <v>1717</v>
      </c>
      <c r="E375" s="32">
        <v>0</v>
      </c>
      <c r="F375" s="32">
        <v>43825</v>
      </c>
      <c r="G375" s="32">
        <v>56150</v>
      </c>
      <c r="H375" s="32">
        <v>203740</v>
      </c>
    </row>
    <row r="376" s="32" customFormat="1" ht="12.75"/>
    <row r="377" s="32" customFormat="1" ht="12.75">
      <c r="A377" s="32" t="s">
        <v>284</v>
      </c>
    </row>
    <row r="378" spans="1:9" s="32" customFormat="1" ht="12.75">
      <c r="A378" s="32" t="s">
        <v>285</v>
      </c>
      <c r="B378" s="32" t="s">
        <v>262</v>
      </c>
      <c r="C378" s="32" t="s">
        <v>286</v>
      </c>
      <c r="D378" s="32" t="s">
        <v>287</v>
      </c>
      <c r="E378" s="32" t="s">
        <v>263</v>
      </c>
      <c r="F378" s="32" t="s">
        <v>288</v>
      </c>
      <c r="G378" s="32" t="s">
        <v>289</v>
      </c>
      <c r="H378" s="32" t="s">
        <v>290</v>
      </c>
      <c r="I378" s="32" t="s">
        <v>291</v>
      </c>
    </row>
    <row r="379" spans="1:9" s="32" customFormat="1" ht="12.75">
      <c r="A379" s="32">
        <v>38493</v>
      </c>
      <c r="B379" s="32">
        <v>1193789</v>
      </c>
      <c r="C379" s="32">
        <v>13049763</v>
      </c>
      <c r="D379" s="32">
        <v>13747053</v>
      </c>
      <c r="E379" s="32">
        <v>28938170</v>
      </c>
      <c r="F379" s="32">
        <v>16149199</v>
      </c>
      <c r="G379" s="32">
        <v>14369313</v>
      </c>
      <c r="H379" s="32">
        <v>1021130</v>
      </c>
      <c r="I379" s="32">
        <v>88506910</v>
      </c>
    </row>
    <row r="380" s="32" customFormat="1" ht="12.75"/>
    <row r="381" s="32" customFormat="1" ht="12.75">
      <c r="A381" s="32" t="s">
        <v>292</v>
      </c>
    </row>
    <row r="382" spans="1:8" s="32" customFormat="1" ht="12.75">
      <c r="A382" s="32" t="s">
        <v>80</v>
      </c>
      <c r="B382" s="32" t="s">
        <v>260</v>
      </c>
      <c r="C382" s="32" t="s">
        <v>320</v>
      </c>
      <c r="D382" s="32" t="s">
        <v>262</v>
      </c>
      <c r="E382" s="32" t="s">
        <v>263</v>
      </c>
      <c r="F382" s="32" t="s">
        <v>264</v>
      </c>
      <c r="G382" s="32" t="s">
        <v>265</v>
      </c>
      <c r="H382" s="32" t="s">
        <v>321</v>
      </c>
    </row>
    <row r="383" spans="1:8" s="32" customFormat="1" ht="12.75">
      <c r="A383" s="32">
        <v>0</v>
      </c>
      <c r="B383" s="32">
        <v>0</v>
      </c>
      <c r="C383" s="32">
        <v>39960</v>
      </c>
      <c r="D383" s="32">
        <v>4455</v>
      </c>
      <c r="E383" s="32">
        <v>1412451</v>
      </c>
      <c r="F383" s="32">
        <v>9861</v>
      </c>
      <c r="G383" s="32">
        <v>11391</v>
      </c>
      <c r="H383" s="32">
        <v>1478118</v>
      </c>
    </row>
    <row r="384" s="32" customFormat="1" ht="12.75"/>
    <row r="385" s="32" customFormat="1" ht="12.75">
      <c r="A385" s="32" t="s">
        <v>293</v>
      </c>
    </row>
    <row r="386" spans="1:8" s="32" customFormat="1" ht="12.75">
      <c r="A386" s="32" t="s">
        <v>80</v>
      </c>
      <c r="B386" s="32" t="s">
        <v>260</v>
      </c>
      <c r="C386" s="32" t="s">
        <v>320</v>
      </c>
      <c r="D386" s="32" t="s">
        <v>262</v>
      </c>
      <c r="E386" s="32" t="s">
        <v>263</v>
      </c>
      <c r="F386" s="32" t="s">
        <v>264</v>
      </c>
      <c r="G386" s="32" t="s">
        <v>265</v>
      </c>
      <c r="H386" s="32" t="s">
        <v>321</v>
      </c>
    </row>
    <row r="387" spans="1:8" s="32" customFormat="1" ht="12.75">
      <c r="A387" s="32">
        <v>0</v>
      </c>
      <c r="B387" s="32">
        <v>0</v>
      </c>
      <c r="C387" s="32">
        <v>0</v>
      </c>
      <c r="D387" s="32">
        <v>0</v>
      </c>
      <c r="E387" s="32">
        <v>718834</v>
      </c>
      <c r="F387" s="32">
        <v>1500</v>
      </c>
      <c r="G387" s="32">
        <v>0</v>
      </c>
      <c r="H387" s="32">
        <v>720334</v>
      </c>
    </row>
    <row r="388" s="32" customFormat="1" ht="12.75"/>
    <row r="389" s="32" customFormat="1" ht="12.75">
      <c r="A389" s="32" t="s">
        <v>294</v>
      </c>
    </row>
    <row r="390" spans="1:8" s="32" customFormat="1" ht="12.75">
      <c r="A390" s="32" t="s">
        <v>224</v>
      </c>
      <c r="B390" s="32" t="s">
        <v>251</v>
      </c>
      <c r="C390" s="32" t="s">
        <v>252</v>
      </c>
      <c r="D390" s="32" t="s">
        <v>253</v>
      </c>
      <c r="E390" s="32" t="s">
        <v>254</v>
      </c>
      <c r="F390" s="32" t="s">
        <v>255</v>
      </c>
      <c r="G390" s="32" t="s">
        <v>256</v>
      </c>
      <c r="H390" s="32" t="s">
        <v>282</v>
      </c>
    </row>
    <row r="391" spans="1:8" s="32" customFormat="1" ht="12.75">
      <c r="A391" s="32">
        <v>1526</v>
      </c>
      <c r="B391" s="32">
        <v>2930</v>
      </c>
      <c r="C391" s="32">
        <v>10004</v>
      </c>
      <c r="D391" s="32">
        <v>497</v>
      </c>
      <c r="E391" s="32">
        <v>229</v>
      </c>
      <c r="F391" s="32">
        <v>5770</v>
      </c>
      <c r="G391" s="32">
        <v>1717</v>
      </c>
      <c r="H391" s="32">
        <v>22673</v>
      </c>
    </row>
    <row r="392" s="32" customFormat="1" ht="12.75"/>
    <row r="393" s="32" customFormat="1" ht="12.75">
      <c r="A393" s="32" t="s">
        <v>295</v>
      </c>
    </row>
    <row r="394" spans="1:8" s="32" customFormat="1" ht="12.75">
      <c r="A394" s="32" t="s">
        <v>224</v>
      </c>
      <c r="B394" s="32" t="s">
        <v>251</v>
      </c>
      <c r="C394" s="32" t="s">
        <v>252</v>
      </c>
      <c r="D394" s="32" t="s">
        <v>253</v>
      </c>
      <c r="E394" s="32" t="s">
        <v>254</v>
      </c>
      <c r="F394" s="32" t="s">
        <v>255</v>
      </c>
      <c r="G394" s="32" t="s">
        <v>256</v>
      </c>
      <c r="H394" s="32" t="s">
        <v>282</v>
      </c>
    </row>
    <row r="395" spans="1:8" s="32" customFormat="1" ht="12.75">
      <c r="A395" s="32">
        <v>2630</v>
      </c>
      <c r="B395" s="32">
        <v>16350</v>
      </c>
      <c r="C395" s="32">
        <v>72471</v>
      </c>
      <c r="D395" s="32">
        <v>1216</v>
      </c>
      <c r="E395" s="32">
        <v>831</v>
      </c>
      <c r="F395" s="32">
        <v>33787</v>
      </c>
      <c r="G395" s="32">
        <v>58580</v>
      </c>
      <c r="H395" s="32">
        <v>185865</v>
      </c>
    </row>
    <row r="396" s="32" customFormat="1" ht="12.75"/>
    <row r="397" s="32" customFormat="1" ht="12.75">
      <c r="A397" s="32" t="s">
        <v>296</v>
      </c>
    </row>
    <row r="398" spans="1:11" s="32" customFormat="1" ht="12.75">
      <c r="A398" s="32" t="s">
        <v>35</v>
      </c>
      <c r="B398" s="32" t="s">
        <v>297</v>
      </c>
      <c r="C398" s="32" t="s">
        <v>298</v>
      </c>
      <c r="D398" s="32" t="s">
        <v>299</v>
      </c>
      <c r="E398" s="32" t="s">
        <v>300</v>
      </c>
      <c r="F398" s="32" t="s">
        <v>301</v>
      </c>
      <c r="G398" s="32" t="s">
        <v>302</v>
      </c>
      <c r="H398" s="32" t="s">
        <v>303</v>
      </c>
      <c r="I398" s="32" t="s">
        <v>304</v>
      </c>
      <c r="J398" s="32" t="s">
        <v>305</v>
      </c>
      <c r="K398" s="32" t="s">
        <v>306</v>
      </c>
    </row>
    <row r="399" spans="1:11" s="32" customFormat="1" ht="12.75">
      <c r="A399" s="32">
        <v>114741</v>
      </c>
      <c r="B399" s="32">
        <v>633888</v>
      </c>
      <c r="C399" s="32">
        <v>2628171</v>
      </c>
      <c r="D399" s="32">
        <v>6730981</v>
      </c>
      <c r="E399" s="32">
        <v>3135274</v>
      </c>
      <c r="F399" s="32">
        <v>1294811</v>
      </c>
      <c r="G399" s="32">
        <v>0</v>
      </c>
      <c r="H399" s="32">
        <v>270816</v>
      </c>
      <c r="I399" s="32">
        <v>85673</v>
      </c>
      <c r="J399" s="32">
        <v>263303</v>
      </c>
      <c r="K399" s="32">
        <v>15157658</v>
      </c>
    </row>
    <row r="400" s="32" customFormat="1" ht="12.75"/>
    <row r="401" s="32" customFormat="1" ht="12.75">
      <c r="A401" s="32" t="s">
        <v>307</v>
      </c>
    </row>
    <row r="402" spans="1:11" s="32" customFormat="1" ht="12.75">
      <c r="A402" s="32" t="s">
        <v>35</v>
      </c>
      <c r="B402" s="32" t="s">
        <v>297</v>
      </c>
      <c r="C402" s="32" t="s">
        <v>298</v>
      </c>
      <c r="D402" s="32" t="s">
        <v>299</v>
      </c>
      <c r="E402" s="32" t="s">
        <v>300</v>
      </c>
      <c r="F402" s="32" t="s">
        <v>301</v>
      </c>
      <c r="G402" s="32" t="s">
        <v>302</v>
      </c>
      <c r="H402" s="32" t="s">
        <v>303</v>
      </c>
      <c r="I402" s="32" t="s">
        <v>304</v>
      </c>
      <c r="J402" s="32" t="s">
        <v>305</v>
      </c>
      <c r="K402" s="32" t="s">
        <v>308</v>
      </c>
    </row>
    <row r="403" spans="1:11" s="32" customFormat="1" ht="12.75">
      <c r="A403" s="32">
        <v>1978852</v>
      </c>
      <c r="B403" s="32">
        <v>3036209</v>
      </c>
      <c r="C403" s="32">
        <v>4518173</v>
      </c>
      <c r="D403" s="32">
        <v>42786075</v>
      </c>
      <c r="E403" s="32">
        <v>27530669</v>
      </c>
      <c r="F403" s="32">
        <v>6708142</v>
      </c>
      <c r="G403" s="32">
        <v>0</v>
      </c>
      <c r="H403" s="32">
        <v>242287</v>
      </c>
      <c r="I403" s="32">
        <v>1527529</v>
      </c>
      <c r="J403" s="32">
        <v>177690</v>
      </c>
      <c r="K403" s="32">
        <v>88505626</v>
      </c>
    </row>
    <row r="404" s="32" customFormat="1" ht="12.75"/>
    <row r="405" s="32" customFormat="1" ht="12.75">
      <c r="A405" s="32" t="s">
        <v>309</v>
      </c>
    </row>
    <row r="406" spans="1:11" s="32" customFormat="1" ht="12.75">
      <c r="A406" s="32" t="s">
        <v>35</v>
      </c>
      <c r="B406" s="32" t="s">
        <v>297</v>
      </c>
      <c r="C406" s="32" t="s">
        <v>298</v>
      </c>
      <c r="D406" s="32" t="s">
        <v>299</v>
      </c>
      <c r="E406" s="32" t="s">
        <v>300</v>
      </c>
      <c r="F406" s="32" t="s">
        <v>301</v>
      </c>
      <c r="G406" s="32" t="s">
        <v>302</v>
      </c>
      <c r="H406" s="32" t="s">
        <v>303</v>
      </c>
      <c r="I406" s="32" t="s">
        <v>304</v>
      </c>
      <c r="J406" s="32" t="s">
        <v>305</v>
      </c>
      <c r="K406" s="32" t="s">
        <v>310</v>
      </c>
    </row>
    <row r="407" spans="1:11" s="32" customFormat="1" ht="12.75">
      <c r="A407" s="32">
        <v>18434</v>
      </c>
      <c r="B407" s="32">
        <v>20032</v>
      </c>
      <c r="C407" s="32">
        <v>736</v>
      </c>
      <c r="D407" s="32">
        <v>137412</v>
      </c>
      <c r="E407" s="32">
        <v>9923</v>
      </c>
      <c r="F407" s="32">
        <v>292</v>
      </c>
      <c r="G407" s="32">
        <v>0</v>
      </c>
      <c r="H407" s="32">
        <v>1455</v>
      </c>
      <c r="I407" s="32">
        <v>1997</v>
      </c>
      <c r="J407" s="32">
        <v>18103</v>
      </c>
      <c r="K407" s="32">
        <v>208384</v>
      </c>
    </row>
    <row r="408" s="32" customFormat="1" ht="12.75"/>
    <row r="409" s="32" customFormat="1" ht="12.75">
      <c r="A409" s="32" t="s">
        <v>250</v>
      </c>
    </row>
    <row r="410" spans="1:8" s="32" customFormat="1" ht="12.75">
      <c r="A410" s="32" t="s">
        <v>224</v>
      </c>
      <c r="B410" s="32" t="s">
        <v>251</v>
      </c>
      <c r="C410" s="32" t="s">
        <v>252</v>
      </c>
      <c r="D410" s="32" t="s">
        <v>253</v>
      </c>
      <c r="E410" s="32" t="s">
        <v>254</v>
      </c>
      <c r="F410" s="32" t="s">
        <v>255</v>
      </c>
      <c r="G410" s="32" t="s">
        <v>256</v>
      </c>
      <c r="H410" s="32" t="s">
        <v>282</v>
      </c>
    </row>
    <row r="411" spans="1:8" s="32" customFormat="1" ht="12.75">
      <c r="A411" s="32">
        <v>2692</v>
      </c>
      <c r="B411" s="32">
        <v>9264</v>
      </c>
      <c r="C411" s="32">
        <v>16760</v>
      </c>
      <c r="D411" s="32">
        <v>949</v>
      </c>
      <c r="E411" s="32">
        <v>575</v>
      </c>
      <c r="F411" s="32">
        <v>14958</v>
      </c>
      <c r="G411" s="32">
        <v>28322</v>
      </c>
      <c r="H411" s="32">
        <v>73520</v>
      </c>
    </row>
    <row r="412" spans="1:2" s="77" customFormat="1" ht="12.75">
      <c r="A412" s="78" t="s">
        <v>395</v>
      </c>
      <c r="B412" s="77" t="s">
        <v>396</v>
      </c>
    </row>
    <row r="413" spans="1:4" s="77" customFormat="1" ht="12.75">
      <c r="A413" s="77" t="s">
        <v>113</v>
      </c>
      <c r="B413" s="77" t="s">
        <v>393</v>
      </c>
      <c r="C413" s="77" t="s">
        <v>114</v>
      </c>
      <c r="D413" s="77" t="s">
        <v>394</v>
      </c>
    </row>
    <row r="414" s="32" customFormat="1" ht="12.75">
      <c r="A414" s="32" t="s">
        <v>259</v>
      </c>
    </row>
    <row r="415" spans="1:8" s="32" customFormat="1" ht="12.75">
      <c r="A415" s="32" t="s">
        <v>80</v>
      </c>
      <c r="B415" s="32" t="s">
        <v>260</v>
      </c>
      <c r="C415" s="32" t="s">
        <v>320</v>
      </c>
      <c r="D415" s="32" t="s">
        <v>417</v>
      </c>
      <c r="E415" s="32" t="s">
        <v>263</v>
      </c>
      <c r="F415" s="32" t="s">
        <v>264</v>
      </c>
      <c r="G415" s="32" t="s">
        <v>265</v>
      </c>
      <c r="H415" s="32" t="s">
        <v>321</v>
      </c>
    </row>
    <row r="416" spans="1:8" s="32" customFormat="1" ht="12.75">
      <c r="A416" s="32">
        <v>0</v>
      </c>
      <c r="B416" s="32">
        <v>0</v>
      </c>
      <c r="C416" s="32">
        <v>0</v>
      </c>
      <c r="D416" s="40">
        <f>a!L8</f>
        <v>9686</v>
      </c>
      <c r="E416" s="40">
        <f>a!L9</f>
        <v>2453403</v>
      </c>
      <c r="F416" s="40">
        <f>a!L10</f>
        <v>11105</v>
      </c>
      <c r="G416" s="40">
        <f>a!L11</f>
        <v>5153</v>
      </c>
      <c r="H416" s="32">
        <f>SUM(A416:G416)</f>
        <v>2479347</v>
      </c>
    </row>
    <row r="417" s="77" customFormat="1" ht="12.75"/>
    <row r="418" s="77" customFormat="1" ht="12.75">
      <c r="A418" s="77" t="s">
        <v>267</v>
      </c>
    </row>
    <row r="419" spans="1:4" s="77" customFormat="1" ht="12.75">
      <c r="A419" s="77" t="s">
        <v>268</v>
      </c>
      <c r="B419" s="77" t="s">
        <v>269</v>
      </c>
      <c r="C419" s="77" t="s">
        <v>270</v>
      </c>
      <c r="D419" s="77" t="s">
        <v>271</v>
      </c>
    </row>
    <row r="420" spans="1:4" s="77" customFormat="1" ht="12.75">
      <c r="A420" s="28"/>
      <c r="B420" s="28"/>
      <c r="C420" s="77">
        <v>1396969</v>
      </c>
      <c r="D420" s="77">
        <v>15157658</v>
      </c>
    </row>
    <row r="421" s="77" customFormat="1" ht="12.75"/>
    <row r="422" s="77" customFormat="1" ht="12.75">
      <c r="A422" s="77" t="s">
        <v>272</v>
      </c>
    </row>
    <row r="423" spans="1:8" s="77" customFormat="1" ht="12.75">
      <c r="A423" s="77" t="s">
        <v>273</v>
      </c>
      <c r="B423" s="77" t="s">
        <v>274</v>
      </c>
      <c r="C423" s="77" t="s">
        <v>275</v>
      </c>
      <c r="D423" s="77" t="s">
        <v>322</v>
      </c>
      <c r="E423" s="77" t="s">
        <v>323</v>
      </c>
      <c r="F423" s="77" t="s">
        <v>324</v>
      </c>
      <c r="G423" s="77" t="s">
        <v>277</v>
      </c>
      <c r="H423" s="77" t="s">
        <v>325</v>
      </c>
    </row>
    <row r="424" spans="1:8" s="77" customFormat="1" ht="12.75">
      <c r="A424" s="77">
        <v>19067321</v>
      </c>
      <c r="B424" s="77">
        <v>14369313</v>
      </c>
      <c r="C424" s="77">
        <v>10922070</v>
      </c>
      <c r="D424" s="77">
        <v>28316737</v>
      </c>
      <c r="E424" s="77">
        <v>13825273</v>
      </c>
      <c r="F424" s="77">
        <v>1465</v>
      </c>
      <c r="G424" s="77">
        <v>2003447</v>
      </c>
      <c r="H424" s="77">
        <v>88505626</v>
      </c>
    </row>
    <row r="425" s="77" customFormat="1" ht="12.75"/>
    <row r="426" s="32" customFormat="1" ht="12.75">
      <c r="A426" s="32" t="s">
        <v>279</v>
      </c>
    </row>
    <row r="427" spans="1:11" s="32" customFormat="1" ht="12.75">
      <c r="A427" s="32" t="s">
        <v>80</v>
      </c>
      <c r="B427" s="32" t="s">
        <v>260</v>
      </c>
      <c r="C427" s="32" t="s">
        <v>320</v>
      </c>
      <c r="D427" s="32" t="s">
        <v>417</v>
      </c>
      <c r="E427" s="32" t="s">
        <v>263</v>
      </c>
      <c r="F427" s="32" t="s">
        <v>264</v>
      </c>
      <c r="G427" s="32" t="s">
        <v>265</v>
      </c>
      <c r="H427" s="32" t="s">
        <v>419</v>
      </c>
      <c r="J427" s="32" t="s">
        <v>420</v>
      </c>
      <c r="K427" s="32" t="s">
        <v>108</v>
      </c>
    </row>
    <row r="428" spans="1:11" s="32" customFormat="1" ht="12.75">
      <c r="A428" s="32">
        <v>0</v>
      </c>
      <c r="B428" s="32">
        <v>0</v>
      </c>
      <c r="C428" s="32">
        <v>0</v>
      </c>
      <c r="D428" s="40">
        <f>a!L20</f>
        <v>32566</v>
      </c>
      <c r="E428" s="40">
        <f>a!L21+a!L22</f>
        <v>5054078</v>
      </c>
      <c r="F428" s="40">
        <f>a!L23</f>
        <v>73241</v>
      </c>
      <c r="G428" s="40">
        <f>a!L24</f>
        <v>7426</v>
      </c>
      <c r="H428" s="40">
        <f>a!L26</f>
        <v>5167311</v>
      </c>
      <c r="J428" s="40">
        <f>a!L27</f>
        <v>68074</v>
      </c>
      <c r="K428" s="40">
        <f>J428+H428</f>
        <v>5235385</v>
      </c>
    </row>
    <row r="429" s="77" customFormat="1" ht="12.75"/>
    <row r="430" s="32" customFormat="1" ht="12.75">
      <c r="A430" s="32" t="s">
        <v>281</v>
      </c>
    </row>
    <row r="431" spans="1:8" s="32" customFormat="1" ht="12.75">
      <c r="A431" s="32" t="s">
        <v>224</v>
      </c>
      <c r="B431" s="32" t="s">
        <v>251</v>
      </c>
      <c r="C431" s="32" t="s">
        <v>252</v>
      </c>
      <c r="D431" s="32" t="s">
        <v>253</v>
      </c>
      <c r="E431" s="32" t="s">
        <v>254</v>
      </c>
      <c r="F431" s="32" t="s">
        <v>255</v>
      </c>
      <c r="G431" s="32" t="s">
        <v>256</v>
      </c>
      <c r="H431" s="32" t="s">
        <v>282</v>
      </c>
    </row>
    <row r="432" spans="1:8" s="32" customFormat="1" ht="12.75">
      <c r="A432" s="40">
        <f>a!L198</f>
        <v>5238</v>
      </c>
      <c r="B432" s="40">
        <f>a!L199</f>
        <v>20965</v>
      </c>
      <c r="C432" s="40">
        <f>a!L200</f>
        <v>89920</v>
      </c>
      <c r="D432" s="40">
        <f>a!L201</f>
        <v>1943</v>
      </c>
      <c r="E432" s="40">
        <f>a!L202</f>
        <v>1485</v>
      </c>
      <c r="F432" s="40">
        <f>a!L204</f>
        <v>54042</v>
      </c>
      <c r="G432" s="40">
        <f>a!L205</f>
        <v>55991</v>
      </c>
      <c r="H432" s="40">
        <f>SUM(A432:G432)</f>
        <v>229584</v>
      </c>
    </row>
    <row r="433" s="77" customFormat="1" ht="12.75"/>
    <row r="434" s="77" customFormat="1" ht="12.75">
      <c r="A434" s="77" t="s">
        <v>283</v>
      </c>
    </row>
    <row r="435" spans="1:8" s="77" customFormat="1" ht="12.75">
      <c r="A435" s="77" t="s">
        <v>224</v>
      </c>
      <c r="B435" s="77" t="s">
        <v>251</v>
      </c>
      <c r="C435" s="77" t="s">
        <v>252</v>
      </c>
      <c r="D435" s="77" t="s">
        <v>253</v>
      </c>
      <c r="E435" s="77" t="s">
        <v>254</v>
      </c>
      <c r="F435" s="77" t="s">
        <v>255</v>
      </c>
      <c r="G435" s="77" t="s">
        <v>256</v>
      </c>
      <c r="H435" s="77" t="s">
        <v>282</v>
      </c>
    </row>
    <row r="436" spans="1:8" s="77" customFormat="1" ht="12.75">
      <c r="A436" s="77">
        <v>8691</v>
      </c>
      <c r="B436" s="77">
        <v>13973</v>
      </c>
      <c r="C436" s="77">
        <v>79384</v>
      </c>
      <c r="D436" s="77">
        <v>1717</v>
      </c>
      <c r="E436" s="77">
        <v>0</v>
      </c>
      <c r="F436" s="77">
        <v>43825</v>
      </c>
      <c r="G436" s="77">
        <v>56150</v>
      </c>
      <c r="H436" s="77">
        <v>203740</v>
      </c>
    </row>
    <row r="437" s="77" customFormat="1" ht="12.75"/>
    <row r="438" s="32" customFormat="1" ht="12.75">
      <c r="A438" s="32" t="s">
        <v>284</v>
      </c>
    </row>
    <row r="439" spans="1:14" s="77" customFormat="1" ht="12.75">
      <c r="A439" s="32" t="s">
        <v>397</v>
      </c>
      <c r="B439" s="77" t="s">
        <v>262</v>
      </c>
      <c r="C439" s="77" t="s">
        <v>286</v>
      </c>
      <c r="D439" s="77" t="s">
        <v>287</v>
      </c>
      <c r="E439" s="32" t="s">
        <v>263</v>
      </c>
      <c r="F439" s="32" t="s">
        <v>288</v>
      </c>
      <c r="G439" s="32" t="s">
        <v>289</v>
      </c>
      <c r="H439" s="32" t="s">
        <v>290</v>
      </c>
      <c r="I439" s="32" t="s">
        <v>291</v>
      </c>
      <c r="J439" s="77" t="s">
        <v>424</v>
      </c>
      <c r="K439" s="77" t="s">
        <v>421</v>
      </c>
      <c r="L439" s="77" t="s">
        <v>422</v>
      </c>
      <c r="M439" s="77" t="s">
        <v>423</v>
      </c>
      <c r="N439" s="77" t="s">
        <v>46</v>
      </c>
    </row>
    <row r="440" spans="1:14" s="77" customFormat="1" ht="12.75">
      <c r="A440" s="32">
        <f>a!L94</f>
        <v>53063603.325452</v>
      </c>
      <c r="B440" s="77">
        <v>0</v>
      </c>
      <c r="C440" s="77">
        <v>0</v>
      </c>
      <c r="E440" s="32">
        <f>a!L95</f>
        <v>8363979.212103</v>
      </c>
      <c r="F440" s="32">
        <f>a!L96</f>
        <v>4998614.637695</v>
      </c>
      <c r="G440" s="32">
        <f>a!L98</f>
        <v>14461463</v>
      </c>
      <c r="H440" s="32">
        <f>a!L99</f>
        <v>3938901</v>
      </c>
      <c r="I440" s="32">
        <f>a!L100</f>
        <v>84826561.17525</v>
      </c>
      <c r="J440" s="32">
        <f>a!L93</f>
        <v>13618643.180518</v>
      </c>
      <c r="K440" s="32">
        <f>a!L92</f>
        <v>184642966.92494398</v>
      </c>
      <c r="L440" s="32">
        <f>a!L91</f>
        <v>139592870.586794</v>
      </c>
      <c r="M440" s="32">
        <f>SUM(J440:L440)</f>
        <v>337854480.692256</v>
      </c>
      <c r="N440" s="32">
        <f>M440+I440</f>
        <v>422681041.86750597</v>
      </c>
    </row>
    <row r="441" s="77" customFormat="1" ht="12.75"/>
    <row r="442" s="77" customFormat="1" ht="12.75">
      <c r="A442" s="77" t="s">
        <v>292</v>
      </c>
    </row>
    <row r="443" spans="1:8" s="77" customFormat="1" ht="12.75">
      <c r="A443" s="77" t="s">
        <v>80</v>
      </c>
      <c r="B443" s="77" t="s">
        <v>260</v>
      </c>
      <c r="C443" s="77" t="s">
        <v>320</v>
      </c>
      <c r="D443" s="77" t="s">
        <v>262</v>
      </c>
      <c r="E443" s="77" t="s">
        <v>263</v>
      </c>
      <c r="F443" s="77" t="s">
        <v>264</v>
      </c>
      <c r="G443" s="77" t="s">
        <v>265</v>
      </c>
      <c r="H443" s="77" t="s">
        <v>321</v>
      </c>
    </row>
    <row r="444" spans="1:8" s="77" customFormat="1" ht="12.75">
      <c r="A444" s="77">
        <v>0</v>
      </c>
      <c r="B444" s="77">
        <v>0</v>
      </c>
      <c r="C444" s="77">
        <v>39960</v>
      </c>
      <c r="D444" s="77">
        <v>4455</v>
      </c>
      <c r="E444" s="77">
        <v>1412451</v>
      </c>
      <c r="F444" s="77">
        <v>9861</v>
      </c>
      <c r="G444" s="77">
        <v>11391</v>
      </c>
      <c r="H444" s="77">
        <v>1478118</v>
      </c>
    </row>
    <row r="445" s="77" customFormat="1" ht="12.75"/>
    <row r="446" s="77" customFormat="1" ht="12.75">
      <c r="A446" s="77" t="s">
        <v>293</v>
      </c>
    </row>
    <row r="447" spans="1:8" s="77" customFormat="1" ht="12.75">
      <c r="A447" s="77" t="s">
        <v>80</v>
      </c>
      <c r="B447" s="77" t="s">
        <v>260</v>
      </c>
      <c r="C447" s="77" t="s">
        <v>320</v>
      </c>
      <c r="D447" s="77" t="s">
        <v>262</v>
      </c>
      <c r="E447" s="77" t="s">
        <v>263</v>
      </c>
      <c r="F447" s="77" t="s">
        <v>264</v>
      </c>
      <c r="G447" s="77" t="s">
        <v>265</v>
      </c>
      <c r="H447" s="77" t="s">
        <v>321</v>
      </c>
    </row>
    <row r="448" spans="1:8" s="77" customFormat="1" ht="12.75">
      <c r="A448" s="77">
        <v>0</v>
      </c>
      <c r="B448" s="77">
        <v>0</v>
      </c>
      <c r="C448" s="77">
        <v>0</v>
      </c>
      <c r="D448" s="77">
        <v>0</v>
      </c>
      <c r="E448" s="77">
        <v>718834</v>
      </c>
      <c r="F448" s="77">
        <v>1500</v>
      </c>
      <c r="G448" s="77">
        <v>0</v>
      </c>
      <c r="H448" s="77">
        <v>720334</v>
      </c>
    </row>
    <row r="449" s="77" customFormat="1" ht="12.75"/>
    <row r="450" s="77" customFormat="1" ht="12.75">
      <c r="A450" s="77" t="s">
        <v>294</v>
      </c>
    </row>
    <row r="451" spans="1:8" s="77" customFormat="1" ht="12.75">
      <c r="A451" s="77" t="s">
        <v>224</v>
      </c>
      <c r="B451" s="77" t="s">
        <v>251</v>
      </c>
      <c r="C451" s="77" t="s">
        <v>252</v>
      </c>
      <c r="D451" s="77" t="s">
        <v>253</v>
      </c>
      <c r="E451" s="77" t="s">
        <v>254</v>
      </c>
      <c r="F451" s="77" t="s">
        <v>255</v>
      </c>
      <c r="G451" s="77" t="s">
        <v>256</v>
      </c>
      <c r="H451" s="77" t="s">
        <v>282</v>
      </c>
    </row>
    <row r="452" spans="1:8" s="77" customFormat="1" ht="12.75">
      <c r="A452" s="77">
        <v>1526</v>
      </c>
      <c r="B452" s="77">
        <v>2930</v>
      </c>
      <c r="C452" s="77">
        <v>10004</v>
      </c>
      <c r="D452" s="77">
        <v>497</v>
      </c>
      <c r="E452" s="77">
        <v>229</v>
      </c>
      <c r="F452" s="77">
        <v>5770</v>
      </c>
      <c r="G452" s="77">
        <v>1717</v>
      </c>
      <c r="H452" s="77">
        <v>22673</v>
      </c>
    </row>
    <row r="453" s="77" customFormat="1" ht="12.75"/>
    <row r="454" s="77" customFormat="1" ht="12.75">
      <c r="A454" s="77" t="s">
        <v>295</v>
      </c>
    </row>
    <row r="455" spans="1:8" s="77" customFormat="1" ht="12.75">
      <c r="A455" s="77" t="s">
        <v>224</v>
      </c>
      <c r="B455" s="77" t="s">
        <v>251</v>
      </c>
      <c r="C455" s="77" t="s">
        <v>252</v>
      </c>
      <c r="D455" s="77" t="s">
        <v>253</v>
      </c>
      <c r="E455" s="77" t="s">
        <v>254</v>
      </c>
      <c r="F455" s="77" t="s">
        <v>255</v>
      </c>
      <c r="G455" s="77" t="s">
        <v>256</v>
      </c>
      <c r="H455" s="77" t="s">
        <v>282</v>
      </c>
    </row>
    <row r="456" spans="1:8" s="77" customFormat="1" ht="12.75">
      <c r="A456" s="77">
        <v>2630</v>
      </c>
      <c r="B456" s="77">
        <v>16350</v>
      </c>
      <c r="C456" s="77">
        <v>72471</v>
      </c>
      <c r="D456" s="77">
        <v>1216</v>
      </c>
      <c r="E456" s="77">
        <v>831</v>
      </c>
      <c r="F456" s="77">
        <v>33787</v>
      </c>
      <c r="G456" s="77">
        <v>58580</v>
      </c>
      <c r="H456" s="77">
        <v>185865</v>
      </c>
    </row>
    <row r="457" s="77" customFormat="1" ht="12.75"/>
    <row r="458" s="32" customFormat="1" ht="12.75">
      <c r="A458" s="32" t="s">
        <v>296</v>
      </c>
    </row>
    <row r="459" spans="1:11" s="32" customFormat="1" ht="12.75">
      <c r="A459" s="32" t="s">
        <v>35</v>
      </c>
      <c r="B459" s="32" t="s">
        <v>297</v>
      </c>
      <c r="C459" s="32" t="s">
        <v>298</v>
      </c>
      <c r="D459" s="32" t="s">
        <v>299</v>
      </c>
      <c r="E459" s="32" t="s">
        <v>300</v>
      </c>
      <c r="F459" s="32" t="s">
        <v>301</v>
      </c>
      <c r="G459" s="32" t="s">
        <v>302</v>
      </c>
      <c r="H459" s="32" t="s">
        <v>303</v>
      </c>
      <c r="I459" s="32" t="s">
        <v>304</v>
      </c>
      <c r="J459" s="32" t="s">
        <v>305</v>
      </c>
      <c r="K459" s="32" t="s">
        <v>306</v>
      </c>
    </row>
    <row r="460" spans="1:11" s="32" customFormat="1" ht="12.75">
      <c r="A460" s="40">
        <f>a!B54</f>
        <v>71638</v>
      </c>
      <c r="B460" s="40">
        <f>a!C54</f>
        <v>1567310</v>
      </c>
      <c r="C460" s="40">
        <f>a!D54</f>
        <v>3757436</v>
      </c>
      <c r="D460" s="40">
        <f>a!E54</f>
        <v>10843645</v>
      </c>
      <c r="E460" s="40">
        <f>a!F54</f>
        <v>9003790</v>
      </c>
      <c r="F460" s="40">
        <f>a!G54</f>
        <v>3031331</v>
      </c>
      <c r="G460" s="40">
        <f>a!H54</f>
        <v>569743</v>
      </c>
      <c r="H460" s="40">
        <f>a!I54</f>
        <v>85399</v>
      </c>
      <c r="I460" s="40">
        <f>a!J54</f>
        <v>223664</v>
      </c>
      <c r="J460" s="40"/>
      <c r="K460" s="40">
        <f>SUM(A460:I460)</f>
        <v>29153956</v>
      </c>
    </row>
    <row r="461" s="77" customFormat="1" ht="12.75"/>
    <row r="462" s="77" customFormat="1" ht="12.75">
      <c r="A462" s="77" t="s">
        <v>307</v>
      </c>
    </row>
    <row r="463" spans="1:11" s="77" customFormat="1" ht="12.75">
      <c r="A463" s="77" t="s">
        <v>35</v>
      </c>
      <c r="B463" s="77" t="s">
        <v>297</v>
      </c>
      <c r="C463" s="77" t="s">
        <v>298</v>
      </c>
      <c r="D463" s="77" t="s">
        <v>299</v>
      </c>
      <c r="E463" s="77" t="s">
        <v>300</v>
      </c>
      <c r="F463" s="77" t="s">
        <v>301</v>
      </c>
      <c r="G463" s="77" t="s">
        <v>302</v>
      </c>
      <c r="H463" s="77" t="s">
        <v>303</v>
      </c>
      <c r="I463" s="77" t="s">
        <v>304</v>
      </c>
      <c r="J463" s="77" t="s">
        <v>305</v>
      </c>
      <c r="K463" s="77" t="s">
        <v>308</v>
      </c>
    </row>
    <row r="464" spans="1:11" s="77" customFormat="1" ht="12.75">
      <c r="A464" s="77">
        <v>1978852</v>
      </c>
      <c r="B464" s="77">
        <v>3036209</v>
      </c>
      <c r="C464" s="77">
        <v>4518173</v>
      </c>
      <c r="D464" s="77">
        <v>42786075</v>
      </c>
      <c r="E464" s="77">
        <v>27530669</v>
      </c>
      <c r="F464" s="77">
        <v>6708142</v>
      </c>
      <c r="G464" s="77">
        <v>0</v>
      </c>
      <c r="H464" s="77">
        <v>242287</v>
      </c>
      <c r="I464" s="77">
        <v>1527529</v>
      </c>
      <c r="J464" s="77">
        <v>177690</v>
      </c>
      <c r="K464" s="77">
        <v>88505626</v>
      </c>
    </row>
    <row r="465" s="77" customFormat="1" ht="12.75"/>
    <row r="466" s="77" customFormat="1" ht="12.75">
      <c r="A466" s="77" t="s">
        <v>309</v>
      </c>
    </row>
    <row r="467" spans="1:11" s="77" customFormat="1" ht="12.75">
      <c r="A467" s="77" t="s">
        <v>35</v>
      </c>
      <c r="B467" s="77" t="s">
        <v>297</v>
      </c>
      <c r="C467" s="77" t="s">
        <v>298</v>
      </c>
      <c r="D467" s="77" t="s">
        <v>299</v>
      </c>
      <c r="E467" s="77" t="s">
        <v>300</v>
      </c>
      <c r="F467" s="77" t="s">
        <v>301</v>
      </c>
      <c r="G467" s="77" t="s">
        <v>302</v>
      </c>
      <c r="H467" s="77" t="s">
        <v>303</v>
      </c>
      <c r="I467" s="77" t="s">
        <v>304</v>
      </c>
      <c r="J467" s="77" t="s">
        <v>305</v>
      </c>
      <c r="K467" s="77" t="s">
        <v>310</v>
      </c>
    </row>
    <row r="468" spans="1:11" s="77" customFormat="1" ht="12.75">
      <c r="A468" s="77">
        <v>18434</v>
      </c>
      <c r="B468" s="77">
        <v>20032</v>
      </c>
      <c r="C468" s="77">
        <v>736</v>
      </c>
      <c r="D468" s="77">
        <v>137412</v>
      </c>
      <c r="E468" s="77">
        <v>9923</v>
      </c>
      <c r="F468" s="77">
        <v>292</v>
      </c>
      <c r="G468" s="77">
        <v>0</v>
      </c>
      <c r="H468" s="77">
        <v>1455</v>
      </c>
      <c r="I468" s="77">
        <v>1997</v>
      </c>
      <c r="J468" s="77">
        <v>18103</v>
      </c>
      <c r="K468" s="77">
        <v>208384</v>
      </c>
    </row>
    <row r="469" s="77" customFormat="1" ht="12.75"/>
    <row r="470" s="32" customFormat="1" ht="12.75">
      <c r="A470" s="32" t="s">
        <v>250</v>
      </c>
    </row>
    <row r="471" spans="1:8" s="32" customFormat="1" ht="12.75">
      <c r="A471" s="32" t="s">
        <v>224</v>
      </c>
      <c r="B471" s="32" t="s">
        <v>251</v>
      </c>
      <c r="C471" s="32" t="s">
        <v>252</v>
      </c>
      <c r="D471" s="32" t="s">
        <v>253</v>
      </c>
      <c r="E471" s="32" t="s">
        <v>254</v>
      </c>
      <c r="F471" s="32" t="s">
        <v>255</v>
      </c>
      <c r="G471" s="32" t="s">
        <v>256</v>
      </c>
      <c r="H471" s="32" t="s">
        <v>282</v>
      </c>
    </row>
    <row r="472" spans="1:8" s="32" customFormat="1" ht="12.75">
      <c r="A472" s="40">
        <f>a!L270</f>
        <v>3943</v>
      </c>
      <c r="B472" s="40">
        <f>a!L271</f>
        <v>11058</v>
      </c>
      <c r="C472" s="40">
        <f>a!L272</f>
        <v>25394</v>
      </c>
      <c r="D472" s="40">
        <f>a!L273</f>
        <v>1311</v>
      </c>
      <c r="E472" s="40">
        <f>a!L274</f>
        <v>725</v>
      </c>
      <c r="F472" s="40">
        <f>a!L276</f>
        <v>23230</v>
      </c>
      <c r="G472" s="40">
        <f>a!L277</f>
        <v>29935</v>
      </c>
      <c r="H472" s="40">
        <f>a!L278</f>
        <v>95596</v>
      </c>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34"/>
  </sheetPr>
  <dimension ref="A1:M28"/>
  <sheetViews>
    <sheetView workbookViewId="0" topLeftCell="A1">
      <selection activeCell="B205" sqref="B205"/>
    </sheetView>
  </sheetViews>
  <sheetFormatPr defaultColWidth="9.140625" defaultRowHeight="12.75"/>
  <cols>
    <col min="1" max="1" width="13.57421875" style="0" customWidth="1"/>
    <col min="2" max="2" width="14.57421875" style="0" customWidth="1"/>
    <col min="3" max="16384" width="8.8515625" style="0" customWidth="1"/>
  </cols>
  <sheetData>
    <row r="1" ht="12.75">
      <c r="A1" t="s">
        <v>19</v>
      </c>
    </row>
    <row r="2" ht="12.75">
      <c r="B2" t="s">
        <v>20</v>
      </c>
    </row>
    <row r="3" ht="12.75">
      <c r="B3" t="s">
        <v>21</v>
      </c>
    </row>
    <row r="4" ht="12.75">
      <c r="C4" t="s">
        <v>22</v>
      </c>
    </row>
    <row r="5" ht="12.75">
      <c r="B5" t="s">
        <v>23</v>
      </c>
    </row>
    <row r="6" ht="12.75">
      <c r="B6" t="s">
        <v>24</v>
      </c>
    </row>
    <row r="7" ht="12.75">
      <c r="B7" t="s">
        <v>25</v>
      </c>
    </row>
    <row r="8" ht="12.75">
      <c r="B8" t="s">
        <v>26</v>
      </c>
    </row>
    <row r="9" ht="12.75">
      <c r="B9" t="s">
        <v>27</v>
      </c>
    </row>
    <row r="10" ht="12.75">
      <c r="B10" t="s">
        <v>28</v>
      </c>
    </row>
    <row r="11" ht="12.75">
      <c r="B11" t="s">
        <v>29</v>
      </c>
    </row>
    <row r="12" ht="12.75">
      <c r="B12" t="s">
        <v>30</v>
      </c>
    </row>
    <row r="19" spans="1:2" ht="12.75">
      <c r="A19" s="3" t="s">
        <v>31</v>
      </c>
      <c r="B19" s="2">
        <f>SUM(DetailTables!L28)</f>
        <v>10428630</v>
      </c>
    </row>
    <row r="20" spans="1:2" ht="12.75">
      <c r="A20" t="s">
        <v>32</v>
      </c>
      <c r="B20" s="2" t="e">
        <f>SUM(DetailTables!#REF!)</f>
        <v>#REF!</v>
      </c>
    </row>
    <row r="21" spans="1:2" ht="12.75">
      <c r="A21" t="s">
        <v>33</v>
      </c>
      <c r="B21" s="2" t="e">
        <f>SUM(DetailTables!#REF!)</f>
        <v>#REF!</v>
      </c>
    </row>
    <row r="22" spans="2:13" ht="12.75">
      <c r="B22" s="1" t="s">
        <v>35</v>
      </c>
      <c r="C22" s="1" t="s">
        <v>36</v>
      </c>
      <c r="D22" s="1" t="s">
        <v>37</v>
      </c>
      <c r="E22" s="1" t="s">
        <v>38</v>
      </c>
      <c r="F22" s="1" t="s">
        <v>39</v>
      </c>
      <c r="G22" s="1" t="s">
        <v>40</v>
      </c>
      <c r="H22" s="1" t="s">
        <v>41</v>
      </c>
      <c r="I22" s="1" t="s">
        <v>42</v>
      </c>
      <c r="J22" s="1" t="s">
        <v>43</v>
      </c>
      <c r="K22" s="1" t="s">
        <v>44</v>
      </c>
      <c r="L22" s="1" t="s">
        <v>45</v>
      </c>
      <c r="M22" s="1" t="s">
        <v>46</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168</v>
      </c>
      <c r="B25" s="1">
        <f>(a!B46*a!B48)</f>
        <v>64900</v>
      </c>
      <c r="C25" s="1">
        <f>(a!C46*a!C48)</f>
        <v>8256</v>
      </c>
      <c r="D25" s="1">
        <f>(a!D46*a!D48)</f>
        <v>3354170</v>
      </c>
      <c r="E25" s="1">
        <f>(a!E46*a!E48)</f>
        <v>19336905</v>
      </c>
      <c r="F25" s="1">
        <f>(a!F46*a!F48)</f>
        <v>98205</v>
      </c>
      <c r="G25" s="1">
        <f>(a!G46*a!G48)</f>
        <v>1301352</v>
      </c>
      <c r="H25" s="1" t="e">
        <f>(a!#REF!*a!#REF!)</f>
        <v>#REF!</v>
      </c>
      <c r="I25" s="1">
        <f>(a!H46*a!H48)</f>
        <v>5850</v>
      </c>
      <c r="J25" s="1">
        <f>(a!I46*a!I48)</f>
        <v>0</v>
      </c>
      <c r="K25" s="1">
        <f>(a!J46*a!J48)</f>
        <v>0</v>
      </c>
      <c r="L25" s="1">
        <f>(a!K46*a!K48)</f>
        <v>0</v>
      </c>
      <c r="M25" s="1" t="e">
        <f>SUM(B25:L25)</f>
        <v>#REF!</v>
      </c>
    </row>
    <row r="27" spans="1:13" ht="12.75">
      <c r="A27" t="s">
        <v>169</v>
      </c>
      <c r="B27" s="1">
        <f>B25/(a!B48+a!B51+a!B52)</f>
        <v>0.787716955941255</v>
      </c>
      <c r="C27" s="1">
        <f>C25/(a!C48+a!C51+a!C52)</f>
        <v>0.02455089642293201</v>
      </c>
      <c r="D27" s="1">
        <f>D25/(a!D48+a!D51+a!D52)</f>
        <v>0.7723384227410591</v>
      </c>
      <c r="E27" s="1">
        <f>E25/(a!E48+a!E51+a!E52)</f>
        <v>3.173301827172439</v>
      </c>
      <c r="F27" s="1">
        <f>F25/(a!F48+a!F51+a!F52)</f>
        <v>0.016533471251154716</v>
      </c>
      <c r="G27" s="1">
        <f>G25/(a!G48+a!G51+a!G52)</f>
        <v>5.736568335302311</v>
      </c>
      <c r="H27" s="1"/>
      <c r="I27" s="1">
        <f>I25/(a!H48+a!H51+a!H52)</f>
        <v>0.016232640093233625</v>
      </c>
      <c r="J27" s="1">
        <f>J25/(a!I48+a!I51+a!I52)</f>
        <v>0</v>
      </c>
      <c r="K27" s="1">
        <f>K25/(a!J48+a!J51+a!J52)</f>
        <v>0</v>
      </c>
      <c r="L27" s="1"/>
      <c r="M27" s="1" t="e">
        <f>M25/(a!L48+a!L51+a!L52)</f>
        <v>#REF!</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34"/>
  </sheetPr>
  <dimension ref="A1:N327"/>
  <sheetViews>
    <sheetView zoomScale="75" zoomScaleNormal="75" workbookViewId="0" topLeftCell="A1">
      <pane ySplit="1" topLeftCell="BM2" activePane="bottomLeft" state="frozen"/>
      <selection pane="topLeft" activeCell="B205" sqref="B205"/>
      <selection pane="bottomLeft" activeCell="A1" sqref="A1"/>
    </sheetView>
  </sheetViews>
  <sheetFormatPr defaultColWidth="9.140625" defaultRowHeight="12.75"/>
  <cols>
    <col min="1" max="1" width="32.00390625" style="27" customWidth="1"/>
    <col min="2" max="2" width="9.7109375" style="1" customWidth="1"/>
    <col min="3" max="3" width="12.7109375" style="1" customWidth="1"/>
    <col min="4" max="4" width="11.57421875" style="1" customWidth="1"/>
    <col min="5" max="6" width="11.00390625" style="1" customWidth="1"/>
    <col min="7" max="7" width="11.28125" style="1" customWidth="1"/>
    <col min="8" max="8" width="11.7109375" style="1" customWidth="1"/>
    <col min="9" max="9" width="9.7109375" style="1" customWidth="1"/>
    <col min="10" max="10" width="11.00390625" style="1" customWidth="1"/>
    <col min="11" max="11" width="6.421875" style="1" customWidth="1"/>
    <col min="12" max="12" width="15.28125" style="1" customWidth="1"/>
    <col min="13" max="13" width="12.28125" style="0" bestFit="1" customWidth="1"/>
  </cols>
  <sheetData>
    <row r="1" spans="1:12" s="32" customFormat="1" ht="12.75">
      <c r="A1" s="40" t="s">
        <v>34</v>
      </c>
      <c r="B1" s="40" t="s">
        <v>35</v>
      </c>
      <c r="C1" s="40" t="s">
        <v>36</v>
      </c>
      <c r="D1" s="40" t="s">
        <v>37</v>
      </c>
      <c r="E1" s="40" t="s">
        <v>38</v>
      </c>
      <c r="F1" s="40" t="s">
        <v>39</v>
      </c>
      <c r="G1" s="40" t="s">
        <v>40</v>
      </c>
      <c r="H1" s="40" t="s">
        <v>42</v>
      </c>
      <c r="I1" s="40" t="s">
        <v>43</v>
      </c>
      <c r="J1" s="40" t="s">
        <v>44</v>
      </c>
      <c r="K1" s="40" t="s">
        <v>45</v>
      </c>
      <c r="L1" s="40" t="s">
        <v>46</v>
      </c>
    </row>
    <row r="2" spans="1:12" s="32" customFormat="1" ht="12.75">
      <c r="A2" s="47" t="s">
        <v>365</v>
      </c>
      <c r="B2" s="40">
        <v>0</v>
      </c>
      <c r="C2" s="40">
        <v>0</v>
      </c>
      <c r="D2" s="40">
        <v>0</v>
      </c>
      <c r="E2" s="40">
        <v>0</v>
      </c>
      <c r="F2" s="40">
        <v>0</v>
      </c>
      <c r="G2" s="40">
        <v>0</v>
      </c>
      <c r="H2" s="40">
        <v>0</v>
      </c>
      <c r="I2" s="40">
        <v>0</v>
      </c>
      <c r="J2" s="40">
        <v>0</v>
      </c>
      <c r="K2" s="40">
        <v>0</v>
      </c>
      <c r="L2" s="40">
        <v>0</v>
      </c>
    </row>
    <row r="3" spans="1:12" s="32" customFormat="1" ht="12.75">
      <c r="A3" s="47" t="s">
        <v>47</v>
      </c>
      <c r="B3" s="40">
        <v>0</v>
      </c>
      <c r="C3" s="40">
        <v>0</v>
      </c>
      <c r="D3" s="40">
        <v>0</v>
      </c>
      <c r="E3" s="40">
        <v>0</v>
      </c>
      <c r="F3" s="40">
        <v>0</v>
      </c>
      <c r="G3" s="40">
        <v>0</v>
      </c>
      <c r="H3" s="40">
        <v>0</v>
      </c>
      <c r="I3" s="40">
        <v>0</v>
      </c>
      <c r="J3" s="40">
        <v>0</v>
      </c>
      <c r="K3" s="40">
        <v>0</v>
      </c>
      <c r="L3" s="40">
        <v>0</v>
      </c>
    </row>
    <row r="4" spans="1:12" ht="12.75">
      <c r="A4" s="40" t="s">
        <v>48</v>
      </c>
      <c r="B4" s="1">
        <v>0</v>
      </c>
      <c r="C4" s="1">
        <v>0</v>
      </c>
      <c r="D4" s="1">
        <v>0</v>
      </c>
      <c r="E4" s="1">
        <v>0</v>
      </c>
      <c r="F4" s="1">
        <v>0</v>
      </c>
      <c r="G4" s="1">
        <v>0</v>
      </c>
      <c r="H4" s="1">
        <v>0</v>
      </c>
      <c r="I4" s="1">
        <v>0</v>
      </c>
      <c r="J4" s="1">
        <v>0</v>
      </c>
      <c r="K4" s="1">
        <v>0</v>
      </c>
      <c r="L4" s="1">
        <v>0</v>
      </c>
    </row>
    <row r="5" spans="1:12" ht="12.75">
      <c r="A5" s="40" t="s">
        <v>49</v>
      </c>
      <c r="B5" s="1">
        <v>0</v>
      </c>
      <c r="C5" s="1">
        <v>0</v>
      </c>
      <c r="D5" s="1">
        <v>0</v>
      </c>
      <c r="E5" s="1">
        <v>0</v>
      </c>
      <c r="F5" s="1">
        <v>0</v>
      </c>
      <c r="G5" s="1">
        <v>0</v>
      </c>
      <c r="H5" s="1">
        <v>0</v>
      </c>
      <c r="I5" s="1">
        <v>0</v>
      </c>
      <c r="J5" s="1">
        <v>0</v>
      </c>
      <c r="K5" s="1">
        <v>0</v>
      </c>
      <c r="L5" s="1">
        <v>0</v>
      </c>
    </row>
    <row r="6" spans="1:12" ht="12.75">
      <c r="A6" s="40" t="s">
        <v>50</v>
      </c>
      <c r="B6" s="1">
        <v>0</v>
      </c>
      <c r="C6" s="1">
        <v>0</v>
      </c>
      <c r="D6" s="1">
        <v>0</v>
      </c>
      <c r="E6" s="1">
        <v>0</v>
      </c>
      <c r="F6" s="1">
        <v>0</v>
      </c>
      <c r="G6" s="1">
        <v>0</v>
      </c>
      <c r="H6" s="1">
        <v>0</v>
      </c>
      <c r="I6" s="1">
        <v>0</v>
      </c>
      <c r="J6" s="1">
        <v>0</v>
      </c>
      <c r="K6" s="1">
        <v>0</v>
      </c>
      <c r="L6" s="1">
        <v>0</v>
      </c>
    </row>
    <row r="7" spans="1:12" ht="12.75">
      <c r="A7" s="40" t="s">
        <v>369</v>
      </c>
      <c r="B7" s="1">
        <v>0</v>
      </c>
      <c r="C7" s="1">
        <v>4463</v>
      </c>
      <c r="D7" s="1">
        <v>0</v>
      </c>
      <c r="E7" s="1">
        <v>2418</v>
      </c>
      <c r="F7" s="1">
        <v>0</v>
      </c>
      <c r="G7" s="1">
        <v>386</v>
      </c>
      <c r="H7" s="1">
        <v>287</v>
      </c>
      <c r="I7" s="1">
        <v>0</v>
      </c>
      <c r="J7" s="1">
        <v>0</v>
      </c>
      <c r="K7" s="1">
        <v>0</v>
      </c>
      <c r="L7" s="1">
        <v>7554</v>
      </c>
    </row>
    <row r="8" spans="1:12" ht="12.75">
      <c r="A8" s="40" t="s">
        <v>370</v>
      </c>
      <c r="B8" s="1">
        <v>66</v>
      </c>
      <c r="C8" s="1">
        <v>197</v>
      </c>
      <c r="D8" s="1">
        <v>278</v>
      </c>
      <c r="E8" s="1">
        <v>1620</v>
      </c>
      <c r="F8" s="1">
        <v>6732</v>
      </c>
      <c r="G8" s="1">
        <v>510</v>
      </c>
      <c r="H8" s="1">
        <v>0</v>
      </c>
      <c r="I8" s="1">
        <v>283</v>
      </c>
      <c r="J8" s="1">
        <v>0</v>
      </c>
      <c r="K8" s="1">
        <v>0</v>
      </c>
      <c r="L8" s="1">
        <v>9686</v>
      </c>
    </row>
    <row r="9" spans="1:12" ht="12.75">
      <c r="A9" s="40" t="s">
        <v>51</v>
      </c>
      <c r="B9" s="1">
        <v>100217</v>
      </c>
      <c r="C9" s="1">
        <v>249321</v>
      </c>
      <c r="D9" s="1">
        <v>166900</v>
      </c>
      <c r="E9" s="1">
        <v>499449</v>
      </c>
      <c r="F9" s="1">
        <v>99858</v>
      </c>
      <c r="G9" s="1">
        <v>184413</v>
      </c>
      <c r="H9" s="1">
        <v>343394</v>
      </c>
      <c r="I9" s="1">
        <v>49691</v>
      </c>
      <c r="J9" s="1">
        <v>760160</v>
      </c>
      <c r="K9" s="1">
        <v>0</v>
      </c>
      <c r="L9" s="1">
        <v>2453403</v>
      </c>
    </row>
    <row r="10" spans="1:12" ht="12.75">
      <c r="A10" s="40" t="s">
        <v>52</v>
      </c>
      <c r="B10" s="1">
        <v>82</v>
      </c>
      <c r="C10" s="1">
        <v>2941</v>
      </c>
      <c r="D10" s="1">
        <v>238</v>
      </c>
      <c r="E10" s="1">
        <v>2006</v>
      </c>
      <c r="F10" s="1">
        <v>2213</v>
      </c>
      <c r="G10" s="1">
        <v>0</v>
      </c>
      <c r="H10" s="1">
        <v>632</v>
      </c>
      <c r="I10" s="1">
        <v>1830</v>
      </c>
      <c r="J10" s="1">
        <v>1163</v>
      </c>
      <c r="K10" s="1">
        <v>0</v>
      </c>
      <c r="L10" s="1">
        <v>11105</v>
      </c>
    </row>
    <row r="11" spans="1:12" ht="12.75">
      <c r="A11" s="40" t="s">
        <v>53</v>
      </c>
      <c r="B11" s="1">
        <v>0</v>
      </c>
      <c r="C11" s="1">
        <v>1626</v>
      </c>
      <c r="D11" s="1">
        <v>111</v>
      </c>
      <c r="E11" s="1">
        <v>58</v>
      </c>
      <c r="F11" s="1">
        <v>437</v>
      </c>
      <c r="G11" s="1">
        <v>995</v>
      </c>
      <c r="H11" s="1">
        <v>661</v>
      </c>
      <c r="I11" s="1">
        <v>927</v>
      </c>
      <c r="J11" s="1">
        <v>338</v>
      </c>
      <c r="K11" s="1">
        <v>0</v>
      </c>
      <c r="L11" s="1">
        <v>5153</v>
      </c>
    </row>
    <row r="12" spans="1:12" ht="12.75">
      <c r="A12" s="40" t="s">
        <v>54</v>
      </c>
      <c r="B12" s="1">
        <v>100365</v>
      </c>
      <c r="C12" s="1">
        <v>258548</v>
      </c>
      <c r="D12" s="1">
        <v>167527</v>
      </c>
      <c r="E12" s="1">
        <v>505551</v>
      </c>
      <c r="F12" s="1">
        <v>109240</v>
      </c>
      <c r="G12" s="1">
        <v>186304</v>
      </c>
      <c r="H12" s="1">
        <v>344974</v>
      </c>
      <c r="I12" s="1">
        <v>52731</v>
      </c>
      <c r="J12" s="1">
        <v>761661</v>
      </c>
      <c r="K12" s="1">
        <v>0</v>
      </c>
      <c r="L12" s="1">
        <v>2486901</v>
      </c>
    </row>
    <row r="13" spans="1:12" ht="12.75">
      <c r="A13" s="40" t="s">
        <v>371</v>
      </c>
      <c r="B13" s="1">
        <v>100365</v>
      </c>
      <c r="C13" s="1">
        <v>254085</v>
      </c>
      <c r="D13" s="1">
        <v>167527</v>
      </c>
      <c r="E13" s="1">
        <v>503133</v>
      </c>
      <c r="F13" s="1">
        <v>109240</v>
      </c>
      <c r="G13" s="1">
        <v>185918</v>
      </c>
      <c r="H13" s="1">
        <v>344687</v>
      </c>
      <c r="I13" s="1">
        <v>52731</v>
      </c>
      <c r="J13" s="1">
        <v>761661</v>
      </c>
      <c r="L13" s="1">
        <v>2479347</v>
      </c>
    </row>
    <row r="14" spans="1:12" ht="12.75">
      <c r="A14" s="40" t="s">
        <v>372</v>
      </c>
      <c r="C14" s="1">
        <v>4463</v>
      </c>
      <c r="E14" s="1">
        <v>2418</v>
      </c>
      <c r="G14" s="1">
        <v>386</v>
      </c>
      <c r="H14" s="1">
        <v>287</v>
      </c>
      <c r="L14" s="1">
        <v>7554</v>
      </c>
    </row>
    <row r="15" spans="1:12" ht="12.75">
      <c r="A15" s="47" t="s">
        <v>55</v>
      </c>
      <c r="B15" s="1">
        <v>0</v>
      </c>
      <c r="C15" s="1">
        <v>0</v>
      </c>
      <c r="D15" s="1">
        <v>0</v>
      </c>
      <c r="E15" s="1">
        <v>0</v>
      </c>
      <c r="F15" s="1">
        <v>0</v>
      </c>
      <c r="G15" s="1">
        <v>0</v>
      </c>
      <c r="H15" s="1">
        <v>0</v>
      </c>
      <c r="I15" s="1">
        <v>0</v>
      </c>
      <c r="J15" s="1">
        <v>0</v>
      </c>
      <c r="K15" s="1">
        <v>0</v>
      </c>
      <c r="L15" s="1">
        <v>0</v>
      </c>
    </row>
    <row r="16" spans="1:12" ht="12.75">
      <c r="A16" s="40" t="s">
        <v>56</v>
      </c>
      <c r="B16" s="1">
        <v>0</v>
      </c>
      <c r="C16" s="1">
        <v>0</v>
      </c>
      <c r="D16" s="1">
        <v>0</v>
      </c>
      <c r="E16" s="1">
        <v>0</v>
      </c>
      <c r="F16" s="1">
        <v>0</v>
      </c>
      <c r="G16" s="1">
        <v>0</v>
      </c>
      <c r="H16" s="1">
        <v>0</v>
      </c>
      <c r="I16" s="1">
        <v>0</v>
      </c>
      <c r="J16" s="1">
        <v>0</v>
      </c>
      <c r="K16" s="1">
        <v>0</v>
      </c>
      <c r="L16" s="1">
        <v>0</v>
      </c>
    </row>
    <row r="17" spans="1:12" ht="12.75">
      <c r="A17" s="40" t="s">
        <v>57</v>
      </c>
      <c r="B17" s="1">
        <v>0</v>
      </c>
      <c r="C17" s="1">
        <v>0</v>
      </c>
      <c r="D17" s="1">
        <v>0</v>
      </c>
      <c r="E17" s="1">
        <v>0</v>
      </c>
      <c r="F17" s="1">
        <v>0</v>
      </c>
      <c r="G17" s="1">
        <v>0</v>
      </c>
      <c r="H17" s="1">
        <v>0</v>
      </c>
      <c r="I17" s="1">
        <v>0</v>
      </c>
      <c r="J17" s="1">
        <v>0</v>
      </c>
      <c r="K17" s="1">
        <v>0</v>
      </c>
      <c r="L17" s="1">
        <v>0</v>
      </c>
    </row>
    <row r="18" spans="1:11" ht="12.75">
      <c r="A18" s="40" t="s">
        <v>58</v>
      </c>
      <c r="B18" s="1">
        <v>0</v>
      </c>
      <c r="C18" s="1">
        <v>0</v>
      </c>
      <c r="D18" s="1">
        <v>0</v>
      </c>
      <c r="E18" s="1">
        <v>0</v>
      </c>
      <c r="F18" s="1">
        <v>0</v>
      </c>
      <c r="G18" s="1">
        <v>0</v>
      </c>
      <c r="H18" s="1">
        <v>0</v>
      </c>
      <c r="I18" s="1">
        <v>0</v>
      </c>
      <c r="J18" s="1">
        <v>0</v>
      </c>
      <c r="K18" s="1">
        <v>0</v>
      </c>
    </row>
    <row r="19" spans="1:12" ht="12.75">
      <c r="A19" s="40" t="s">
        <v>375</v>
      </c>
      <c r="C19" s="1">
        <v>26861</v>
      </c>
      <c r="E19" s="1">
        <v>33640</v>
      </c>
      <c r="G19" s="1">
        <v>3613</v>
      </c>
      <c r="H19" s="1">
        <v>3960</v>
      </c>
      <c r="L19" s="1">
        <v>68074</v>
      </c>
    </row>
    <row r="20" spans="1:12" ht="12.75">
      <c r="A20" s="40" t="s">
        <v>376</v>
      </c>
      <c r="B20" s="1">
        <v>3300</v>
      </c>
      <c r="C20" s="1">
        <v>130</v>
      </c>
      <c r="D20" s="1">
        <v>452</v>
      </c>
      <c r="E20" s="1">
        <v>15046</v>
      </c>
      <c r="F20" s="1">
        <v>10359</v>
      </c>
      <c r="G20" s="1">
        <v>2409</v>
      </c>
      <c r="H20" s="1">
        <v>0</v>
      </c>
      <c r="I20" s="1">
        <v>870</v>
      </c>
      <c r="J20" s="1">
        <v>0</v>
      </c>
      <c r="K20" s="1">
        <v>0</v>
      </c>
      <c r="L20" s="1">
        <v>32566</v>
      </c>
    </row>
    <row r="21" spans="1:12" ht="12.75">
      <c r="A21" s="40" t="s">
        <v>59</v>
      </c>
      <c r="B21" s="1">
        <v>196401</v>
      </c>
      <c r="C21" s="1">
        <v>507055</v>
      </c>
      <c r="D21" s="1">
        <v>411201</v>
      </c>
      <c r="E21" s="1">
        <v>938750</v>
      </c>
      <c r="F21" s="1">
        <v>236619</v>
      </c>
      <c r="G21" s="1">
        <v>307567</v>
      </c>
      <c r="H21" s="1">
        <v>674396</v>
      </c>
      <c r="I21" s="1">
        <v>76928</v>
      </c>
      <c r="J21" s="1">
        <v>1379995</v>
      </c>
      <c r="K21" s="1">
        <v>0</v>
      </c>
      <c r="L21" s="1">
        <v>4728912</v>
      </c>
    </row>
    <row r="22" spans="1:12" ht="12.75">
      <c r="A22" s="40" t="s">
        <v>60</v>
      </c>
      <c r="B22" s="1">
        <v>9179</v>
      </c>
      <c r="C22" s="1">
        <v>21261</v>
      </c>
      <c r="D22" s="1">
        <v>1398</v>
      </c>
      <c r="E22" s="1">
        <v>212428</v>
      </c>
      <c r="F22" s="1">
        <v>52378</v>
      </c>
      <c r="G22" s="1">
        <v>1774</v>
      </c>
      <c r="H22" s="1">
        <v>0</v>
      </c>
      <c r="I22" s="1">
        <v>5998</v>
      </c>
      <c r="J22" s="1">
        <v>20750</v>
      </c>
      <c r="K22" s="1">
        <v>0</v>
      </c>
      <c r="L22" s="1">
        <v>325166</v>
      </c>
    </row>
    <row r="23" spans="1:12" ht="12.75">
      <c r="A23" s="40" t="s">
        <v>61</v>
      </c>
      <c r="B23" s="1">
        <v>308</v>
      </c>
      <c r="C23" s="1">
        <v>10761</v>
      </c>
      <c r="D23" s="1">
        <v>9082</v>
      </c>
      <c r="E23" s="1">
        <v>19653</v>
      </c>
      <c r="F23" s="1">
        <v>20110</v>
      </c>
      <c r="G23" s="1">
        <v>0</v>
      </c>
      <c r="H23" s="1">
        <v>4916</v>
      </c>
      <c r="I23" s="1">
        <v>3108</v>
      </c>
      <c r="J23" s="1">
        <v>5303</v>
      </c>
      <c r="K23" s="1">
        <v>0</v>
      </c>
      <c r="L23" s="1">
        <v>73241</v>
      </c>
    </row>
    <row r="24" spans="1:12" ht="12.75">
      <c r="A24" s="40" t="s">
        <v>62</v>
      </c>
      <c r="B24" s="1">
        <v>0</v>
      </c>
      <c r="C24" s="1">
        <v>2374</v>
      </c>
      <c r="D24" s="1">
        <v>121</v>
      </c>
      <c r="E24" s="1">
        <v>59</v>
      </c>
      <c r="F24" s="1">
        <v>657</v>
      </c>
      <c r="G24" s="1">
        <v>1643</v>
      </c>
      <c r="H24" s="1">
        <v>971</v>
      </c>
      <c r="I24" s="1">
        <v>1247</v>
      </c>
      <c r="J24" s="1">
        <v>354</v>
      </c>
      <c r="K24" s="1">
        <v>0</v>
      </c>
      <c r="L24" s="1">
        <v>7426</v>
      </c>
    </row>
    <row r="25" spans="1:12" ht="12.75">
      <c r="A25" s="40" t="s">
        <v>63</v>
      </c>
      <c r="B25" s="1">
        <v>209188</v>
      </c>
      <c r="C25" s="1">
        <v>568442</v>
      </c>
      <c r="D25" s="1">
        <v>422254</v>
      </c>
      <c r="E25" s="1">
        <v>1219576</v>
      </c>
      <c r="F25" s="1">
        <v>320123</v>
      </c>
      <c r="G25" s="1">
        <v>317006</v>
      </c>
      <c r="H25" s="1">
        <v>684243</v>
      </c>
      <c r="I25" s="1">
        <v>88151</v>
      </c>
      <c r="J25" s="1">
        <v>1406402</v>
      </c>
      <c r="K25" s="1">
        <v>0</v>
      </c>
      <c r="L25" s="1">
        <v>5235385</v>
      </c>
    </row>
    <row r="26" spans="1:12" ht="12.75">
      <c r="A26" s="40" t="s">
        <v>373</v>
      </c>
      <c r="B26" s="1">
        <v>209188</v>
      </c>
      <c r="C26" s="1">
        <v>541581</v>
      </c>
      <c r="D26" s="1">
        <v>422254</v>
      </c>
      <c r="E26" s="1">
        <v>1185936</v>
      </c>
      <c r="F26" s="1">
        <v>320123</v>
      </c>
      <c r="G26" s="1">
        <v>313393</v>
      </c>
      <c r="H26" s="1">
        <v>680283</v>
      </c>
      <c r="I26" s="1">
        <v>88151</v>
      </c>
      <c r="J26" s="1">
        <v>1406402</v>
      </c>
      <c r="K26" s="1">
        <v>0</v>
      </c>
      <c r="L26" s="1">
        <v>5167311</v>
      </c>
    </row>
    <row r="27" spans="1:12" ht="12.75">
      <c r="A27" s="40" t="s">
        <v>374</v>
      </c>
      <c r="B27" s="1">
        <v>0</v>
      </c>
      <c r="C27" s="1">
        <v>26861</v>
      </c>
      <c r="D27" s="1">
        <v>0</v>
      </c>
      <c r="E27" s="1">
        <v>33640</v>
      </c>
      <c r="F27" s="1">
        <v>0</v>
      </c>
      <c r="G27" s="1">
        <v>3613</v>
      </c>
      <c r="H27" s="1">
        <v>3960</v>
      </c>
      <c r="I27" s="1">
        <v>0</v>
      </c>
      <c r="J27" s="1">
        <v>0</v>
      </c>
      <c r="K27" s="1">
        <v>0</v>
      </c>
      <c r="L27" s="1">
        <v>68074</v>
      </c>
    </row>
    <row r="28" ht="12.75">
      <c r="A28" s="47" t="s">
        <v>64</v>
      </c>
    </row>
    <row r="29" spans="1:12" ht="12.75">
      <c r="A29" s="47" t="s">
        <v>65</v>
      </c>
      <c r="L29" s="1">
        <v>0</v>
      </c>
    </row>
    <row r="30" spans="1:12" ht="12.75">
      <c r="A30" s="40" t="s">
        <v>172</v>
      </c>
      <c r="B30" s="1">
        <v>0</v>
      </c>
      <c r="C30" s="1">
        <v>598184</v>
      </c>
      <c r="D30" s="1">
        <v>0</v>
      </c>
      <c r="E30" s="1">
        <v>700868</v>
      </c>
      <c r="F30" s="1">
        <v>0</v>
      </c>
      <c r="G30" s="1">
        <v>822369</v>
      </c>
      <c r="H30" s="1">
        <v>64696</v>
      </c>
      <c r="I30" s="1">
        <v>0</v>
      </c>
      <c r="J30" s="1">
        <v>0</v>
      </c>
      <c r="K30" s="1">
        <v>0</v>
      </c>
      <c r="L30" s="1">
        <v>2186117</v>
      </c>
    </row>
    <row r="31" spans="1:12" ht="12.75">
      <c r="A31" s="40" t="s">
        <v>377</v>
      </c>
      <c r="B31" s="1">
        <v>0</v>
      </c>
      <c r="C31" s="1">
        <v>1267448</v>
      </c>
      <c r="D31" s="1">
        <v>0</v>
      </c>
      <c r="E31" s="1">
        <v>1834651</v>
      </c>
      <c r="F31" s="1">
        <v>0</v>
      </c>
      <c r="G31" s="1">
        <v>999193</v>
      </c>
      <c r="H31" s="1">
        <v>226351</v>
      </c>
      <c r="I31" s="1">
        <v>0</v>
      </c>
      <c r="J31" s="1">
        <v>0</v>
      </c>
      <c r="K31" s="1">
        <v>0</v>
      </c>
      <c r="L31" s="1">
        <v>4327643</v>
      </c>
    </row>
    <row r="32" spans="1:12" ht="12.75">
      <c r="A32" s="40" t="s">
        <v>378</v>
      </c>
      <c r="B32" s="1">
        <v>0</v>
      </c>
      <c r="C32" s="1">
        <v>1210597</v>
      </c>
      <c r="E32" s="1">
        <v>1640395</v>
      </c>
      <c r="G32" s="1">
        <v>916578</v>
      </c>
      <c r="H32" s="1">
        <v>198268</v>
      </c>
      <c r="L32" s="1">
        <v>3965838</v>
      </c>
    </row>
    <row r="33" spans="1:12" ht="12.75">
      <c r="A33" s="40" t="s">
        <v>379</v>
      </c>
      <c r="B33" s="1">
        <v>3950</v>
      </c>
      <c r="C33" s="1">
        <v>668</v>
      </c>
      <c r="D33" s="1">
        <v>1058</v>
      </c>
      <c r="E33" s="1">
        <v>6691396</v>
      </c>
      <c r="F33" s="1">
        <v>14038</v>
      </c>
      <c r="G33" s="1">
        <v>3158</v>
      </c>
      <c r="I33" s="1">
        <v>921</v>
      </c>
      <c r="L33" s="1">
        <v>6715189</v>
      </c>
    </row>
    <row r="34" spans="1:12" ht="12.75">
      <c r="A34" s="40" t="s">
        <v>170</v>
      </c>
      <c r="B34" s="1">
        <v>27938</v>
      </c>
      <c r="C34" s="1">
        <v>668</v>
      </c>
      <c r="D34" s="1">
        <v>306292</v>
      </c>
      <c r="E34" s="1">
        <v>6691781</v>
      </c>
      <c r="F34" s="1">
        <v>3386188</v>
      </c>
      <c r="G34" s="1">
        <v>2105544</v>
      </c>
      <c r="H34" s="1">
        <v>0</v>
      </c>
      <c r="I34" s="1">
        <v>2547</v>
      </c>
      <c r="J34" s="1">
        <v>0</v>
      </c>
      <c r="L34" s="1">
        <v>12520958</v>
      </c>
    </row>
    <row r="35" spans="1:12" ht="12.75">
      <c r="A35" s="40" t="s">
        <v>380</v>
      </c>
      <c r="B35" s="1">
        <v>5473</v>
      </c>
      <c r="C35" s="1">
        <v>71</v>
      </c>
      <c r="D35" s="1">
        <v>85394</v>
      </c>
      <c r="E35" s="1">
        <v>5152112</v>
      </c>
      <c r="F35" s="1">
        <v>3083662</v>
      </c>
      <c r="G35" s="1">
        <v>2099371</v>
      </c>
      <c r="H35" s="1">
        <v>0</v>
      </c>
      <c r="I35" s="1">
        <v>2547</v>
      </c>
      <c r="J35" s="1">
        <v>0</v>
      </c>
      <c r="L35" s="1">
        <v>10428630</v>
      </c>
    </row>
    <row r="37" spans="1:12" ht="12.75">
      <c r="A37" s="27" t="s">
        <v>66</v>
      </c>
      <c r="B37" s="1">
        <v>21216</v>
      </c>
      <c r="C37" s="1">
        <v>2219</v>
      </c>
      <c r="D37" s="1">
        <v>1342917</v>
      </c>
      <c r="E37" s="1">
        <v>3725260</v>
      </c>
      <c r="F37" s="1">
        <v>28597</v>
      </c>
      <c r="G37" s="1">
        <v>222728</v>
      </c>
      <c r="H37" s="1">
        <v>2040</v>
      </c>
      <c r="I37" s="1">
        <v>605</v>
      </c>
      <c r="J37" s="1">
        <v>0</v>
      </c>
      <c r="K37" s="1">
        <v>0</v>
      </c>
      <c r="L37" s="1">
        <v>5345582</v>
      </c>
    </row>
    <row r="38" spans="1:12" ht="12.75">
      <c r="A38" s="27" t="s">
        <v>67</v>
      </c>
      <c r="B38" s="1">
        <v>21216</v>
      </c>
      <c r="C38" s="1">
        <v>2219</v>
      </c>
      <c r="D38" s="1">
        <v>1358006</v>
      </c>
      <c r="E38" s="1">
        <v>3725468</v>
      </c>
      <c r="F38" s="1">
        <v>35677</v>
      </c>
      <c r="G38" s="1">
        <v>222728</v>
      </c>
      <c r="H38" s="1">
        <v>2040</v>
      </c>
      <c r="I38" s="1">
        <v>605</v>
      </c>
      <c r="J38" s="1">
        <v>0</v>
      </c>
      <c r="K38" s="1">
        <v>0</v>
      </c>
      <c r="L38" s="1">
        <v>5367959</v>
      </c>
    </row>
    <row r="39" spans="1:12" ht="12.75">
      <c r="A39" s="27" t="s">
        <v>31</v>
      </c>
      <c r="B39" s="1">
        <v>16225</v>
      </c>
      <c r="C39" s="1">
        <v>2163</v>
      </c>
      <c r="D39" s="1">
        <v>753057</v>
      </c>
      <c r="E39" s="1">
        <v>2762623</v>
      </c>
      <c r="F39" s="1">
        <v>35717</v>
      </c>
      <c r="G39" s="1">
        <v>216892</v>
      </c>
      <c r="H39" s="1">
        <v>1950</v>
      </c>
      <c r="I39" s="1">
        <v>542</v>
      </c>
      <c r="J39" s="1">
        <v>0</v>
      </c>
      <c r="K39" s="1">
        <v>0</v>
      </c>
      <c r="L39" s="1">
        <v>3789169</v>
      </c>
    </row>
    <row r="40" spans="1:12" ht="12.75">
      <c r="A40" s="27" t="s">
        <v>68</v>
      </c>
      <c r="B40" s="1">
        <v>4514</v>
      </c>
      <c r="C40" s="1">
        <v>402</v>
      </c>
      <c r="D40" s="1">
        <v>1</v>
      </c>
      <c r="E40" s="1">
        <v>38547</v>
      </c>
      <c r="F40" s="1">
        <v>49</v>
      </c>
      <c r="G40" s="1">
        <v>5837</v>
      </c>
      <c r="H40" s="1">
        <v>91</v>
      </c>
      <c r="I40" s="1">
        <v>64</v>
      </c>
      <c r="J40" s="1">
        <v>0</v>
      </c>
      <c r="K40" s="1">
        <v>0</v>
      </c>
      <c r="L40" s="1">
        <v>49505</v>
      </c>
    </row>
    <row r="41" spans="1:12" s="32" customFormat="1" ht="12.75">
      <c r="A41" s="47" t="s">
        <v>573</v>
      </c>
      <c r="B41" s="40">
        <v>0</v>
      </c>
      <c r="C41" s="40">
        <v>0</v>
      </c>
      <c r="D41" s="40">
        <v>0</v>
      </c>
      <c r="E41" s="40">
        <v>0</v>
      </c>
      <c r="F41" s="40">
        <v>0</v>
      </c>
      <c r="G41" s="40">
        <v>0</v>
      </c>
      <c r="H41" s="40">
        <v>0</v>
      </c>
      <c r="I41" s="40">
        <v>0</v>
      </c>
      <c r="J41" s="40">
        <v>0</v>
      </c>
      <c r="K41" s="40">
        <v>0</v>
      </c>
      <c r="L41" s="40">
        <v>0</v>
      </c>
    </row>
    <row r="42" spans="1:12" s="32" customFormat="1" ht="12.75">
      <c r="A42" s="64" t="s">
        <v>570</v>
      </c>
      <c r="B42" s="40">
        <v>95</v>
      </c>
      <c r="C42" s="40">
        <v>979</v>
      </c>
      <c r="D42" s="40">
        <v>2</v>
      </c>
      <c r="E42" s="40">
        <v>2577934</v>
      </c>
      <c r="F42" s="40">
        <v>11798</v>
      </c>
      <c r="G42" s="40">
        <v>4315</v>
      </c>
      <c r="H42" s="40">
        <v>0</v>
      </c>
      <c r="I42" s="40">
        <v>0</v>
      </c>
      <c r="J42" s="40">
        <v>0</v>
      </c>
      <c r="K42" s="40">
        <v>0</v>
      </c>
      <c r="L42" s="40">
        <v>2595123</v>
      </c>
    </row>
    <row r="43" spans="1:12" s="32" customFormat="1" ht="12.75">
      <c r="A43" s="64" t="s">
        <v>571</v>
      </c>
      <c r="B43" s="40">
        <v>1</v>
      </c>
      <c r="C43" s="40">
        <v>1</v>
      </c>
      <c r="D43" s="40">
        <v>2.5</v>
      </c>
      <c r="E43" s="40">
        <v>6.695533394344722</v>
      </c>
      <c r="F43" s="40">
        <v>1</v>
      </c>
      <c r="G43" s="40">
        <v>1</v>
      </c>
      <c r="H43" s="40">
        <v>0</v>
      </c>
      <c r="I43" s="40">
        <v>0</v>
      </c>
      <c r="J43" s="40">
        <v>0</v>
      </c>
      <c r="K43" s="40">
        <v>0</v>
      </c>
      <c r="L43" s="40">
        <v>6.651911949370928</v>
      </c>
    </row>
    <row r="44" spans="1:12" s="32" customFormat="1" ht="12.75">
      <c r="A44" s="64" t="s">
        <v>572</v>
      </c>
      <c r="B44" s="40">
        <v>8.986805555555556</v>
      </c>
      <c r="C44" s="40">
        <v>4.852777777777778</v>
      </c>
      <c r="D44" s="40">
        <v>4</v>
      </c>
      <c r="E44" s="40">
        <v>147.39791666666667</v>
      </c>
      <c r="F44" s="40">
        <v>20.408333333333335</v>
      </c>
      <c r="G44" s="40">
        <v>13.99513888888889</v>
      </c>
      <c r="H44" s="40">
        <v>0</v>
      </c>
      <c r="I44" s="40">
        <v>0</v>
      </c>
      <c r="J44" s="40">
        <v>0</v>
      </c>
      <c r="K44" s="40">
        <v>0</v>
      </c>
      <c r="L44" s="40">
        <v>147.39791666666667</v>
      </c>
    </row>
    <row r="45" spans="1:12" ht="12.75">
      <c r="A45" s="27" t="s">
        <v>69</v>
      </c>
      <c r="B45" s="1">
        <v>0</v>
      </c>
      <c r="C45" s="1">
        <v>25</v>
      </c>
      <c r="D45" s="1">
        <v>0</v>
      </c>
      <c r="E45" s="1">
        <v>0</v>
      </c>
      <c r="F45" s="1">
        <v>350</v>
      </c>
      <c r="G45" s="1">
        <v>0</v>
      </c>
      <c r="H45" s="1">
        <v>0</v>
      </c>
      <c r="I45" s="1">
        <v>0</v>
      </c>
      <c r="J45" s="1">
        <v>0</v>
      </c>
      <c r="K45" s="1">
        <v>0</v>
      </c>
      <c r="L45" s="1">
        <v>375</v>
      </c>
    </row>
    <row r="46" spans="1:12" ht="12.75">
      <c r="A46" s="27" t="s">
        <v>70</v>
      </c>
      <c r="B46" s="1">
        <v>4</v>
      </c>
      <c r="C46" s="1">
        <v>4</v>
      </c>
      <c r="D46" s="1">
        <v>5</v>
      </c>
      <c r="E46" s="1">
        <v>7</v>
      </c>
      <c r="F46" s="1">
        <v>5</v>
      </c>
      <c r="G46" s="1">
        <v>6</v>
      </c>
      <c r="H46" s="1">
        <v>3</v>
      </c>
      <c r="I46" s="1">
        <v>0</v>
      </c>
      <c r="J46" s="1">
        <v>0</v>
      </c>
      <c r="K46" s="1">
        <v>0</v>
      </c>
      <c r="L46" s="1">
        <v>7</v>
      </c>
    </row>
    <row r="47" spans="1:12" ht="12.75">
      <c r="A47" s="27" t="s">
        <v>71</v>
      </c>
      <c r="B47" s="1">
        <v>618</v>
      </c>
      <c r="C47" s="1">
        <v>82</v>
      </c>
      <c r="D47" s="1">
        <v>40</v>
      </c>
      <c r="E47" s="1">
        <v>254</v>
      </c>
      <c r="F47" s="1">
        <v>368</v>
      </c>
      <c r="G47" s="1">
        <v>96</v>
      </c>
      <c r="H47" s="1">
        <v>97</v>
      </c>
      <c r="I47" s="1">
        <v>0</v>
      </c>
      <c r="J47" s="1">
        <v>0</v>
      </c>
      <c r="K47" s="1">
        <v>0</v>
      </c>
      <c r="L47" s="1">
        <v>618</v>
      </c>
    </row>
    <row r="48" spans="1:12" ht="12.75">
      <c r="A48" s="27" t="s">
        <v>72</v>
      </c>
      <c r="B48" s="1">
        <v>16225</v>
      </c>
      <c r="C48" s="1">
        <v>2064</v>
      </c>
      <c r="D48" s="1">
        <v>670834</v>
      </c>
      <c r="E48" s="1">
        <v>2762415</v>
      </c>
      <c r="F48" s="1">
        <v>19641</v>
      </c>
      <c r="G48" s="1">
        <v>216892</v>
      </c>
      <c r="H48" s="1">
        <v>1950</v>
      </c>
      <c r="I48" s="1">
        <v>542</v>
      </c>
      <c r="J48" s="1">
        <v>0</v>
      </c>
      <c r="K48" s="1">
        <v>0</v>
      </c>
      <c r="L48" s="1">
        <v>3690563</v>
      </c>
    </row>
    <row r="49" spans="1:12" ht="12.75">
      <c r="A49" s="27" t="s">
        <v>73</v>
      </c>
      <c r="B49" s="1">
        <v>615</v>
      </c>
      <c r="C49" s="1">
        <v>0</v>
      </c>
      <c r="D49" s="1">
        <v>672153</v>
      </c>
      <c r="E49" s="1">
        <v>947578</v>
      </c>
      <c r="F49" s="1">
        <v>0</v>
      </c>
      <c r="G49" s="1">
        <v>0</v>
      </c>
      <c r="H49" s="1">
        <v>0</v>
      </c>
      <c r="I49" s="1">
        <v>0</v>
      </c>
      <c r="J49" s="1">
        <v>0</v>
      </c>
      <c r="K49" s="1">
        <v>0</v>
      </c>
      <c r="L49" s="1">
        <v>1620346</v>
      </c>
    </row>
    <row r="50" spans="1:12" ht="12.75">
      <c r="A50" s="47" t="s">
        <v>74</v>
      </c>
      <c r="L50" s="1">
        <v>0</v>
      </c>
    </row>
    <row r="51" spans="1:12" ht="12.75">
      <c r="A51" s="40" t="s">
        <v>75</v>
      </c>
      <c r="B51" s="1">
        <v>4046</v>
      </c>
      <c r="C51" s="1">
        <v>150254</v>
      </c>
      <c r="D51" s="1">
        <v>2882466</v>
      </c>
      <c r="E51" s="1">
        <v>2302216</v>
      </c>
      <c r="F51" s="1">
        <v>5330373</v>
      </c>
      <c r="G51" s="1">
        <v>0</v>
      </c>
      <c r="H51" s="1">
        <v>358435</v>
      </c>
      <c r="I51" s="1">
        <v>60936</v>
      </c>
      <c r="J51" s="1">
        <v>178862</v>
      </c>
      <c r="K51" s="1">
        <v>0</v>
      </c>
      <c r="L51" s="1">
        <v>11267588</v>
      </c>
    </row>
    <row r="52" spans="1:12" ht="12.75">
      <c r="A52" s="40" t="s">
        <v>76</v>
      </c>
      <c r="B52" s="1">
        <v>62119</v>
      </c>
      <c r="C52" s="1">
        <v>183963</v>
      </c>
      <c r="D52" s="1">
        <v>789576</v>
      </c>
      <c r="E52" s="1">
        <v>1028992</v>
      </c>
      <c r="F52" s="1">
        <v>589755</v>
      </c>
      <c r="G52" s="1">
        <v>9960</v>
      </c>
      <c r="H52" s="1">
        <v>0</v>
      </c>
      <c r="I52" s="1">
        <v>21916</v>
      </c>
      <c r="J52" s="1">
        <v>44802</v>
      </c>
      <c r="K52" s="1">
        <v>0</v>
      </c>
      <c r="L52" s="1">
        <v>2731083</v>
      </c>
    </row>
    <row r="53" spans="1:12" ht="12.75">
      <c r="A53" s="40" t="s">
        <v>381</v>
      </c>
      <c r="C53" s="1">
        <v>22425</v>
      </c>
      <c r="E53" s="1">
        <v>719930</v>
      </c>
      <c r="G53" s="1">
        <v>5422</v>
      </c>
      <c r="H53" s="1">
        <v>13040</v>
      </c>
      <c r="L53" s="1">
        <v>760817</v>
      </c>
    </row>
    <row r="54" spans="1:14" ht="12.75">
      <c r="A54" s="40" t="s">
        <v>77</v>
      </c>
      <c r="B54" s="1">
        <v>71638</v>
      </c>
      <c r="C54" s="1">
        <v>1567310</v>
      </c>
      <c r="D54" s="1">
        <v>3757436</v>
      </c>
      <c r="E54" s="1">
        <v>10843645</v>
      </c>
      <c r="F54" s="1">
        <v>9003790</v>
      </c>
      <c r="G54" s="1">
        <v>3031331</v>
      </c>
      <c r="H54" s="1">
        <v>569743</v>
      </c>
      <c r="I54" s="1">
        <v>85399</v>
      </c>
      <c r="J54" s="1">
        <v>223664</v>
      </c>
      <c r="K54" s="1">
        <v>0</v>
      </c>
      <c r="L54" s="1">
        <v>29153956</v>
      </c>
      <c r="N54" t="s">
        <v>383</v>
      </c>
    </row>
    <row r="55" spans="1:12" ht="12.75">
      <c r="A55" s="27" t="s">
        <v>78</v>
      </c>
      <c r="B55" s="1">
        <v>0</v>
      </c>
      <c r="C55" s="1">
        <v>0</v>
      </c>
      <c r="D55" s="1">
        <v>0</v>
      </c>
      <c r="E55" s="1">
        <v>0</v>
      </c>
      <c r="F55" s="1">
        <v>0</v>
      </c>
      <c r="G55" s="1">
        <v>0</v>
      </c>
      <c r="H55" s="1">
        <v>0</v>
      </c>
      <c r="I55" s="1">
        <v>0</v>
      </c>
      <c r="J55" s="1">
        <v>0</v>
      </c>
      <c r="K55" s="1">
        <v>0</v>
      </c>
      <c r="L55" s="1">
        <v>0</v>
      </c>
    </row>
    <row r="56" spans="1:12" ht="12.75">
      <c r="A56" s="27" t="s">
        <v>79</v>
      </c>
      <c r="B56" s="1">
        <v>0</v>
      </c>
      <c r="C56" s="1">
        <v>0</v>
      </c>
      <c r="D56" s="1">
        <v>0</v>
      </c>
      <c r="E56" s="1">
        <v>0</v>
      </c>
      <c r="F56" s="1">
        <v>0</v>
      </c>
      <c r="G56" s="1">
        <v>0</v>
      </c>
      <c r="H56" s="1">
        <v>0</v>
      </c>
      <c r="I56" s="1">
        <v>0</v>
      </c>
      <c r="J56" s="1">
        <v>0</v>
      </c>
      <c r="K56" s="1">
        <v>0</v>
      </c>
      <c r="L56" s="1">
        <v>11088</v>
      </c>
    </row>
    <row r="57" spans="1:12" ht="12.75">
      <c r="A57" s="27" t="s">
        <v>80</v>
      </c>
      <c r="B57" s="1">
        <v>0</v>
      </c>
      <c r="C57" s="1">
        <v>0</v>
      </c>
      <c r="D57" s="1">
        <v>0</v>
      </c>
      <c r="E57" s="1">
        <v>0</v>
      </c>
      <c r="F57" s="1">
        <v>0</v>
      </c>
      <c r="G57" s="1">
        <v>0</v>
      </c>
      <c r="H57" s="1">
        <v>0</v>
      </c>
      <c r="I57" s="1">
        <v>0</v>
      </c>
      <c r="J57" s="1">
        <v>0</v>
      </c>
      <c r="K57" s="1">
        <v>0</v>
      </c>
      <c r="L57" s="1">
        <v>0</v>
      </c>
    </row>
    <row r="58" spans="1:12" ht="12.75">
      <c r="A58" s="46" t="s">
        <v>175</v>
      </c>
      <c r="B58" s="1">
        <v>0</v>
      </c>
      <c r="C58" s="1">
        <v>0</v>
      </c>
      <c r="D58" s="1">
        <v>0</v>
      </c>
      <c r="E58" s="1">
        <v>0</v>
      </c>
      <c r="F58" s="1">
        <v>0</v>
      </c>
      <c r="G58" s="1">
        <v>0</v>
      </c>
      <c r="H58" s="1">
        <v>0</v>
      </c>
      <c r="I58" s="1">
        <v>0</v>
      </c>
      <c r="J58" s="1">
        <v>0</v>
      </c>
      <c r="K58" s="1">
        <v>0</v>
      </c>
      <c r="L58" s="1">
        <v>0</v>
      </c>
    </row>
    <row r="59" spans="1:12" ht="12.75">
      <c r="A59" s="27" t="s">
        <v>176</v>
      </c>
      <c r="B59" s="1">
        <v>519171</v>
      </c>
      <c r="C59" s="1">
        <v>977</v>
      </c>
      <c r="D59" s="1">
        <v>1206441</v>
      </c>
      <c r="E59" s="1">
        <v>8887846</v>
      </c>
      <c r="F59" s="1">
        <v>0</v>
      </c>
      <c r="G59" s="1">
        <v>3486127</v>
      </c>
      <c r="H59" s="1">
        <v>0</v>
      </c>
      <c r="I59" s="1">
        <v>0</v>
      </c>
      <c r="J59" s="1">
        <v>0</v>
      </c>
      <c r="K59" s="1">
        <v>0</v>
      </c>
      <c r="L59" s="1">
        <v>14100562</v>
      </c>
    </row>
    <row r="60" spans="1:12" ht="12.75">
      <c r="A60" s="27" t="s">
        <v>177</v>
      </c>
      <c r="B60" s="1">
        <v>10439</v>
      </c>
      <c r="C60" s="1">
        <v>1235080</v>
      </c>
      <c r="D60" s="1">
        <v>998481</v>
      </c>
      <c r="E60" s="1">
        <v>9091064</v>
      </c>
      <c r="F60" s="1">
        <v>2861443</v>
      </c>
      <c r="G60" s="1">
        <v>0</v>
      </c>
      <c r="H60" s="1">
        <v>165984</v>
      </c>
      <c r="I60" s="1">
        <v>21634</v>
      </c>
      <c r="J60" s="1">
        <v>120747</v>
      </c>
      <c r="K60" s="1">
        <v>0</v>
      </c>
      <c r="L60" s="1">
        <v>14504872</v>
      </c>
    </row>
    <row r="61" spans="1:12" ht="12.75">
      <c r="A61" s="27" t="s">
        <v>178</v>
      </c>
      <c r="B61" s="1">
        <v>0</v>
      </c>
      <c r="C61" s="1">
        <v>812835</v>
      </c>
      <c r="D61" s="1">
        <v>0</v>
      </c>
      <c r="E61" s="1">
        <v>19555</v>
      </c>
      <c r="F61" s="1">
        <v>0</v>
      </c>
      <c r="G61" s="1">
        <v>0</v>
      </c>
      <c r="H61" s="1">
        <v>0</v>
      </c>
      <c r="I61" s="1">
        <v>227</v>
      </c>
      <c r="J61" s="1">
        <v>2501</v>
      </c>
      <c r="K61" s="1">
        <v>0</v>
      </c>
      <c r="L61" s="1">
        <v>835118</v>
      </c>
    </row>
    <row r="62" spans="1:12" ht="12.75">
      <c r="A62" s="27" t="s">
        <v>179</v>
      </c>
      <c r="B62" s="1">
        <v>248879</v>
      </c>
      <c r="C62" s="1">
        <v>169830</v>
      </c>
      <c r="D62" s="1">
        <v>3252219</v>
      </c>
      <c r="E62" s="1">
        <v>14044722</v>
      </c>
      <c r="F62" s="1">
        <v>9874599</v>
      </c>
      <c r="G62" s="1">
        <v>92887</v>
      </c>
      <c r="H62" s="1">
        <v>0</v>
      </c>
      <c r="I62" s="1">
        <v>0</v>
      </c>
      <c r="J62" s="1">
        <v>0</v>
      </c>
      <c r="K62" s="1">
        <v>0</v>
      </c>
      <c r="L62" s="1">
        <v>27683136</v>
      </c>
    </row>
    <row r="63" spans="1:12" ht="12.75">
      <c r="A63" s="27" t="s">
        <v>180</v>
      </c>
      <c r="B63" s="1">
        <v>0</v>
      </c>
      <c r="C63" s="1">
        <v>0</v>
      </c>
      <c r="D63" s="1">
        <v>571387</v>
      </c>
      <c r="E63" s="1">
        <v>2787116</v>
      </c>
      <c r="F63" s="1">
        <v>0</v>
      </c>
      <c r="G63" s="1">
        <v>3711</v>
      </c>
      <c r="H63" s="1">
        <v>0</v>
      </c>
      <c r="I63" s="1">
        <v>0</v>
      </c>
      <c r="J63" s="1">
        <v>0</v>
      </c>
      <c r="K63" s="1">
        <v>0</v>
      </c>
      <c r="L63" s="1">
        <v>3362214</v>
      </c>
    </row>
    <row r="64" spans="1:12" ht="12.75">
      <c r="A64" s="27" t="s">
        <v>181</v>
      </c>
      <c r="B64" s="1">
        <v>0</v>
      </c>
      <c r="C64" s="1">
        <v>0</v>
      </c>
      <c r="D64" s="1">
        <v>0</v>
      </c>
      <c r="E64" s="1">
        <v>0</v>
      </c>
      <c r="F64" s="1">
        <v>0</v>
      </c>
      <c r="G64" s="1">
        <v>0</v>
      </c>
      <c r="H64" s="1">
        <v>0</v>
      </c>
      <c r="I64" s="1">
        <v>0</v>
      </c>
      <c r="J64" s="1">
        <v>0</v>
      </c>
      <c r="K64" s="1">
        <v>0</v>
      </c>
      <c r="L64" s="1">
        <v>0</v>
      </c>
    </row>
    <row r="65" spans="1:12" ht="12.75">
      <c r="A65" s="27" t="s">
        <v>182</v>
      </c>
      <c r="B65" s="1">
        <v>0</v>
      </c>
      <c r="C65" s="1">
        <v>0</v>
      </c>
      <c r="D65" s="1">
        <v>0</v>
      </c>
      <c r="E65" s="1">
        <v>868319</v>
      </c>
      <c r="F65" s="1">
        <v>6781065</v>
      </c>
      <c r="G65" s="1">
        <v>14785</v>
      </c>
      <c r="H65" s="1">
        <v>0</v>
      </c>
      <c r="I65" s="1">
        <v>0</v>
      </c>
      <c r="J65" s="1">
        <v>0</v>
      </c>
      <c r="K65" s="1">
        <v>0</v>
      </c>
      <c r="L65" s="1">
        <v>7664169</v>
      </c>
    </row>
    <row r="66" spans="1:12" ht="12.75">
      <c r="A66" s="27" t="s">
        <v>183</v>
      </c>
      <c r="B66" s="1">
        <v>0</v>
      </c>
      <c r="C66" s="1">
        <v>796680</v>
      </c>
      <c r="D66" s="1">
        <v>22296</v>
      </c>
      <c r="E66" s="1">
        <v>492415</v>
      </c>
      <c r="F66" s="1">
        <v>15336015</v>
      </c>
      <c r="G66" s="1">
        <v>0</v>
      </c>
      <c r="H66" s="1">
        <v>0</v>
      </c>
      <c r="I66" s="1">
        <v>639533</v>
      </c>
      <c r="J66" s="1">
        <v>0</v>
      </c>
      <c r="K66" s="1">
        <v>0</v>
      </c>
      <c r="L66" s="1">
        <v>17286939</v>
      </c>
    </row>
    <row r="67" spans="1:12" ht="12.75">
      <c r="A67" s="27" t="s">
        <v>184</v>
      </c>
      <c r="B67" s="1">
        <v>0</v>
      </c>
      <c r="C67" s="1">
        <v>0</v>
      </c>
      <c r="D67" s="1">
        <v>0</v>
      </c>
      <c r="E67" s="1">
        <v>0</v>
      </c>
      <c r="F67" s="1">
        <v>384822</v>
      </c>
      <c r="G67" s="1">
        <v>0</v>
      </c>
      <c r="H67" s="1">
        <v>0</v>
      </c>
      <c r="I67" s="1">
        <v>0</v>
      </c>
      <c r="J67" s="1">
        <v>0</v>
      </c>
      <c r="K67" s="1">
        <v>0</v>
      </c>
      <c r="L67" s="1">
        <v>384822</v>
      </c>
    </row>
    <row r="68" spans="1:12" ht="12.75">
      <c r="A68" s="27" t="s">
        <v>185</v>
      </c>
      <c r="B68" s="1">
        <v>0</v>
      </c>
      <c r="C68" s="1">
        <v>0</v>
      </c>
      <c r="D68" s="1">
        <v>0</v>
      </c>
      <c r="E68" s="1">
        <v>0</v>
      </c>
      <c r="F68" s="1">
        <v>0</v>
      </c>
      <c r="G68" s="1">
        <v>0</v>
      </c>
      <c r="H68" s="1">
        <v>0</v>
      </c>
      <c r="I68" s="1">
        <v>2</v>
      </c>
      <c r="J68" s="1">
        <v>0</v>
      </c>
      <c r="K68" s="1">
        <v>0</v>
      </c>
      <c r="L68" s="1">
        <v>2</v>
      </c>
    </row>
    <row r="69" spans="1:12" ht="12.75">
      <c r="A69" s="27" t="s">
        <v>186</v>
      </c>
      <c r="B69" s="1">
        <v>0</v>
      </c>
      <c r="C69" s="1">
        <v>0</v>
      </c>
      <c r="D69" s="1">
        <v>0</v>
      </c>
      <c r="E69" s="1">
        <v>0</v>
      </c>
      <c r="F69" s="1">
        <v>26894</v>
      </c>
      <c r="G69" s="1">
        <v>0</v>
      </c>
      <c r="H69" s="1">
        <v>0</v>
      </c>
      <c r="I69" s="1">
        <v>0</v>
      </c>
      <c r="J69" s="1">
        <v>0</v>
      </c>
      <c r="K69" s="1">
        <v>0</v>
      </c>
      <c r="L69" s="1">
        <v>26894</v>
      </c>
    </row>
    <row r="70" spans="1:12" ht="12.75">
      <c r="A70" s="27" t="s">
        <v>187</v>
      </c>
      <c r="B70" s="1">
        <v>1493</v>
      </c>
      <c r="C70" s="1">
        <v>488</v>
      </c>
      <c r="D70" s="1">
        <v>231</v>
      </c>
      <c r="E70" s="1">
        <v>0</v>
      </c>
      <c r="F70" s="1">
        <v>0</v>
      </c>
      <c r="G70" s="1">
        <v>0</v>
      </c>
      <c r="H70" s="1">
        <v>0</v>
      </c>
      <c r="I70" s="1">
        <v>0</v>
      </c>
      <c r="J70" s="1">
        <v>0</v>
      </c>
      <c r="K70" s="1">
        <v>0</v>
      </c>
      <c r="L70" s="1">
        <v>2212</v>
      </c>
    </row>
    <row r="71" spans="1:12" ht="12.75">
      <c r="A71" s="27" t="s">
        <v>188</v>
      </c>
      <c r="B71" s="1">
        <v>779982</v>
      </c>
      <c r="C71" s="1">
        <v>3015890</v>
      </c>
      <c r="D71" s="1">
        <v>6051055</v>
      </c>
      <c r="E71" s="1">
        <v>36191037</v>
      </c>
      <c r="F71" s="1">
        <v>35264838</v>
      </c>
      <c r="G71" s="1">
        <v>3597510</v>
      </c>
      <c r="H71" s="1">
        <v>165984</v>
      </c>
      <c r="I71" s="1">
        <v>661396</v>
      </c>
      <c r="J71" s="1">
        <v>123248</v>
      </c>
      <c r="K71" s="1">
        <v>0</v>
      </c>
      <c r="L71" s="1">
        <v>85850940</v>
      </c>
    </row>
    <row r="72" ht="12.75">
      <c r="A72" s="46" t="s">
        <v>81</v>
      </c>
    </row>
    <row r="73" spans="1:12" ht="12.75">
      <c r="A73" s="27" t="s">
        <v>82</v>
      </c>
      <c r="B73" s="1">
        <v>12574</v>
      </c>
      <c r="C73" s="1">
        <v>4</v>
      </c>
      <c r="D73" s="1">
        <v>165647</v>
      </c>
      <c r="E73" s="1">
        <v>1006110</v>
      </c>
      <c r="F73" s="1">
        <v>0</v>
      </c>
      <c r="G73" s="1">
        <v>147663</v>
      </c>
      <c r="H73" s="1">
        <v>734</v>
      </c>
      <c r="I73" s="1">
        <v>0</v>
      </c>
      <c r="J73" s="1">
        <v>0</v>
      </c>
      <c r="K73" s="1">
        <v>0</v>
      </c>
      <c r="L73" s="1">
        <v>1332732</v>
      </c>
    </row>
    <row r="74" spans="1:12" ht="12.75">
      <c r="A74" s="27" t="s">
        <v>83</v>
      </c>
      <c r="B74" s="1">
        <v>5282</v>
      </c>
      <c r="C74" s="1">
        <v>194755</v>
      </c>
      <c r="D74" s="1">
        <v>941911</v>
      </c>
      <c r="E74" s="1">
        <v>1223649</v>
      </c>
      <c r="F74" s="1">
        <v>2105217</v>
      </c>
      <c r="G74" s="1">
        <v>0</v>
      </c>
      <c r="H74" s="1">
        <v>202484</v>
      </c>
      <c r="I74" s="1">
        <v>25500</v>
      </c>
      <c r="J74" s="1">
        <v>195795</v>
      </c>
      <c r="K74" s="1">
        <v>0</v>
      </c>
      <c r="L74" s="1">
        <v>4894593</v>
      </c>
    </row>
    <row r="75" spans="1:12" ht="12.75">
      <c r="A75" s="27" t="s">
        <v>84</v>
      </c>
      <c r="B75" s="1">
        <v>0</v>
      </c>
      <c r="C75" s="1">
        <v>310013</v>
      </c>
      <c r="D75" s="1">
        <v>0</v>
      </c>
      <c r="E75" s="1">
        <v>444571</v>
      </c>
      <c r="F75" s="1">
        <v>0</v>
      </c>
      <c r="G75" s="1">
        <v>0</v>
      </c>
      <c r="H75" s="1">
        <v>0</v>
      </c>
      <c r="I75" s="1">
        <v>7996</v>
      </c>
      <c r="J75" s="1">
        <v>61377</v>
      </c>
      <c r="K75" s="1">
        <v>0</v>
      </c>
      <c r="L75" s="1">
        <v>823957</v>
      </c>
    </row>
    <row r="76" spans="1:12" ht="12.75">
      <c r="A76" s="27" t="s">
        <v>85</v>
      </c>
      <c r="B76" s="1">
        <v>3635</v>
      </c>
      <c r="C76" s="1">
        <v>599</v>
      </c>
      <c r="D76" s="1">
        <v>480809</v>
      </c>
      <c r="E76" s="1">
        <v>1321107</v>
      </c>
      <c r="F76" s="1">
        <v>4256</v>
      </c>
      <c r="G76" s="1">
        <v>66746</v>
      </c>
      <c r="H76" s="1">
        <v>8</v>
      </c>
      <c r="I76" s="1">
        <v>0</v>
      </c>
      <c r="J76" s="1">
        <v>0</v>
      </c>
      <c r="K76" s="1">
        <v>0</v>
      </c>
      <c r="L76" s="1">
        <v>1877160</v>
      </c>
    </row>
    <row r="77" spans="1:12" ht="12.75">
      <c r="A77" s="27" t="s">
        <v>86</v>
      </c>
      <c r="B77" s="1">
        <v>0</v>
      </c>
      <c r="C77" s="1">
        <v>0</v>
      </c>
      <c r="D77" s="1">
        <v>93098</v>
      </c>
      <c r="E77" s="1">
        <v>415931</v>
      </c>
      <c r="F77" s="1">
        <v>0</v>
      </c>
      <c r="G77" s="1">
        <v>19</v>
      </c>
      <c r="H77" s="1">
        <v>0</v>
      </c>
      <c r="I77" s="1">
        <v>0</v>
      </c>
      <c r="J77" s="1">
        <v>0</v>
      </c>
      <c r="K77" s="1">
        <v>0</v>
      </c>
      <c r="L77" s="1">
        <v>509048</v>
      </c>
    </row>
    <row r="78" spans="1:12" ht="12.75">
      <c r="A78" s="27" t="s">
        <v>87</v>
      </c>
      <c r="B78" s="1">
        <v>0</v>
      </c>
      <c r="C78" s="1">
        <v>0</v>
      </c>
      <c r="D78" s="1">
        <v>0</v>
      </c>
      <c r="E78" s="1">
        <v>0</v>
      </c>
      <c r="F78" s="1">
        <v>0</v>
      </c>
      <c r="G78" s="1">
        <v>0</v>
      </c>
      <c r="H78" s="1">
        <v>0</v>
      </c>
      <c r="I78" s="1">
        <v>0</v>
      </c>
      <c r="J78" s="1">
        <v>0</v>
      </c>
      <c r="K78" s="1">
        <v>0</v>
      </c>
      <c r="L78" s="1">
        <v>0</v>
      </c>
    </row>
    <row r="79" spans="1:12" ht="12.75">
      <c r="A79" s="27" t="s">
        <v>88</v>
      </c>
      <c r="B79" s="1">
        <v>0</v>
      </c>
      <c r="C79" s="1">
        <v>0</v>
      </c>
      <c r="D79" s="1">
        <v>0</v>
      </c>
      <c r="E79" s="1">
        <v>16146</v>
      </c>
      <c r="F79" s="1">
        <v>244</v>
      </c>
      <c r="G79" s="1">
        <v>2464</v>
      </c>
      <c r="H79" s="1">
        <v>0</v>
      </c>
      <c r="I79" s="1">
        <v>0</v>
      </c>
      <c r="J79" s="1">
        <v>0</v>
      </c>
      <c r="K79" s="1">
        <v>0</v>
      </c>
      <c r="L79" s="1">
        <v>18854</v>
      </c>
    </row>
    <row r="80" spans="1:12" ht="12.75">
      <c r="A80" s="27" t="s">
        <v>89</v>
      </c>
      <c r="B80" s="1">
        <v>0</v>
      </c>
      <c r="C80" s="1">
        <v>1558</v>
      </c>
      <c r="D80" s="1">
        <v>2088</v>
      </c>
      <c r="E80" s="1">
        <v>286</v>
      </c>
      <c r="F80" s="1">
        <v>30614</v>
      </c>
      <c r="G80" s="1">
        <v>0</v>
      </c>
      <c r="H80" s="1">
        <v>548</v>
      </c>
      <c r="I80" s="1">
        <v>403</v>
      </c>
      <c r="J80" s="1">
        <v>0</v>
      </c>
      <c r="K80" s="1">
        <v>0</v>
      </c>
      <c r="L80" s="1">
        <v>35497</v>
      </c>
    </row>
    <row r="81" spans="1:12" ht="12.75">
      <c r="A81" s="27" t="s">
        <v>90</v>
      </c>
      <c r="B81" s="1">
        <v>0</v>
      </c>
      <c r="C81" s="1">
        <v>0</v>
      </c>
      <c r="D81" s="1">
        <v>0</v>
      </c>
      <c r="E81" s="1">
        <v>0</v>
      </c>
      <c r="F81" s="1">
        <v>601</v>
      </c>
      <c r="G81" s="1">
        <v>0</v>
      </c>
      <c r="H81" s="1">
        <v>1</v>
      </c>
      <c r="I81" s="1">
        <v>0</v>
      </c>
      <c r="J81" s="1">
        <v>0</v>
      </c>
      <c r="K81" s="1">
        <v>0</v>
      </c>
      <c r="L81" s="1">
        <v>602</v>
      </c>
    </row>
    <row r="82" spans="1:12" ht="12.75">
      <c r="A82" s="27" t="s">
        <v>91</v>
      </c>
      <c r="B82" s="1">
        <v>0</v>
      </c>
      <c r="C82" s="1">
        <v>0</v>
      </c>
      <c r="D82" s="1">
        <v>0</v>
      </c>
      <c r="E82" s="1">
        <v>0</v>
      </c>
      <c r="F82" s="1">
        <v>0</v>
      </c>
      <c r="G82" s="1">
        <v>0</v>
      </c>
      <c r="H82" s="1">
        <v>0</v>
      </c>
      <c r="I82" s="1">
        <v>9</v>
      </c>
      <c r="J82" s="1">
        <v>0</v>
      </c>
      <c r="K82" s="1">
        <v>0</v>
      </c>
      <c r="L82" s="1">
        <v>9</v>
      </c>
    </row>
    <row r="83" spans="1:12" ht="12.75">
      <c r="A83" s="27" t="s">
        <v>92</v>
      </c>
      <c r="B83" s="1">
        <v>0</v>
      </c>
      <c r="C83" s="1">
        <v>0</v>
      </c>
      <c r="D83" s="1">
        <v>0</v>
      </c>
      <c r="E83" s="1">
        <v>0</v>
      </c>
      <c r="F83" s="1">
        <v>2</v>
      </c>
      <c r="G83" s="1">
        <v>0</v>
      </c>
      <c r="H83" s="1">
        <v>0</v>
      </c>
      <c r="I83" s="1">
        <v>0</v>
      </c>
      <c r="J83" s="1">
        <v>0</v>
      </c>
      <c r="K83" s="1">
        <v>0</v>
      </c>
      <c r="L83" s="1">
        <v>2</v>
      </c>
    </row>
    <row r="84" spans="1:12" ht="12.75">
      <c r="A84" s="27" t="s">
        <v>93</v>
      </c>
      <c r="B84" s="1">
        <v>16</v>
      </c>
      <c r="C84" s="1">
        <v>2</v>
      </c>
      <c r="D84" s="1">
        <v>11415</v>
      </c>
      <c r="E84" s="1">
        <v>13</v>
      </c>
      <c r="F84" s="1">
        <v>0</v>
      </c>
      <c r="G84" s="1">
        <v>0</v>
      </c>
      <c r="H84" s="1">
        <v>413</v>
      </c>
      <c r="I84" s="1">
        <v>130</v>
      </c>
      <c r="J84" s="1">
        <v>0</v>
      </c>
      <c r="K84" s="1">
        <v>0</v>
      </c>
      <c r="L84" s="1">
        <v>11989</v>
      </c>
    </row>
    <row r="85" spans="1:12" ht="12.75">
      <c r="A85" s="27" t="s">
        <v>33</v>
      </c>
      <c r="B85" s="1">
        <v>21507</v>
      </c>
      <c r="C85" s="1">
        <v>506931</v>
      </c>
      <c r="D85" s="1">
        <v>1694968</v>
      </c>
      <c r="E85" s="1">
        <v>4427813</v>
      </c>
      <c r="F85" s="1">
        <v>2140934</v>
      </c>
      <c r="G85" s="1">
        <v>216892</v>
      </c>
      <c r="H85" s="1">
        <v>204188</v>
      </c>
      <c r="I85" s="1">
        <v>34038</v>
      </c>
      <c r="J85" s="1">
        <v>257172</v>
      </c>
      <c r="K85" s="1">
        <v>0</v>
      </c>
      <c r="L85" s="1">
        <v>9504443</v>
      </c>
    </row>
    <row r="86" spans="1:12" s="32" customFormat="1" ht="12.75">
      <c r="A86" s="47" t="s">
        <v>94</v>
      </c>
      <c r="B86" s="40">
        <v>0</v>
      </c>
      <c r="C86" s="40">
        <v>0</v>
      </c>
      <c r="D86" s="40">
        <v>0</v>
      </c>
      <c r="E86" s="40">
        <v>0</v>
      </c>
      <c r="F86" s="40">
        <v>0</v>
      </c>
      <c r="G86" s="40">
        <v>0</v>
      </c>
      <c r="H86" s="40">
        <v>0</v>
      </c>
      <c r="I86" s="40">
        <v>0</v>
      </c>
      <c r="J86" s="40">
        <v>0</v>
      </c>
      <c r="K86" s="40">
        <v>0</v>
      </c>
      <c r="L86" s="40">
        <v>0</v>
      </c>
    </row>
    <row r="87" spans="1:12" s="32" customFormat="1" ht="12.75">
      <c r="A87" s="40" t="s">
        <v>95</v>
      </c>
      <c r="B87" s="40">
        <v>0</v>
      </c>
      <c r="C87" s="40">
        <v>0</v>
      </c>
      <c r="D87" s="40">
        <v>0</v>
      </c>
      <c r="E87" s="40">
        <v>585</v>
      </c>
      <c r="F87" s="40">
        <v>33177</v>
      </c>
      <c r="G87" s="40">
        <v>0</v>
      </c>
      <c r="H87" s="40">
        <v>0</v>
      </c>
      <c r="I87" s="40">
        <v>0</v>
      </c>
      <c r="J87" s="40">
        <v>0</v>
      </c>
      <c r="K87" s="40">
        <v>0</v>
      </c>
      <c r="L87" s="40">
        <v>33762</v>
      </c>
    </row>
    <row r="88" spans="1:12" s="32" customFormat="1" ht="12.75">
      <c r="A88" s="40" t="s">
        <v>96</v>
      </c>
      <c r="B88" s="40">
        <v>0</v>
      </c>
      <c r="C88" s="40">
        <v>0</v>
      </c>
      <c r="D88" s="40">
        <v>0</v>
      </c>
      <c r="E88" s="40">
        <v>0</v>
      </c>
      <c r="F88" s="40">
        <v>0</v>
      </c>
      <c r="G88" s="40">
        <v>0</v>
      </c>
      <c r="H88" s="40">
        <v>0</v>
      </c>
      <c r="I88" s="40">
        <v>0</v>
      </c>
      <c r="J88" s="40">
        <v>0</v>
      </c>
      <c r="K88" s="40">
        <v>0</v>
      </c>
      <c r="L88" s="40">
        <v>0</v>
      </c>
    </row>
    <row r="89" spans="1:12" s="32" customFormat="1" ht="12.75">
      <c r="A89" s="40" t="s">
        <v>97</v>
      </c>
      <c r="B89" s="40">
        <v>0</v>
      </c>
      <c r="C89" s="40">
        <v>0</v>
      </c>
      <c r="D89" s="40">
        <v>0</v>
      </c>
      <c r="E89" s="40">
        <v>0</v>
      </c>
      <c r="F89" s="40">
        <v>395</v>
      </c>
      <c r="G89" s="40">
        <v>36</v>
      </c>
      <c r="H89" s="40">
        <v>0</v>
      </c>
      <c r="I89" s="40">
        <v>0</v>
      </c>
      <c r="J89" s="40">
        <v>0</v>
      </c>
      <c r="K89" s="40">
        <v>0</v>
      </c>
      <c r="L89" s="40">
        <v>431</v>
      </c>
    </row>
    <row r="90" ht="12.75">
      <c r="A90" s="47" t="s">
        <v>189</v>
      </c>
    </row>
    <row r="91" spans="1:12" ht="12.75">
      <c r="A91" s="64" t="s">
        <v>384</v>
      </c>
      <c r="B91" s="68"/>
      <c r="C91" s="68">
        <v>55116632.254202</v>
      </c>
      <c r="D91" s="68"/>
      <c r="E91" s="68">
        <v>76159272.818348</v>
      </c>
      <c r="F91" s="68"/>
      <c r="G91" s="68">
        <v>5936715.761666</v>
      </c>
      <c r="H91" s="68">
        <v>2380249.752578</v>
      </c>
      <c r="I91" s="68"/>
      <c r="J91" s="68"/>
      <c r="K91" s="68"/>
      <c r="L91" s="68">
        <v>139592870.586794</v>
      </c>
    </row>
    <row r="92" spans="1:12" ht="12.75">
      <c r="A92" s="64" t="s">
        <v>385</v>
      </c>
      <c r="B92" s="68"/>
      <c r="C92" s="68">
        <v>50907547.897454</v>
      </c>
      <c r="D92" s="68"/>
      <c r="E92" s="68">
        <v>60664874.736314</v>
      </c>
      <c r="F92" s="68"/>
      <c r="G92" s="68">
        <v>71582964.47257</v>
      </c>
      <c r="H92" s="68">
        <v>1487579.818606</v>
      </c>
      <c r="I92" s="68"/>
      <c r="J92" s="68"/>
      <c r="K92" s="68"/>
      <c r="L92" s="68">
        <v>184642966.92494398</v>
      </c>
    </row>
    <row r="93" spans="1:13" ht="12.75">
      <c r="A93" s="64" t="s">
        <v>387</v>
      </c>
      <c r="B93" s="68"/>
      <c r="C93" s="68">
        <v>48110.517601</v>
      </c>
      <c r="D93" s="68"/>
      <c r="E93" s="68">
        <v>12956775.07667</v>
      </c>
      <c r="F93" s="68"/>
      <c r="G93" s="68">
        <v>366360.953935</v>
      </c>
      <c r="H93" s="68">
        <v>247396.632312</v>
      </c>
      <c r="I93" s="68"/>
      <c r="J93" s="68"/>
      <c r="K93" s="68"/>
      <c r="L93" s="68">
        <v>13618643.180518</v>
      </c>
      <c r="M93" s="98"/>
    </row>
    <row r="94" spans="1:12" ht="12.75">
      <c r="A94" s="40" t="s">
        <v>388</v>
      </c>
      <c r="B94" s="68">
        <v>313944.737304</v>
      </c>
      <c r="C94" s="68">
        <v>0.029973</v>
      </c>
      <c r="D94" s="68">
        <v>598344.148178</v>
      </c>
      <c r="E94" s="68">
        <v>16499179.552436</v>
      </c>
      <c r="F94" s="68">
        <v>17633886.705381</v>
      </c>
      <c r="G94" s="68">
        <v>16810271.32728</v>
      </c>
      <c r="H94" s="68">
        <v>0</v>
      </c>
      <c r="I94" s="68">
        <v>0</v>
      </c>
      <c r="J94" s="68">
        <v>1207976.8249</v>
      </c>
      <c r="K94" s="68">
        <v>0</v>
      </c>
      <c r="L94" s="68">
        <v>53063603.325452</v>
      </c>
    </row>
    <row r="95" spans="1:12" ht="12.75">
      <c r="A95" s="40" t="s">
        <v>190</v>
      </c>
      <c r="B95" s="68">
        <v>0</v>
      </c>
      <c r="C95" s="68">
        <v>0</v>
      </c>
      <c r="D95" s="68">
        <v>0</v>
      </c>
      <c r="E95" s="68">
        <v>8363979.212103</v>
      </c>
      <c r="F95" s="68">
        <v>0</v>
      </c>
      <c r="G95" s="68">
        <v>0</v>
      </c>
      <c r="H95" s="68">
        <v>0</v>
      </c>
      <c r="I95" s="68">
        <v>0</v>
      </c>
      <c r="J95" s="68">
        <v>0</v>
      </c>
      <c r="K95" s="68">
        <v>0</v>
      </c>
      <c r="L95" s="68">
        <v>8363979.212103</v>
      </c>
    </row>
    <row r="96" spans="1:12" ht="12.75">
      <c r="A96" s="40" t="s">
        <v>427</v>
      </c>
      <c r="B96" s="68">
        <v>0</v>
      </c>
      <c r="C96" s="68">
        <v>0</v>
      </c>
      <c r="D96" s="68">
        <v>0</v>
      </c>
      <c r="E96" s="68">
        <v>4998614.637695</v>
      </c>
      <c r="F96" s="68">
        <v>0</v>
      </c>
      <c r="G96" s="68">
        <v>0</v>
      </c>
      <c r="H96" s="68">
        <v>0</v>
      </c>
      <c r="I96" s="68">
        <v>0</v>
      </c>
      <c r="J96" s="68">
        <v>0</v>
      </c>
      <c r="K96" s="68">
        <v>0</v>
      </c>
      <c r="L96" s="68">
        <v>4998614.637695</v>
      </c>
    </row>
    <row r="97" spans="1:12" ht="12.75">
      <c r="A97" s="40" t="s">
        <v>191</v>
      </c>
      <c r="B97" s="68">
        <v>0</v>
      </c>
      <c r="C97" s="68">
        <v>0</v>
      </c>
      <c r="D97" s="68">
        <v>0</v>
      </c>
      <c r="E97" s="68">
        <v>0</v>
      </c>
      <c r="F97" s="68">
        <v>0</v>
      </c>
      <c r="G97" s="68">
        <v>0</v>
      </c>
      <c r="H97" s="68">
        <v>0</v>
      </c>
      <c r="I97" s="68">
        <v>0</v>
      </c>
      <c r="J97" s="68">
        <v>0</v>
      </c>
      <c r="K97" s="68">
        <v>0</v>
      </c>
      <c r="L97" s="68">
        <v>0</v>
      </c>
    </row>
    <row r="98" spans="1:12" ht="12.75">
      <c r="A98" s="40" t="s">
        <v>428</v>
      </c>
      <c r="B98" s="68">
        <v>75168</v>
      </c>
      <c r="C98" s="68">
        <v>1406202</v>
      </c>
      <c r="D98" s="68">
        <v>1367654</v>
      </c>
      <c r="E98" s="68">
        <v>5082071</v>
      </c>
      <c r="F98" s="68">
        <v>5928303</v>
      </c>
      <c r="G98" s="68">
        <v>0</v>
      </c>
      <c r="H98" s="68">
        <v>412770</v>
      </c>
      <c r="I98" s="68">
        <v>42489</v>
      </c>
      <c r="J98" s="68">
        <v>146806</v>
      </c>
      <c r="K98" s="68">
        <v>0</v>
      </c>
      <c r="L98" s="68">
        <v>14461463</v>
      </c>
    </row>
    <row r="99" spans="1:12" ht="12.75">
      <c r="A99" s="40" t="s">
        <v>192</v>
      </c>
      <c r="B99" s="68">
        <v>7727</v>
      </c>
      <c r="C99" s="68">
        <v>2517642</v>
      </c>
      <c r="D99" s="68">
        <v>1276100</v>
      </c>
      <c r="E99" s="68">
        <v>58286</v>
      </c>
      <c r="F99" s="68">
        <v>74537</v>
      </c>
      <c r="G99" s="68">
        <v>451</v>
      </c>
      <c r="H99" s="68">
        <v>0</v>
      </c>
      <c r="I99" s="68">
        <v>1284</v>
      </c>
      <c r="J99" s="68">
        <v>2874</v>
      </c>
      <c r="K99" s="68">
        <v>0</v>
      </c>
      <c r="L99" s="68">
        <v>3938901</v>
      </c>
    </row>
    <row r="100" spans="1:12" ht="12.75">
      <c r="A100" s="40" t="s">
        <v>386</v>
      </c>
      <c r="B100" s="68">
        <v>396839.737304</v>
      </c>
      <c r="C100" s="68">
        <v>3923844.0299730003</v>
      </c>
      <c r="D100" s="68">
        <v>3242098.148178</v>
      </c>
      <c r="E100" s="68">
        <v>35002130.402234</v>
      </c>
      <c r="F100" s="68">
        <v>23636726.705381</v>
      </c>
      <c r="G100" s="68">
        <v>16810722.32728</v>
      </c>
      <c r="H100" s="68">
        <v>412770</v>
      </c>
      <c r="I100" s="68">
        <v>43773</v>
      </c>
      <c r="J100" s="68">
        <v>1357656.8249</v>
      </c>
      <c r="K100" s="68">
        <v>0</v>
      </c>
      <c r="L100" s="68">
        <v>84826561.17525</v>
      </c>
    </row>
    <row r="101" spans="1:12" s="32" customFormat="1" ht="12.75">
      <c r="A101" s="47" t="s">
        <v>98</v>
      </c>
      <c r="B101" s="69">
        <v>0</v>
      </c>
      <c r="C101" s="69">
        <v>0</v>
      </c>
      <c r="D101" s="69">
        <v>0</v>
      </c>
      <c r="E101" s="69">
        <v>0</v>
      </c>
      <c r="F101" s="69">
        <v>0</v>
      </c>
      <c r="G101" s="69">
        <v>0</v>
      </c>
      <c r="H101" s="69">
        <v>0</v>
      </c>
      <c r="I101" s="69">
        <v>0</v>
      </c>
      <c r="J101" s="69">
        <v>0</v>
      </c>
      <c r="K101" s="69">
        <v>0</v>
      </c>
      <c r="L101" s="69">
        <v>0</v>
      </c>
    </row>
    <row r="102" spans="1:12" s="32" customFormat="1" ht="12.75">
      <c r="A102" s="40" t="s">
        <v>579</v>
      </c>
      <c r="B102" s="69">
        <v>0</v>
      </c>
      <c r="C102" s="69">
        <v>22425</v>
      </c>
      <c r="D102" s="69">
        <v>0</v>
      </c>
      <c r="E102" s="69">
        <v>719930</v>
      </c>
      <c r="F102" s="69">
        <v>0</v>
      </c>
      <c r="G102" s="69">
        <v>5422</v>
      </c>
      <c r="H102" s="69">
        <v>13040</v>
      </c>
      <c r="I102" s="69">
        <v>0</v>
      </c>
      <c r="J102" s="69">
        <v>0</v>
      </c>
      <c r="K102" s="69">
        <v>0</v>
      </c>
      <c r="L102" s="69">
        <v>760817</v>
      </c>
    </row>
    <row r="103" spans="1:12" s="32" customFormat="1" ht="12.75">
      <c r="A103" s="40" t="s">
        <v>580</v>
      </c>
      <c r="B103" s="69">
        <v>0</v>
      </c>
      <c r="C103" s="69">
        <v>678607</v>
      </c>
      <c r="D103" s="69">
        <v>0</v>
      </c>
      <c r="E103" s="69">
        <v>970040</v>
      </c>
      <c r="F103" s="69">
        <v>0</v>
      </c>
      <c r="G103" s="69">
        <v>139874</v>
      </c>
      <c r="H103" s="69">
        <v>127430</v>
      </c>
      <c r="I103" s="69">
        <v>0</v>
      </c>
      <c r="J103" s="69">
        <v>0</v>
      </c>
      <c r="K103" s="69">
        <v>0</v>
      </c>
      <c r="L103" s="69">
        <v>1915951</v>
      </c>
    </row>
    <row r="104" spans="1:12" s="32" customFormat="1" ht="12.75">
      <c r="A104" s="40" t="s">
        <v>388</v>
      </c>
      <c r="B104" s="69">
        <v>5473</v>
      </c>
      <c r="C104" s="69">
        <v>71</v>
      </c>
      <c r="D104" s="69">
        <v>85394</v>
      </c>
      <c r="E104" s="69">
        <v>2301937</v>
      </c>
      <c r="F104" s="69">
        <v>3083662</v>
      </c>
      <c r="G104" s="69">
        <v>2099371</v>
      </c>
      <c r="H104" s="69">
        <v>0</v>
      </c>
      <c r="I104" s="69">
        <v>2547</v>
      </c>
      <c r="J104" s="69">
        <v>0</v>
      </c>
      <c r="K104" s="69">
        <v>0</v>
      </c>
      <c r="L104" s="69">
        <v>7578455</v>
      </c>
    </row>
    <row r="105" spans="1:12" s="32" customFormat="1" ht="12.75">
      <c r="A105" s="40" t="s">
        <v>581</v>
      </c>
      <c r="B105" s="69">
        <v>0</v>
      </c>
      <c r="C105" s="69">
        <v>0</v>
      </c>
      <c r="D105" s="69">
        <v>0</v>
      </c>
      <c r="E105" s="69">
        <v>2238936</v>
      </c>
      <c r="F105" s="69">
        <v>0</v>
      </c>
      <c r="G105" s="69">
        <v>0</v>
      </c>
      <c r="H105" s="69">
        <v>0</v>
      </c>
      <c r="I105" s="69">
        <v>0</v>
      </c>
      <c r="J105" s="69">
        <v>0</v>
      </c>
      <c r="K105" s="69">
        <v>0</v>
      </c>
      <c r="L105" s="69">
        <v>2238936</v>
      </c>
    </row>
    <row r="106" spans="1:12" s="32" customFormat="1" ht="12.75">
      <c r="A106" s="40" t="s">
        <v>582</v>
      </c>
      <c r="B106" s="69">
        <v>0</v>
      </c>
      <c r="C106" s="69">
        <v>531990</v>
      </c>
      <c r="D106" s="69">
        <v>0</v>
      </c>
      <c r="E106" s="69">
        <v>670355</v>
      </c>
      <c r="F106" s="69">
        <v>0</v>
      </c>
      <c r="G106" s="69">
        <v>776704</v>
      </c>
      <c r="H106" s="69">
        <v>70838</v>
      </c>
      <c r="I106" s="69">
        <v>0</v>
      </c>
      <c r="J106" s="69">
        <v>0</v>
      </c>
      <c r="K106" s="69">
        <v>0</v>
      </c>
      <c r="L106" s="69">
        <v>2049887</v>
      </c>
    </row>
    <row r="107" spans="1:12" s="32" customFormat="1" ht="12.75">
      <c r="A107" s="40" t="s">
        <v>583</v>
      </c>
      <c r="B107" s="69">
        <v>0</v>
      </c>
      <c r="C107" s="69">
        <v>0</v>
      </c>
      <c r="D107" s="69">
        <v>0</v>
      </c>
      <c r="E107" s="69">
        <v>611237</v>
      </c>
      <c r="F107" s="69">
        <v>0</v>
      </c>
      <c r="G107" s="69">
        <v>0</v>
      </c>
      <c r="H107" s="69">
        <v>0</v>
      </c>
      <c r="I107" s="69">
        <v>0</v>
      </c>
      <c r="J107" s="69">
        <v>0</v>
      </c>
      <c r="K107" s="69">
        <v>0</v>
      </c>
      <c r="L107" s="69">
        <v>611237</v>
      </c>
    </row>
    <row r="108" spans="1:12" s="32" customFormat="1" ht="12.75">
      <c r="A108" s="40" t="s">
        <v>584</v>
      </c>
      <c r="B108" s="69">
        <v>4046</v>
      </c>
      <c r="C108" s="69">
        <v>150254</v>
      </c>
      <c r="D108" s="69">
        <v>2882466</v>
      </c>
      <c r="E108" s="69">
        <v>2302216</v>
      </c>
      <c r="F108" s="69">
        <v>5330373</v>
      </c>
      <c r="G108" s="69">
        <v>0</v>
      </c>
      <c r="H108" s="69">
        <v>358435</v>
      </c>
      <c r="I108" s="69">
        <v>60936</v>
      </c>
      <c r="J108" s="69">
        <v>178862</v>
      </c>
      <c r="K108" s="69">
        <v>0</v>
      </c>
      <c r="L108" s="69">
        <v>11267588</v>
      </c>
    </row>
    <row r="109" spans="1:12" s="32" customFormat="1" ht="12.75">
      <c r="A109" s="40" t="s">
        <v>585</v>
      </c>
      <c r="B109" s="69">
        <v>62119</v>
      </c>
      <c r="C109" s="69">
        <v>183963</v>
      </c>
      <c r="D109" s="69">
        <v>789576</v>
      </c>
      <c r="E109" s="69">
        <v>1028992</v>
      </c>
      <c r="F109" s="69">
        <v>589755</v>
      </c>
      <c r="G109" s="69">
        <v>9960</v>
      </c>
      <c r="H109" s="69">
        <v>0</v>
      </c>
      <c r="I109" s="69">
        <v>21916</v>
      </c>
      <c r="J109" s="69">
        <v>44802</v>
      </c>
      <c r="K109" s="69">
        <v>0</v>
      </c>
      <c r="L109" s="69">
        <v>2731083</v>
      </c>
    </row>
    <row r="110" spans="1:12" s="32" customFormat="1" ht="12.75">
      <c r="A110" s="40" t="s">
        <v>586</v>
      </c>
      <c r="B110" s="69">
        <v>71638</v>
      </c>
      <c r="C110" s="69">
        <v>1567310</v>
      </c>
      <c r="D110" s="69">
        <v>3757436</v>
      </c>
      <c r="E110" s="69">
        <v>10843643</v>
      </c>
      <c r="F110" s="69">
        <v>9003790</v>
      </c>
      <c r="G110" s="69">
        <v>3031331</v>
      </c>
      <c r="H110" s="69">
        <v>569743</v>
      </c>
      <c r="I110" s="69">
        <v>85399</v>
      </c>
      <c r="J110" s="69">
        <v>223664</v>
      </c>
      <c r="K110" s="69">
        <v>0</v>
      </c>
      <c r="L110" s="69">
        <v>29153954</v>
      </c>
    </row>
    <row r="111" spans="1:12" s="32" customFormat="1" ht="12.75">
      <c r="A111" s="40"/>
      <c r="B111" s="40"/>
      <c r="C111" s="40"/>
      <c r="D111" s="40"/>
      <c r="E111" s="40"/>
      <c r="F111" s="40"/>
      <c r="G111" s="40"/>
      <c r="H111" s="40"/>
      <c r="I111" s="40"/>
      <c r="J111" s="40"/>
      <c r="K111" s="40"/>
      <c r="L111" s="40"/>
    </row>
    <row r="112" spans="1:12" s="32" customFormat="1" ht="12.75">
      <c r="A112" s="40"/>
      <c r="B112" s="69"/>
      <c r="C112" s="69"/>
      <c r="D112" s="69"/>
      <c r="E112" s="69"/>
      <c r="F112" s="69"/>
      <c r="G112" s="69"/>
      <c r="H112" s="69"/>
      <c r="I112" s="69"/>
      <c r="J112" s="69"/>
      <c r="K112" s="69"/>
      <c r="L112" s="69"/>
    </row>
    <row r="113" spans="1:12" s="32" customFormat="1" ht="12.75">
      <c r="A113" s="40"/>
      <c r="B113" s="69"/>
      <c r="C113" s="69"/>
      <c r="D113" s="69"/>
      <c r="E113" s="69"/>
      <c r="F113" s="69"/>
      <c r="G113" s="69"/>
      <c r="H113" s="69"/>
      <c r="I113" s="69"/>
      <c r="J113" s="69"/>
      <c r="K113" s="69"/>
      <c r="L113" s="69"/>
    </row>
    <row r="114" spans="1:12" s="32" customFormat="1" ht="12.75">
      <c r="A114" s="40"/>
      <c r="B114" s="69"/>
      <c r="C114" s="69"/>
      <c r="D114" s="69"/>
      <c r="E114" s="69"/>
      <c r="F114" s="69"/>
      <c r="G114" s="69"/>
      <c r="H114" s="69"/>
      <c r="I114" s="69"/>
      <c r="J114" s="69"/>
      <c r="K114" s="69"/>
      <c r="L114" s="69"/>
    </row>
    <row r="115" spans="1:12" s="32" customFormat="1" ht="12.75">
      <c r="A115" s="40"/>
      <c r="B115" s="69"/>
      <c r="C115" s="69"/>
      <c r="D115" s="69"/>
      <c r="E115" s="69"/>
      <c r="F115" s="69"/>
      <c r="G115" s="69"/>
      <c r="H115" s="69"/>
      <c r="I115" s="69"/>
      <c r="J115" s="69"/>
      <c r="K115" s="69"/>
      <c r="L115" s="69"/>
    </row>
    <row r="116" spans="1:12" ht="12.75">
      <c r="A116" s="47" t="s">
        <v>99</v>
      </c>
      <c r="B116"/>
      <c r="C116"/>
      <c r="D116"/>
      <c r="E116"/>
      <c r="F116"/>
      <c r="G116"/>
      <c r="H116"/>
      <c r="I116"/>
      <c r="J116"/>
      <c r="K116"/>
      <c r="L116" s="68">
        <v>0</v>
      </c>
    </row>
    <row r="117" spans="1:12" ht="12.75">
      <c r="A117" s="47" t="s">
        <v>433</v>
      </c>
      <c r="B117"/>
      <c r="C117"/>
      <c r="D117"/>
      <c r="E117"/>
      <c r="F117"/>
      <c r="G117"/>
      <c r="H117"/>
      <c r="I117"/>
      <c r="J117"/>
      <c r="K117"/>
      <c r="L117" s="68">
        <v>0</v>
      </c>
    </row>
    <row r="118" spans="1:12" s="32" customFormat="1" ht="12.75">
      <c r="A118" s="40" t="s">
        <v>100</v>
      </c>
      <c r="B118" s="40">
        <v>43</v>
      </c>
      <c r="C118" s="40">
        <v>331</v>
      </c>
      <c r="D118" s="40">
        <v>17</v>
      </c>
      <c r="E118" s="40">
        <v>883</v>
      </c>
      <c r="F118" s="40">
        <v>575</v>
      </c>
      <c r="G118" s="40">
        <v>148</v>
      </c>
      <c r="H118" s="40">
        <v>68</v>
      </c>
      <c r="I118" s="40">
        <v>143</v>
      </c>
      <c r="J118" s="40">
        <v>84</v>
      </c>
      <c r="K118" s="40">
        <v>0</v>
      </c>
      <c r="L118" s="69">
        <v>2292</v>
      </c>
    </row>
    <row r="119" spans="1:12" s="32" customFormat="1" ht="12.75">
      <c r="A119" s="40" t="s">
        <v>101</v>
      </c>
      <c r="B119" s="40">
        <v>440</v>
      </c>
      <c r="C119" s="40">
        <v>879</v>
      </c>
      <c r="D119" s="40">
        <v>47</v>
      </c>
      <c r="E119" s="40">
        <v>7479</v>
      </c>
      <c r="F119" s="40">
        <v>1569</v>
      </c>
      <c r="G119" s="40">
        <v>201</v>
      </c>
      <c r="H119" s="40">
        <v>188</v>
      </c>
      <c r="I119" s="40">
        <v>864</v>
      </c>
      <c r="J119" s="40">
        <v>1652</v>
      </c>
      <c r="K119" s="40">
        <v>0</v>
      </c>
      <c r="L119" s="69">
        <v>13319</v>
      </c>
    </row>
    <row r="120" spans="1:12" s="32" customFormat="1" ht="12.75">
      <c r="A120" s="40" t="s">
        <v>102</v>
      </c>
      <c r="B120" s="40">
        <v>1941</v>
      </c>
      <c r="C120" s="40">
        <v>2263</v>
      </c>
      <c r="D120" s="40">
        <v>86</v>
      </c>
      <c r="E120" s="40">
        <v>57059</v>
      </c>
      <c r="F120" s="40">
        <v>7846</v>
      </c>
      <c r="G120" s="40">
        <v>478</v>
      </c>
      <c r="H120" s="40">
        <v>180</v>
      </c>
      <c r="I120" s="40">
        <v>1540</v>
      </c>
      <c r="J120" s="40">
        <v>5894</v>
      </c>
      <c r="K120" s="40">
        <v>0</v>
      </c>
      <c r="L120" s="69">
        <v>77287</v>
      </c>
    </row>
    <row r="121" spans="1:12" s="32" customFormat="1" ht="12.75">
      <c r="A121" s="40" t="s">
        <v>103</v>
      </c>
      <c r="B121" s="40">
        <v>28</v>
      </c>
      <c r="C121" s="40">
        <v>103</v>
      </c>
      <c r="D121" s="40">
        <v>5</v>
      </c>
      <c r="E121" s="40">
        <v>541</v>
      </c>
      <c r="F121" s="40">
        <v>139</v>
      </c>
      <c r="G121" s="40">
        <v>33</v>
      </c>
      <c r="H121" s="40">
        <v>30</v>
      </c>
      <c r="I121" s="40">
        <v>33</v>
      </c>
      <c r="J121" s="40">
        <v>127</v>
      </c>
      <c r="K121" s="40">
        <v>0</v>
      </c>
      <c r="L121" s="69">
        <v>1039</v>
      </c>
    </row>
    <row r="122" spans="1:12" s="32" customFormat="1" ht="12.75">
      <c r="A122" s="40" t="s">
        <v>104</v>
      </c>
      <c r="B122" s="40">
        <v>23</v>
      </c>
      <c r="C122" s="40">
        <v>54</v>
      </c>
      <c r="D122" s="40">
        <v>5</v>
      </c>
      <c r="E122" s="40">
        <v>336</v>
      </c>
      <c r="F122" s="40">
        <v>80</v>
      </c>
      <c r="G122" s="40">
        <v>7</v>
      </c>
      <c r="H122" s="40">
        <v>27</v>
      </c>
      <c r="I122" s="40">
        <v>357</v>
      </c>
      <c r="J122" s="40">
        <v>62</v>
      </c>
      <c r="K122" s="40">
        <v>0</v>
      </c>
      <c r="L122" s="69">
        <v>951</v>
      </c>
    </row>
    <row r="123" spans="1:12" s="32" customFormat="1" ht="12.75">
      <c r="A123" s="40" t="s">
        <v>105</v>
      </c>
      <c r="B123" s="40">
        <v>2475</v>
      </c>
      <c r="C123" s="40">
        <v>3630</v>
      </c>
      <c r="D123" s="40">
        <v>160</v>
      </c>
      <c r="E123" s="40">
        <v>66298</v>
      </c>
      <c r="F123" s="40">
        <v>10209</v>
      </c>
      <c r="G123" s="40">
        <v>867</v>
      </c>
      <c r="H123" s="40">
        <v>493</v>
      </c>
      <c r="I123" s="40">
        <v>2937</v>
      </c>
      <c r="J123" s="40">
        <v>7819</v>
      </c>
      <c r="K123" s="40">
        <v>0</v>
      </c>
      <c r="L123" s="69">
        <v>94888</v>
      </c>
    </row>
    <row r="124" spans="1:12" s="32" customFormat="1" ht="12.75">
      <c r="A124" s="40" t="s">
        <v>106</v>
      </c>
      <c r="B124" s="40">
        <v>862</v>
      </c>
      <c r="C124" s="40">
        <v>2914</v>
      </c>
      <c r="D124" s="40">
        <v>100</v>
      </c>
      <c r="E124" s="40">
        <v>24822</v>
      </c>
      <c r="F124" s="40">
        <v>6013</v>
      </c>
      <c r="G124" s="40">
        <v>531</v>
      </c>
      <c r="H124" s="40">
        <v>285</v>
      </c>
      <c r="I124" s="40">
        <v>1515</v>
      </c>
      <c r="J124" s="40">
        <v>1631</v>
      </c>
      <c r="K124" s="40">
        <v>0</v>
      </c>
      <c r="L124" s="69">
        <v>38673</v>
      </c>
    </row>
    <row r="125" spans="1:12" s="32" customFormat="1" ht="12.75">
      <c r="A125" s="40" t="s">
        <v>107</v>
      </c>
      <c r="B125" s="40">
        <v>853</v>
      </c>
      <c r="C125" s="40">
        <v>5938</v>
      </c>
      <c r="D125" s="40">
        <v>248</v>
      </c>
      <c r="E125" s="40">
        <v>23666</v>
      </c>
      <c r="F125" s="40">
        <v>4286</v>
      </c>
      <c r="G125" s="40">
        <v>155</v>
      </c>
      <c r="H125" s="40">
        <v>256</v>
      </c>
      <c r="I125" s="40">
        <v>505</v>
      </c>
      <c r="J125" s="40">
        <v>2843</v>
      </c>
      <c r="K125" s="40">
        <v>0</v>
      </c>
      <c r="L125" s="69">
        <v>38750</v>
      </c>
    </row>
    <row r="126" spans="1:12" s="32" customFormat="1" ht="12.75">
      <c r="A126" s="40"/>
      <c r="B126" s="40"/>
      <c r="C126" s="40"/>
      <c r="D126" s="40"/>
      <c r="E126" s="40"/>
      <c r="F126" s="40"/>
      <c r="G126" s="40"/>
      <c r="H126" s="40"/>
      <c r="I126" s="40"/>
      <c r="J126" s="40"/>
      <c r="K126" s="40"/>
      <c r="L126" s="69"/>
    </row>
    <row r="127" spans="1:12" s="32" customFormat="1" ht="12.75">
      <c r="A127" s="40" t="s">
        <v>108</v>
      </c>
      <c r="B127" s="40">
        <v>4190</v>
      </c>
      <c r="C127" s="40">
        <v>12482</v>
      </c>
      <c r="D127" s="40">
        <v>508</v>
      </c>
      <c r="E127" s="40">
        <v>114786</v>
      </c>
      <c r="F127" s="40">
        <v>20508</v>
      </c>
      <c r="G127" s="40">
        <v>1553</v>
      </c>
      <c r="H127" s="40">
        <v>1034</v>
      </c>
      <c r="I127" s="40">
        <v>4957</v>
      </c>
      <c r="J127" s="40">
        <v>12293</v>
      </c>
      <c r="K127" s="40">
        <v>0</v>
      </c>
      <c r="L127" s="69">
        <v>172311</v>
      </c>
    </row>
    <row r="128" spans="1:12" s="32" customFormat="1" ht="12.75">
      <c r="A128" s="40"/>
      <c r="B128" s="40"/>
      <c r="C128" s="40"/>
      <c r="D128" s="40"/>
      <c r="E128" s="40"/>
      <c r="F128" s="40"/>
      <c r="G128" s="40"/>
      <c r="H128" s="40"/>
      <c r="I128" s="40"/>
      <c r="J128" s="40"/>
      <c r="K128" s="40"/>
      <c r="L128" s="69"/>
    </row>
    <row r="129" spans="1:12" ht="12.75">
      <c r="A129" s="40"/>
      <c r="L129" s="69"/>
    </row>
    <row r="130" ht="12.75">
      <c r="A130" s="47" t="s">
        <v>432</v>
      </c>
    </row>
    <row r="131" spans="1:12" ht="12.75">
      <c r="A131" s="40" t="s">
        <v>100</v>
      </c>
      <c r="B131" s="40">
        <v>40</v>
      </c>
      <c r="C131" s="40">
        <v>75</v>
      </c>
      <c r="D131" s="40">
        <v>3</v>
      </c>
      <c r="E131" s="40">
        <v>668</v>
      </c>
      <c r="F131" s="40">
        <v>391</v>
      </c>
      <c r="G131" s="40">
        <v>0</v>
      </c>
      <c r="H131" s="40">
        <v>0</v>
      </c>
      <c r="I131" s="40">
        <v>26</v>
      </c>
      <c r="J131" s="40">
        <v>62</v>
      </c>
      <c r="K131" s="40">
        <v>0</v>
      </c>
      <c r="L131" s="40">
        <v>1265</v>
      </c>
    </row>
    <row r="132" spans="1:12" ht="12.75">
      <c r="A132" s="40" t="s">
        <v>101</v>
      </c>
      <c r="B132" s="40">
        <v>434</v>
      </c>
      <c r="C132" s="40">
        <v>407</v>
      </c>
      <c r="D132" s="40">
        <v>21</v>
      </c>
      <c r="E132" s="40">
        <v>7166</v>
      </c>
      <c r="F132" s="40">
        <v>1315</v>
      </c>
      <c r="G132" s="40">
        <v>8</v>
      </c>
      <c r="H132" s="40">
        <v>0</v>
      </c>
      <c r="I132" s="40">
        <v>250</v>
      </c>
      <c r="J132" s="40">
        <v>1533</v>
      </c>
      <c r="K132" s="40">
        <v>0</v>
      </c>
      <c r="L132" s="40">
        <v>11134</v>
      </c>
    </row>
    <row r="133" spans="1:12" ht="12.75">
      <c r="A133" s="40" t="s">
        <v>102</v>
      </c>
      <c r="B133" s="40">
        <v>1929</v>
      </c>
      <c r="C133" s="40">
        <v>1161</v>
      </c>
      <c r="D133" s="40">
        <v>27</v>
      </c>
      <c r="E133" s="40">
        <v>56554</v>
      </c>
      <c r="F133" s="40">
        <v>7527</v>
      </c>
      <c r="G133" s="40">
        <v>164</v>
      </c>
      <c r="H133" s="40">
        <v>0</v>
      </c>
      <c r="I133" s="40">
        <v>967</v>
      </c>
      <c r="J133" s="40">
        <v>5480</v>
      </c>
      <c r="K133" s="40">
        <v>0</v>
      </c>
      <c r="L133" s="40">
        <v>73809</v>
      </c>
    </row>
    <row r="134" spans="1:12" ht="12.75">
      <c r="A134" s="40" t="s">
        <v>103</v>
      </c>
      <c r="B134" s="40">
        <v>27</v>
      </c>
      <c r="C134" s="40">
        <v>8</v>
      </c>
      <c r="D134" s="40">
        <v>1</v>
      </c>
      <c r="E134" s="40">
        <v>488</v>
      </c>
      <c r="F134" s="40">
        <v>106</v>
      </c>
      <c r="G134" s="40">
        <v>0</v>
      </c>
      <c r="H134" s="40">
        <v>0</v>
      </c>
      <c r="I134" s="40">
        <v>4</v>
      </c>
      <c r="J134" s="40">
        <v>78</v>
      </c>
      <c r="K134" s="40">
        <v>0</v>
      </c>
      <c r="L134" s="40">
        <v>712</v>
      </c>
    </row>
    <row r="135" spans="1:12" ht="12.75">
      <c r="A135" s="40" t="s">
        <v>104</v>
      </c>
      <c r="B135" s="40">
        <v>22</v>
      </c>
      <c r="C135" s="40">
        <v>6</v>
      </c>
      <c r="D135" s="40">
        <v>0</v>
      </c>
      <c r="E135" s="40">
        <v>295</v>
      </c>
      <c r="F135" s="40">
        <v>39</v>
      </c>
      <c r="G135" s="40">
        <v>1</v>
      </c>
      <c r="H135" s="40">
        <v>0</v>
      </c>
      <c r="I135" s="40">
        <v>5</v>
      </c>
      <c r="J135" s="40">
        <v>48</v>
      </c>
      <c r="K135" s="40">
        <v>0</v>
      </c>
      <c r="L135" s="40">
        <v>416</v>
      </c>
    </row>
    <row r="136" spans="1:12" ht="12.75">
      <c r="A136" s="40" t="s">
        <v>105</v>
      </c>
      <c r="B136" s="40">
        <v>2452</v>
      </c>
      <c r="C136" s="40">
        <v>1657</v>
      </c>
      <c r="D136" s="40">
        <v>52</v>
      </c>
      <c r="E136" s="40">
        <v>65171</v>
      </c>
      <c r="F136" s="40">
        <v>9378</v>
      </c>
      <c r="G136" s="40">
        <v>173</v>
      </c>
      <c r="H136" s="40">
        <v>0</v>
      </c>
      <c r="I136" s="40">
        <v>1252</v>
      </c>
      <c r="J136" s="40">
        <v>7201</v>
      </c>
      <c r="K136" s="40">
        <v>0</v>
      </c>
      <c r="L136" s="40">
        <v>87336</v>
      </c>
    </row>
    <row r="137" spans="1:12" ht="12.75">
      <c r="A137" s="40" t="s">
        <v>106</v>
      </c>
      <c r="B137" s="40">
        <v>853</v>
      </c>
      <c r="C137" s="40">
        <v>1292</v>
      </c>
      <c r="D137" s="40">
        <v>33</v>
      </c>
      <c r="E137" s="40">
        <v>23986</v>
      </c>
      <c r="F137" s="40">
        <v>5314</v>
      </c>
      <c r="G137" s="40">
        <v>158</v>
      </c>
      <c r="H137" s="40">
        <v>0</v>
      </c>
      <c r="I137" s="40">
        <v>658</v>
      </c>
      <c r="J137" s="40">
        <v>1330</v>
      </c>
      <c r="K137" s="40">
        <v>0</v>
      </c>
      <c r="L137" s="40">
        <v>33624</v>
      </c>
    </row>
    <row r="138" spans="1:12" ht="12.75">
      <c r="A138" s="40" t="s">
        <v>107</v>
      </c>
      <c r="B138" s="40">
        <v>847</v>
      </c>
      <c r="C138" s="40">
        <v>5264</v>
      </c>
      <c r="D138" s="40">
        <v>217</v>
      </c>
      <c r="E138" s="40">
        <v>23444</v>
      </c>
      <c r="F138" s="40">
        <v>3986</v>
      </c>
      <c r="G138" s="40">
        <v>133</v>
      </c>
      <c r="H138" s="40">
        <v>0</v>
      </c>
      <c r="I138" s="40">
        <v>462</v>
      </c>
      <c r="J138" s="40">
        <v>2659</v>
      </c>
      <c r="K138" s="40">
        <v>0</v>
      </c>
      <c r="L138" s="40">
        <v>37012</v>
      </c>
    </row>
    <row r="139" spans="1:12" ht="12.75">
      <c r="A139" s="40" t="s">
        <v>108</v>
      </c>
      <c r="B139" s="40">
        <v>4152</v>
      </c>
      <c r="C139" s="40">
        <v>8213</v>
      </c>
      <c r="D139" s="40">
        <v>302</v>
      </c>
      <c r="E139" s="40">
        <v>112601</v>
      </c>
      <c r="F139" s="40">
        <v>18678</v>
      </c>
      <c r="G139" s="40">
        <v>464</v>
      </c>
      <c r="H139" s="40">
        <v>0</v>
      </c>
      <c r="I139" s="40">
        <v>2372</v>
      </c>
      <c r="J139" s="40">
        <v>11190</v>
      </c>
      <c r="K139" s="40">
        <v>0</v>
      </c>
      <c r="L139" s="40">
        <v>157972</v>
      </c>
    </row>
    <row r="140" spans="1:12" ht="12.75">
      <c r="A140" s="40"/>
      <c r="B140" s="40"/>
      <c r="C140" s="40"/>
      <c r="D140" s="40"/>
      <c r="E140" s="40"/>
      <c r="F140" s="40"/>
      <c r="G140" s="40"/>
      <c r="H140" s="40"/>
      <c r="I140" s="40"/>
      <c r="J140" s="40"/>
      <c r="K140" s="40"/>
      <c r="L140" s="40"/>
    </row>
    <row r="141" spans="1:12" ht="12.75">
      <c r="A141" s="40"/>
      <c r="B141" s="40"/>
      <c r="C141" s="40"/>
      <c r="D141" s="40"/>
      <c r="E141" s="40"/>
      <c r="F141" s="40"/>
      <c r="G141" s="40"/>
      <c r="H141" s="40"/>
      <c r="I141" s="40"/>
      <c r="J141" s="40"/>
      <c r="K141" s="40"/>
      <c r="L141" s="40"/>
    </row>
    <row r="142" ht="12.75">
      <c r="A142" s="40"/>
    </row>
    <row r="143" ht="12.75">
      <c r="A143" s="47" t="s">
        <v>587</v>
      </c>
    </row>
    <row r="144" spans="1:12" ht="12.75">
      <c r="A144" s="40" t="s">
        <v>100</v>
      </c>
      <c r="B144" s="40">
        <v>3</v>
      </c>
      <c r="C144" s="40">
        <v>256</v>
      </c>
      <c r="D144" s="40">
        <v>14</v>
      </c>
      <c r="E144" s="40">
        <v>215</v>
      </c>
      <c r="F144" s="40">
        <v>184</v>
      </c>
      <c r="G144" s="40">
        <v>140</v>
      </c>
      <c r="H144" s="40">
        <v>68</v>
      </c>
      <c r="I144" s="40">
        <v>117</v>
      </c>
      <c r="J144" s="40">
        <v>22</v>
      </c>
      <c r="K144" s="1">
        <v>0</v>
      </c>
      <c r="L144" s="1">
        <v>1019</v>
      </c>
    </row>
    <row r="145" spans="1:12" ht="12.75">
      <c r="A145" s="40" t="s">
        <v>101</v>
      </c>
      <c r="B145" s="40">
        <v>6</v>
      </c>
      <c r="C145" s="40">
        <v>472</v>
      </c>
      <c r="D145" s="40">
        <v>26</v>
      </c>
      <c r="E145" s="40">
        <v>313</v>
      </c>
      <c r="F145" s="40">
        <v>254</v>
      </c>
      <c r="G145" s="40">
        <v>183</v>
      </c>
      <c r="H145" s="40">
        <v>188</v>
      </c>
      <c r="I145" s="40">
        <v>614</v>
      </c>
      <c r="J145" s="40">
        <v>119</v>
      </c>
      <c r="K145" s="1">
        <v>0</v>
      </c>
      <c r="L145" s="1">
        <v>2175</v>
      </c>
    </row>
    <row r="146" spans="1:12" ht="12.75">
      <c r="A146" s="40" t="s">
        <v>102</v>
      </c>
      <c r="B146" s="40">
        <v>12</v>
      </c>
      <c r="C146" s="40">
        <v>1102</v>
      </c>
      <c r="D146" s="40">
        <v>59</v>
      </c>
      <c r="E146" s="40">
        <v>505</v>
      </c>
      <c r="F146" s="40">
        <v>319</v>
      </c>
      <c r="G146" s="40">
        <v>303</v>
      </c>
      <c r="H146" s="40">
        <v>180</v>
      </c>
      <c r="I146" s="40">
        <v>573</v>
      </c>
      <c r="J146" s="40">
        <v>414</v>
      </c>
      <c r="K146" s="1">
        <v>0</v>
      </c>
      <c r="L146" s="1">
        <v>3467</v>
      </c>
    </row>
    <row r="147" spans="1:12" ht="12.75">
      <c r="A147" s="40" t="s">
        <v>103</v>
      </c>
      <c r="B147" s="40">
        <v>1</v>
      </c>
      <c r="C147" s="40">
        <v>95</v>
      </c>
      <c r="D147" s="40">
        <v>4</v>
      </c>
      <c r="E147" s="40">
        <v>53</v>
      </c>
      <c r="F147" s="40">
        <v>33</v>
      </c>
      <c r="G147" s="40">
        <v>31</v>
      </c>
      <c r="H147" s="40">
        <v>30</v>
      </c>
      <c r="I147" s="40">
        <v>29</v>
      </c>
      <c r="J147" s="40">
        <v>49</v>
      </c>
      <c r="K147" s="1">
        <v>0</v>
      </c>
      <c r="L147" s="1">
        <v>325</v>
      </c>
    </row>
    <row r="148" spans="1:12" ht="12.75">
      <c r="A148" s="40" t="s">
        <v>104</v>
      </c>
      <c r="B148" s="40">
        <v>1</v>
      </c>
      <c r="C148" s="40">
        <v>48</v>
      </c>
      <c r="D148" s="40">
        <v>5</v>
      </c>
      <c r="E148" s="40">
        <v>41</v>
      </c>
      <c r="F148" s="40">
        <v>41</v>
      </c>
      <c r="G148" s="40">
        <v>6</v>
      </c>
      <c r="H148" s="40">
        <v>27</v>
      </c>
      <c r="I148" s="40">
        <v>352</v>
      </c>
      <c r="J148" s="40">
        <v>14</v>
      </c>
      <c r="K148" s="1">
        <v>0</v>
      </c>
      <c r="L148" s="1">
        <v>535</v>
      </c>
    </row>
    <row r="149" spans="1:12" ht="12.75">
      <c r="A149" s="40" t="s">
        <v>105</v>
      </c>
      <c r="B149" s="40">
        <v>23</v>
      </c>
      <c r="C149" s="40">
        <v>1973</v>
      </c>
      <c r="D149" s="40">
        <v>108</v>
      </c>
      <c r="E149" s="40">
        <v>1127</v>
      </c>
      <c r="F149" s="40">
        <v>831</v>
      </c>
      <c r="G149" s="40">
        <v>663</v>
      </c>
      <c r="H149" s="40">
        <v>493</v>
      </c>
      <c r="I149" s="40">
        <v>1685</v>
      </c>
      <c r="J149" s="40">
        <v>618</v>
      </c>
      <c r="K149" s="1">
        <v>0</v>
      </c>
      <c r="L149" s="1">
        <v>7521</v>
      </c>
    </row>
    <row r="150" spans="1:12" ht="12.75">
      <c r="A150" s="40" t="s">
        <v>106</v>
      </c>
      <c r="B150" s="40">
        <v>9</v>
      </c>
      <c r="C150" s="40">
        <v>1622</v>
      </c>
      <c r="D150" s="40">
        <v>67</v>
      </c>
      <c r="E150" s="40">
        <v>836</v>
      </c>
      <c r="F150" s="40">
        <v>699</v>
      </c>
      <c r="G150" s="40">
        <v>353</v>
      </c>
      <c r="H150" s="40">
        <v>285</v>
      </c>
      <c r="I150" s="40">
        <v>857</v>
      </c>
      <c r="J150" s="40">
        <v>301</v>
      </c>
      <c r="K150" s="1">
        <v>0</v>
      </c>
      <c r="L150" s="1">
        <v>5029</v>
      </c>
    </row>
    <row r="151" spans="1:12" ht="12.75">
      <c r="A151" s="40" t="s">
        <v>107</v>
      </c>
      <c r="B151" s="40">
        <v>6</v>
      </c>
      <c r="C151" s="40">
        <v>674</v>
      </c>
      <c r="D151" s="40">
        <v>31</v>
      </c>
      <c r="E151" s="40">
        <v>222</v>
      </c>
      <c r="F151" s="40">
        <v>300</v>
      </c>
      <c r="G151" s="40">
        <v>22</v>
      </c>
      <c r="H151" s="40">
        <v>256</v>
      </c>
      <c r="I151" s="40">
        <v>43</v>
      </c>
      <c r="J151" s="40">
        <v>184</v>
      </c>
      <c r="K151" s="1">
        <v>0</v>
      </c>
      <c r="L151" s="1">
        <v>1738</v>
      </c>
    </row>
    <row r="152" spans="1:12" ht="12.75">
      <c r="A152" s="40" t="s">
        <v>108</v>
      </c>
      <c r="B152" s="40">
        <v>38</v>
      </c>
      <c r="C152" s="40">
        <v>4269</v>
      </c>
      <c r="D152" s="40">
        <v>206</v>
      </c>
      <c r="E152" s="40">
        <v>2185</v>
      </c>
      <c r="F152" s="40">
        <v>1830</v>
      </c>
      <c r="G152" s="40">
        <v>1038</v>
      </c>
      <c r="H152" s="40">
        <v>1034</v>
      </c>
      <c r="I152" s="40">
        <v>2585</v>
      </c>
      <c r="J152" s="40">
        <v>1103</v>
      </c>
      <c r="K152" s="1">
        <v>0</v>
      </c>
      <c r="L152" s="1">
        <v>14288</v>
      </c>
    </row>
    <row r="153" ht="12.75">
      <c r="A153" s="40"/>
    </row>
    <row r="154" ht="12.75">
      <c r="A154" s="40"/>
    </row>
    <row r="155" ht="12.75">
      <c r="A155" s="47" t="s">
        <v>588</v>
      </c>
    </row>
    <row r="156" spans="1:10" ht="12.75">
      <c r="A156" s="40" t="s">
        <v>589</v>
      </c>
      <c r="B156" s="1">
        <v>853</v>
      </c>
      <c r="C156" s="1">
        <v>5938</v>
      </c>
      <c r="D156" s="1">
        <v>248</v>
      </c>
      <c r="E156" s="1">
        <v>23666</v>
      </c>
      <c r="F156" s="1">
        <v>4286</v>
      </c>
      <c r="G156" s="1">
        <v>155</v>
      </c>
      <c r="H156" s="1">
        <v>256</v>
      </c>
      <c r="I156" s="1">
        <v>505</v>
      </c>
      <c r="J156" s="1">
        <v>2843</v>
      </c>
    </row>
    <row r="157" spans="1:10" ht="12.75">
      <c r="A157" s="40" t="s">
        <v>590</v>
      </c>
      <c r="B157" s="1">
        <v>43</v>
      </c>
      <c r="C157" s="1">
        <v>331</v>
      </c>
      <c r="D157" s="1">
        <v>17</v>
      </c>
      <c r="E157" s="1">
        <v>883</v>
      </c>
      <c r="F157" s="1">
        <v>575</v>
      </c>
      <c r="G157" s="1">
        <v>140</v>
      </c>
      <c r="H157" s="1">
        <v>68</v>
      </c>
      <c r="I157" s="1">
        <v>143</v>
      </c>
      <c r="J157" s="1">
        <v>84</v>
      </c>
    </row>
    <row r="158" spans="1:10" ht="12.75">
      <c r="A158" s="40" t="s">
        <v>591</v>
      </c>
      <c r="B158" s="1">
        <v>440</v>
      </c>
      <c r="C158" s="1">
        <v>879</v>
      </c>
      <c r="D158" s="1">
        <v>47</v>
      </c>
      <c r="E158" s="1">
        <v>7479</v>
      </c>
      <c r="F158" s="1">
        <v>1569</v>
      </c>
      <c r="G158" s="1">
        <v>191</v>
      </c>
      <c r="H158" s="1">
        <v>188</v>
      </c>
      <c r="I158" s="1">
        <v>864</v>
      </c>
      <c r="J158" s="1">
        <v>1652</v>
      </c>
    </row>
    <row r="159" spans="1:10" ht="12.75">
      <c r="A159" s="40" t="s">
        <v>592</v>
      </c>
      <c r="B159" s="1">
        <v>1941</v>
      </c>
      <c r="C159" s="1">
        <v>2263</v>
      </c>
      <c r="D159" s="1">
        <v>86</v>
      </c>
      <c r="E159" s="1">
        <v>57059</v>
      </c>
      <c r="F159" s="1">
        <v>7846</v>
      </c>
      <c r="G159" s="1">
        <v>467</v>
      </c>
      <c r="H159" s="1">
        <v>180</v>
      </c>
      <c r="I159" s="1">
        <v>1540</v>
      </c>
      <c r="J159" s="1">
        <v>5894</v>
      </c>
    </row>
    <row r="160" spans="1:10" ht="12.75">
      <c r="A160" s="40" t="s">
        <v>593</v>
      </c>
      <c r="B160" s="1">
        <v>28</v>
      </c>
      <c r="C160" s="1">
        <v>103</v>
      </c>
      <c r="D160" s="1">
        <v>5</v>
      </c>
      <c r="E160" s="1">
        <v>541</v>
      </c>
      <c r="F160" s="1">
        <v>139</v>
      </c>
      <c r="G160" s="1">
        <v>31</v>
      </c>
      <c r="H160" s="1">
        <v>30</v>
      </c>
      <c r="I160" s="1">
        <v>33</v>
      </c>
      <c r="J160" s="1">
        <v>127</v>
      </c>
    </row>
    <row r="161" spans="1:10" ht="12.75">
      <c r="A161" s="40" t="s">
        <v>589</v>
      </c>
      <c r="B161" s="1">
        <v>23</v>
      </c>
      <c r="C161" s="1">
        <v>54</v>
      </c>
      <c r="D161" s="1">
        <v>5</v>
      </c>
      <c r="E161" s="1">
        <v>336</v>
      </c>
      <c r="F161" s="1">
        <v>80</v>
      </c>
      <c r="G161" s="1">
        <v>7</v>
      </c>
      <c r="H161" s="1">
        <v>27</v>
      </c>
      <c r="I161" s="1">
        <v>357</v>
      </c>
      <c r="J161" s="1">
        <v>62</v>
      </c>
    </row>
    <row r="162" spans="1:10" ht="12.75">
      <c r="A162" s="40" t="s">
        <v>594</v>
      </c>
      <c r="B162" s="1">
        <v>6</v>
      </c>
      <c r="C162" s="1">
        <v>58</v>
      </c>
      <c r="D162" s="1">
        <v>2</v>
      </c>
      <c r="E162" s="1">
        <v>93</v>
      </c>
      <c r="F162" s="1">
        <v>46</v>
      </c>
      <c r="G162" s="1">
        <v>15</v>
      </c>
      <c r="H162" s="1">
        <v>11</v>
      </c>
      <c r="I162" s="1">
        <v>22</v>
      </c>
      <c r="J162" s="1">
        <v>20</v>
      </c>
    </row>
    <row r="163" spans="1:10" ht="12.75">
      <c r="A163" s="40" t="s">
        <v>595</v>
      </c>
      <c r="B163" s="1">
        <v>131</v>
      </c>
      <c r="C163" s="1">
        <v>558</v>
      </c>
      <c r="D163" s="1">
        <v>27</v>
      </c>
      <c r="E163" s="1">
        <v>2093</v>
      </c>
      <c r="F163" s="1">
        <v>622</v>
      </c>
      <c r="G163" s="1">
        <v>99</v>
      </c>
      <c r="H163" s="1">
        <v>76</v>
      </c>
      <c r="I163" s="1">
        <v>319</v>
      </c>
      <c r="J163" s="1">
        <v>235</v>
      </c>
    </row>
    <row r="164" spans="1:10" ht="12.75">
      <c r="A164" s="40" t="s">
        <v>596</v>
      </c>
      <c r="B164" s="1">
        <v>116</v>
      </c>
      <c r="C164" s="1">
        <v>460</v>
      </c>
      <c r="D164" s="1">
        <v>15</v>
      </c>
      <c r="E164" s="1">
        <v>5402</v>
      </c>
      <c r="F164" s="1">
        <v>891</v>
      </c>
      <c r="G164" s="1">
        <v>73</v>
      </c>
      <c r="H164" s="1">
        <v>27</v>
      </c>
      <c r="I164" s="1">
        <v>197</v>
      </c>
      <c r="J164" s="1">
        <v>417</v>
      </c>
    </row>
    <row r="165" spans="1:10" ht="12.75">
      <c r="A165" s="40" t="s">
        <v>597</v>
      </c>
      <c r="B165" s="1">
        <v>0</v>
      </c>
      <c r="C165" s="1">
        <v>14</v>
      </c>
      <c r="D165" s="1">
        <v>1</v>
      </c>
      <c r="E165" s="1">
        <v>31</v>
      </c>
      <c r="F165" s="1">
        <v>5</v>
      </c>
      <c r="G165" s="1">
        <v>0</v>
      </c>
      <c r="H165" s="1">
        <v>1</v>
      </c>
      <c r="I165" s="1">
        <v>0</v>
      </c>
      <c r="J165" s="1">
        <v>4</v>
      </c>
    </row>
    <row r="166" spans="1:10" ht="12.75">
      <c r="A166" s="40" t="s">
        <v>598</v>
      </c>
      <c r="B166" s="1">
        <v>609</v>
      </c>
      <c r="C166" s="1">
        <v>1824</v>
      </c>
      <c r="D166" s="1">
        <v>55</v>
      </c>
      <c r="E166" s="1">
        <v>17203</v>
      </c>
      <c r="F166" s="1">
        <v>4449</v>
      </c>
      <c r="G166" s="1">
        <v>324</v>
      </c>
      <c r="H166" s="1">
        <v>170</v>
      </c>
      <c r="I166" s="1">
        <v>977</v>
      </c>
      <c r="J166" s="1">
        <v>955</v>
      </c>
    </row>
    <row r="167" spans="1:10" ht="12.75">
      <c r="A167" s="40"/>
      <c r="C167" s="1">
        <v>0</v>
      </c>
      <c r="D167" s="1">
        <v>0</v>
      </c>
      <c r="E167" s="1">
        <v>0</v>
      </c>
      <c r="F167" s="1">
        <v>0</v>
      </c>
      <c r="G167" s="1">
        <v>0</v>
      </c>
      <c r="H167" s="1">
        <v>0</v>
      </c>
      <c r="I167" s="1">
        <v>0</v>
      </c>
      <c r="J167" s="1">
        <v>0</v>
      </c>
    </row>
    <row r="168" spans="1:10" ht="12.75">
      <c r="A168" s="40" t="s">
        <v>108</v>
      </c>
      <c r="B168" s="1">
        <v>4190</v>
      </c>
      <c r="C168" s="1">
        <v>12482</v>
      </c>
      <c r="D168" s="1">
        <v>508</v>
      </c>
      <c r="E168" s="1">
        <v>114786</v>
      </c>
      <c r="F168" s="1">
        <v>20508</v>
      </c>
      <c r="G168" s="1">
        <v>1502</v>
      </c>
      <c r="H168" s="1">
        <v>1034</v>
      </c>
      <c r="I168" s="1">
        <v>4957</v>
      </c>
      <c r="J168" s="1">
        <v>12293</v>
      </c>
    </row>
    <row r="169" spans="1:12" s="71" customFormat="1" ht="12.75">
      <c r="A169" s="46" t="s">
        <v>599</v>
      </c>
      <c r="B169" s="70"/>
      <c r="C169" s="70"/>
      <c r="D169" s="70"/>
      <c r="E169" s="70"/>
      <c r="F169" s="70"/>
      <c r="G169" s="70"/>
      <c r="H169" s="70"/>
      <c r="I169" s="70"/>
      <c r="J169" s="70"/>
      <c r="K169" s="70"/>
      <c r="L169" s="70"/>
    </row>
    <row r="170" spans="1:10" ht="12.75">
      <c r="A170" s="27" t="s">
        <v>589</v>
      </c>
      <c r="B170" s="27">
        <v>0</v>
      </c>
      <c r="C170" s="27">
        <v>3</v>
      </c>
      <c r="D170" s="27">
        <v>0</v>
      </c>
      <c r="E170" s="27">
        <v>4</v>
      </c>
      <c r="F170" s="27">
        <v>0</v>
      </c>
      <c r="G170" s="27">
        <v>1</v>
      </c>
      <c r="H170" s="27">
        <v>1</v>
      </c>
      <c r="I170" s="27">
        <v>0</v>
      </c>
      <c r="J170" s="27">
        <v>0</v>
      </c>
    </row>
    <row r="171" spans="1:10" ht="12.75">
      <c r="A171" s="27" t="s">
        <v>590</v>
      </c>
      <c r="B171" s="27">
        <v>0</v>
      </c>
      <c r="C171" s="27">
        <v>66</v>
      </c>
      <c r="D171" s="27">
        <v>0</v>
      </c>
      <c r="E171" s="27">
        <v>149</v>
      </c>
      <c r="F171" s="27">
        <v>0</v>
      </c>
      <c r="G171" s="27">
        <v>53</v>
      </c>
      <c r="H171" s="27">
        <v>5</v>
      </c>
      <c r="I171" s="27">
        <v>0</v>
      </c>
      <c r="J171" s="27">
        <v>0</v>
      </c>
    </row>
    <row r="172" spans="1:10" ht="12.75">
      <c r="A172" s="27" t="s">
        <v>591</v>
      </c>
      <c r="B172" s="27">
        <v>0</v>
      </c>
      <c r="C172" s="27">
        <v>159</v>
      </c>
      <c r="D172" s="27">
        <v>0</v>
      </c>
      <c r="E172" s="27">
        <v>274</v>
      </c>
      <c r="F172" s="27">
        <v>0</v>
      </c>
      <c r="G172" s="27">
        <v>59</v>
      </c>
      <c r="H172" s="27">
        <v>10</v>
      </c>
      <c r="I172" s="27">
        <v>0</v>
      </c>
      <c r="J172" s="27">
        <v>0</v>
      </c>
    </row>
    <row r="173" spans="1:10" ht="12.75">
      <c r="A173" s="27" t="s">
        <v>592</v>
      </c>
      <c r="B173" s="27">
        <v>0</v>
      </c>
      <c r="C173" s="27">
        <v>243</v>
      </c>
      <c r="D173" s="27">
        <v>0</v>
      </c>
      <c r="E173" s="27">
        <v>181</v>
      </c>
      <c r="F173" s="27">
        <v>0</v>
      </c>
      <c r="G173" s="27">
        <v>35</v>
      </c>
      <c r="H173" s="27">
        <v>11</v>
      </c>
      <c r="I173" s="27">
        <v>0</v>
      </c>
      <c r="J173" s="27">
        <v>0</v>
      </c>
    </row>
    <row r="174" spans="1:10" ht="12.75">
      <c r="A174" s="27" t="s">
        <v>593</v>
      </c>
      <c r="B174" s="27">
        <v>0</v>
      </c>
      <c r="C174" s="27">
        <v>36</v>
      </c>
      <c r="D174" s="27">
        <v>0</v>
      </c>
      <c r="E174" s="27">
        <v>22</v>
      </c>
      <c r="F174" s="27">
        <v>0</v>
      </c>
      <c r="G174" s="27">
        <v>4</v>
      </c>
      <c r="H174" s="27">
        <v>10</v>
      </c>
      <c r="I174" s="27">
        <v>0</v>
      </c>
      <c r="J174" s="27">
        <v>0</v>
      </c>
    </row>
    <row r="175" spans="1:10" ht="12.75">
      <c r="A175" s="27" t="s">
        <v>589</v>
      </c>
      <c r="B175" s="27">
        <v>0</v>
      </c>
      <c r="C175" s="27">
        <v>3</v>
      </c>
      <c r="D175" s="27">
        <v>0</v>
      </c>
      <c r="E175" s="27">
        <v>8</v>
      </c>
      <c r="F175" s="27">
        <v>0</v>
      </c>
      <c r="G175" s="27">
        <v>2</v>
      </c>
      <c r="H175" s="27">
        <v>1</v>
      </c>
      <c r="I175" s="27">
        <v>0</v>
      </c>
      <c r="J175" s="27">
        <v>0</v>
      </c>
    </row>
    <row r="176" spans="1:10" ht="12.75">
      <c r="A176" s="27" t="s">
        <v>594</v>
      </c>
      <c r="B176" s="27">
        <v>0</v>
      </c>
      <c r="C176" s="27">
        <v>17</v>
      </c>
      <c r="D176" s="27">
        <v>0</v>
      </c>
      <c r="E176" s="27">
        <v>15</v>
      </c>
      <c r="F176" s="27">
        <v>0</v>
      </c>
      <c r="G176" s="27">
        <v>3</v>
      </c>
      <c r="H176" s="27">
        <v>1</v>
      </c>
      <c r="I176" s="27">
        <v>0</v>
      </c>
      <c r="J176" s="27">
        <v>0</v>
      </c>
    </row>
    <row r="177" spans="1:10" ht="12.75">
      <c r="A177" s="27" t="s">
        <v>595</v>
      </c>
      <c r="B177" s="27">
        <v>0</v>
      </c>
      <c r="C177" s="27">
        <v>89</v>
      </c>
      <c r="D177" s="27">
        <v>0</v>
      </c>
      <c r="E177" s="27">
        <v>154</v>
      </c>
      <c r="F177" s="27">
        <v>0</v>
      </c>
      <c r="G177" s="27">
        <v>18</v>
      </c>
      <c r="H177" s="27">
        <v>5</v>
      </c>
      <c r="I177" s="27">
        <v>0</v>
      </c>
      <c r="J177" s="27">
        <v>0</v>
      </c>
    </row>
    <row r="178" spans="1:10" ht="12.75">
      <c r="A178" s="27" t="s">
        <v>596</v>
      </c>
      <c r="B178" s="27">
        <v>0</v>
      </c>
      <c r="C178" s="27">
        <v>54</v>
      </c>
      <c r="D178" s="27">
        <v>0</v>
      </c>
      <c r="E178" s="27">
        <v>16</v>
      </c>
      <c r="F178" s="27">
        <v>0</v>
      </c>
      <c r="G178" s="27">
        <v>3</v>
      </c>
      <c r="H178" s="27">
        <v>0</v>
      </c>
      <c r="I178" s="27">
        <v>0</v>
      </c>
      <c r="J178" s="27">
        <v>0</v>
      </c>
    </row>
    <row r="179" spans="1:10" ht="12.75">
      <c r="A179" s="27" t="s">
        <v>597</v>
      </c>
      <c r="B179" s="27">
        <v>0</v>
      </c>
      <c r="C179" s="27">
        <v>7</v>
      </c>
      <c r="D179" s="27">
        <v>0</v>
      </c>
      <c r="E179" s="27">
        <v>4</v>
      </c>
      <c r="F179" s="27">
        <v>0</v>
      </c>
      <c r="G179" s="27">
        <v>0</v>
      </c>
      <c r="H179" s="27">
        <v>0</v>
      </c>
      <c r="I179" s="27">
        <v>0</v>
      </c>
      <c r="J179" s="27">
        <v>0</v>
      </c>
    </row>
    <row r="180" spans="1:10" ht="12.75">
      <c r="A180" s="27" t="s">
        <v>598</v>
      </c>
      <c r="B180" s="27">
        <v>0</v>
      </c>
      <c r="C180" s="27">
        <v>355</v>
      </c>
      <c r="D180" s="27">
        <v>0</v>
      </c>
      <c r="E180" s="27">
        <v>252</v>
      </c>
      <c r="F180" s="27">
        <v>0</v>
      </c>
      <c r="G180" s="27">
        <v>59</v>
      </c>
      <c r="H180" s="27">
        <v>9</v>
      </c>
      <c r="I180" s="27">
        <v>0</v>
      </c>
      <c r="J180" s="27">
        <v>0</v>
      </c>
    </row>
    <row r="181" spans="1:10" ht="12.75">
      <c r="A181" s="27" t="s">
        <v>108</v>
      </c>
      <c r="B181" s="1">
        <v>0</v>
      </c>
      <c r="C181" s="1">
        <v>1032</v>
      </c>
      <c r="D181" s="1">
        <v>0</v>
      </c>
      <c r="E181" s="1">
        <v>1079</v>
      </c>
      <c r="F181" s="1">
        <v>0</v>
      </c>
      <c r="G181" s="1">
        <v>237</v>
      </c>
      <c r="H181" s="1">
        <v>53</v>
      </c>
      <c r="I181" s="1">
        <v>0</v>
      </c>
      <c r="J181" s="1">
        <v>0</v>
      </c>
    </row>
    <row r="195" ht="12.75">
      <c r="A195" s="47" t="s">
        <v>109</v>
      </c>
    </row>
    <row r="196" ht="12.75">
      <c r="A196" s="47"/>
    </row>
    <row r="197" spans="1:12" s="32" customFormat="1" ht="12.75">
      <c r="A197" s="47" t="s">
        <v>425</v>
      </c>
      <c r="B197" s="40"/>
      <c r="C197" s="40"/>
      <c r="D197" s="40"/>
      <c r="E197" s="40"/>
      <c r="F197" s="40"/>
      <c r="G197" s="40"/>
      <c r="H197" s="40"/>
      <c r="I197" s="40"/>
      <c r="J197" s="40"/>
      <c r="K197" s="40"/>
      <c r="L197" s="40"/>
    </row>
    <row r="198" spans="1:12" s="32" customFormat="1" ht="12.75">
      <c r="A198" s="40" t="s">
        <v>100</v>
      </c>
      <c r="B198" s="40">
        <v>173</v>
      </c>
      <c r="C198" s="40">
        <v>783</v>
      </c>
      <c r="D198" s="40">
        <v>56</v>
      </c>
      <c r="E198" s="40">
        <v>2120</v>
      </c>
      <c r="F198" s="40">
        <v>1400</v>
      </c>
      <c r="G198" s="40">
        <v>210</v>
      </c>
      <c r="H198" s="40">
        <v>98</v>
      </c>
      <c r="I198" s="40">
        <v>208</v>
      </c>
      <c r="J198" s="40">
        <v>190</v>
      </c>
      <c r="K198" s="40">
        <v>0</v>
      </c>
      <c r="L198" s="40">
        <v>5238</v>
      </c>
    </row>
    <row r="199" spans="1:12" s="32" customFormat="1" ht="12.75">
      <c r="A199" s="40" t="s">
        <v>101</v>
      </c>
      <c r="B199" s="40">
        <v>830</v>
      </c>
      <c r="C199" s="40">
        <v>1589</v>
      </c>
      <c r="D199" s="40">
        <v>109</v>
      </c>
      <c r="E199" s="40">
        <v>11343</v>
      </c>
      <c r="F199" s="40">
        <v>2951</v>
      </c>
      <c r="G199" s="40">
        <v>248</v>
      </c>
      <c r="H199" s="40">
        <v>254</v>
      </c>
      <c r="I199" s="40">
        <v>1096</v>
      </c>
      <c r="J199" s="40">
        <v>2545</v>
      </c>
      <c r="K199" s="40">
        <v>0</v>
      </c>
      <c r="L199" s="40">
        <v>20965</v>
      </c>
    </row>
    <row r="200" spans="1:12" s="32" customFormat="1" ht="12.75">
      <c r="A200" s="40" t="s">
        <v>102</v>
      </c>
      <c r="B200" s="40">
        <v>2655</v>
      </c>
      <c r="C200" s="40">
        <v>3325</v>
      </c>
      <c r="D200" s="40">
        <v>115</v>
      </c>
      <c r="E200" s="40">
        <v>63856</v>
      </c>
      <c r="F200" s="40">
        <v>10132</v>
      </c>
      <c r="G200" s="40">
        <v>628</v>
      </c>
      <c r="H200" s="40">
        <v>245</v>
      </c>
      <c r="I200" s="40">
        <v>1756</v>
      </c>
      <c r="J200" s="40">
        <v>7208</v>
      </c>
      <c r="K200" s="40">
        <v>0</v>
      </c>
      <c r="L200" s="40">
        <v>89920</v>
      </c>
    </row>
    <row r="201" spans="1:12" s="32" customFormat="1" ht="12.75">
      <c r="A201" s="40" t="s">
        <v>103</v>
      </c>
      <c r="B201" s="40">
        <v>66</v>
      </c>
      <c r="C201" s="40">
        <v>176</v>
      </c>
      <c r="D201" s="40">
        <v>10</v>
      </c>
      <c r="E201" s="40">
        <v>1087</v>
      </c>
      <c r="F201" s="40">
        <v>264</v>
      </c>
      <c r="G201" s="40">
        <v>38</v>
      </c>
      <c r="H201" s="40">
        <v>42</v>
      </c>
      <c r="I201" s="40">
        <v>47</v>
      </c>
      <c r="J201" s="40">
        <v>213</v>
      </c>
      <c r="K201" s="40">
        <v>0</v>
      </c>
      <c r="L201" s="40">
        <v>1943</v>
      </c>
    </row>
    <row r="202" spans="1:12" s="32" customFormat="1" ht="12.75">
      <c r="A202" s="40" t="s">
        <v>104</v>
      </c>
      <c r="B202" s="40">
        <v>44</v>
      </c>
      <c r="C202" s="40">
        <v>97</v>
      </c>
      <c r="D202" s="40">
        <v>5</v>
      </c>
      <c r="E202" s="40">
        <v>647</v>
      </c>
      <c r="F202" s="40">
        <v>155</v>
      </c>
      <c r="G202" s="40">
        <v>13</v>
      </c>
      <c r="H202" s="40">
        <v>29</v>
      </c>
      <c r="I202" s="40">
        <v>376</v>
      </c>
      <c r="J202" s="40">
        <v>119</v>
      </c>
      <c r="K202" s="40">
        <v>0</v>
      </c>
      <c r="L202" s="40">
        <v>1485</v>
      </c>
    </row>
    <row r="203" spans="1:12" s="32" customFormat="1" ht="12.75">
      <c r="A203" s="40" t="s">
        <v>105</v>
      </c>
      <c r="B203" s="40">
        <v>3768</v>
      </c>
      <c r="C203" s="40">
        <v>5970</v>
      </c>
      <c r="D203" s="40">
        <v>295</v>
      </c>
      <c r="E203" s="40">
        <v>79053</v>
      </c>
      <c r="F203" s="40">
        <v>14902</v>
      </c>
      <c r="G203" s="40">
        <v>1137</v>
      </c>
      <c r="H203" s="40">
        <v>668</v>
      </c>
      <c r="I203" s="40">
        <v>3483</v>
      </c>
      <c r="J203" s="40">
        <v>10275</v>
      </c>
      <c r="K203" s="40">
        <v>0</v>
      </c>
      <c r="L203" s="40">
        <v>119551</v>
      </c>
    </row>
    <row r="204" spans="1:12" s="32" customFormat="1" ht="12.75">
      <c r="A204" s="40" t="s">
        <v>106</v>
      </c>
      <c r="B204" s="40">
        <v>1615</v>
      </c>
      <c r="C204" s="40">
        <v>5099</v>
      </c>
      <c r="D204" s="40">
        <v>160</v>
      </c>
      <c r="E204" s="40">
        <v>32432</v>
      </c>
      <c r="F204" s="40">
        <v>8915</v>
      </c>
      <c r="G204" s="40">
        <v>735</v>
      </c>
      <c r="H204" s="40">
        <v>387</v>
      </c>
      <c r="I204" s="40">
        <v>2083</v>
      </c>
      <c r="J204" s="40">
        <v>2616</v>
      </c>
      <c r="K204" s="40">
        <v>0</v>
      </c>
      <c r="L204" s="40">
        <v>54042</v>
      </c>
    </row>
    <row r="205" spans="1:12" s="32" customFormat="1" ht="12.75">
      <c r="A205" s="40" t="s">
        <v>107</v>
      </c>
      <c r="B205" s="40">
        <v>1639</v>
      </c>
      <c r="C205" s="40">
        <v>7615</v>
      </c>
      <c r="D205" s="40">
        <v>308</v>
      </c>
      <c r="E205" s="40">
        <v>33817</v>
      </c>
      <c r="F205" s="40">
        <v>6857</v>
      </c>
      <c r="G205" s="40">
        <v>233</v>
      </c>
      <c r="H205" s="40">
        <v>319</v>
      </c>
      <c r="I205" s="40">
        <v>796</v>
      </c>
      <c r="J205" s="40">
        <v>4407</v>
      </c>
      <c r="K205" s="40">
        <v>0</v>
      </c>
      <c r="L205" s="40">
        <v>55991</v>
      </c>
    </row>
    <row r="206" spans="1:12" s="32" customFormat="1" ht="12.75">
      <c r="A206" s="40" t="s">
        <v>108</v>
      </c>
      <c r="B206" s="40">
        <v>7022</v>
      </c>
      <c r="C206" s="40">
        <v>18684</v>
      </c>
      <c r="D206" s="40">
        <v>763</v>
      </c>
      <c r="E206" s="40">
        <v>145302</v>
      </c>
      <c r="F206" s="40">
        <v>30674</v>
      </c>
      <c r="G206" s="40">
        <v>2105</v>
      </c>
      <c r="H206" s="40">
        <v>1374</v>
      </c>
      <c r="I206" s="40">
        <v>6362</v>
      </c>
      <c r="J206" s="40">
        <v>17298</v>
      </c>
      <c r="K206" s="40">
        <v>0</v>
      </c>
      <c r="L206" s="40">
        <v>229584</v>
      </c>
    </row>
    <row r="207" spans="1:12" ht="12.75">
      <c r="A207" s="47" t="s">
        <v>110</v>
      </c>
      <c r="B207" s="1">
        <v>0</v>
      </c>
      <c r="C207" s="1">
        <v>0</v>
      </c>
      <c r="D207" s="1">
        <v>0</v>
      </c>
      <c r="E207" s="1">
        <v>0</v>
      </c>
      <c r="F207" s="1">
        <v>0</v>
      </c>
      <c r="G207" s="1">
        <v>0</v>
      </c>
      <c r="H207" s="1">
        <v>0</v>
      </c>
      <c r="I207" s="1">
        <v>0</v>
      </c>
      <c r="J207" s="1">
        <v>0</v>
      </c>
      <c r="K207" s="1">
        <v>0</v>
      </c>
      <c r="L207" s="1">
        <v>0</v>
      </c>
    </row>
    <row r="208" spans="1:12" s="32" customFormat="1" ht="12.75">
      <c r="A208" s="40" t="s">
        <v>100</v>
      </c>
      <c r="B208" s="40">
        <v>166</v>
      </c>
      <c r="C208" s="40">
        <v>306</v>
      </c>
      <c r="D208" s="40">
        <v>26</v>
      </c>
      <c r="E208" s="40">
        <v>1565</v>
      </c>
      <c r="F208" s="40">
        <v>1120</v>
      </c>
      <c r="G208" s="40">
        <v>11</v>
      </c>
      <c r="H208" s="40">
        <v>0</v>
      </c>
      <c r="I208" s="40">
        <v>55</v>
      </c>
      <c r="J208" s="40">
        <v>164</v>
      </c>
      <c r="K208" s="40">
        <v>0</v>
      </c>
      <c r="L208" s="40">
        <v>1693</v>
      </c>
    </row>
    <row r="209" spans="1:12" s="32" customFormat="1" ht="12.75">
      <c r="A209" s="40" t="s">
        <v>101</v>
      </c>
      <c r="B209" s="40">
        <v>821</v>
      </c>
      <c r="C209" s="40">
        <v>881</v>
      </c>
      <c r="D209" s="40">
        <v>62</v>
      </c>
      <c r="E209" s="40">
        <v>10664</v>
      </c>
      <c r="F209" s="40">
        <v>2573</v>
      </c>
      <c r="G209" s="40">
        <v>13</v>
      </c>
      <c r="H209" s="40">
        <v>0</v>
      </c>
      <c r="I209" s="40">
        <v>294</v>
      </c>
      <c r="J209" s="40">
        <v>2401</v>
      </c>
      <c r="K209" s="40">
        <v>0</v>
      </c>
      <c r="L209" s="40">
        <v>8221</v>
      </c>
    </row>
    <row r="210" spans="1:12" s="32" customFormat="1" ht="12.75">
      <c r="A210" s="40" t="s">
        <v>102</v>
      </c>
      <c r="B210" s="40">
        <v>2634</v>
      </c>
      <c r="C210" s="40">
        <v>1782</v>
      </c>
      <c r="D210" s="40">
        <v>37</v>
      </c>
      <c r="E210" s="40">
        <v>62898</v>
      </c>
      <c r="F210" s="40">
        <v>9724</v>
      </c>
      <c r="G210" s="40">
        <v>261</v>
      </c>
      <c r="H210" s="40">
        <v>0</v>
      </c>
      <c r="I210" s="40">
        <v>393</v>
      </c>
      <c r="J210" s="40">
        <v>6661</v>
      </c>
      <c r="K210" s="40">
        <v>0</v>
      </c>
      <c r="L210" s="40">
        <v>25663</v>
      </c>
    </row>
    <row r="211" spans="1:12" s="32" customFormat="1" ht="12.75">
      <c r="A211" s="40" t="s">
        <v>103</v>
      </c>
      <c r="B211" s="40">
        <v>65</v>
      </c>
      <c r="C211" s="40">
        <v>46</v>
      </c>
      <c r="D211" s="40">
        <v>4</v>
      </c>
      <c r="E211" s="40">
        <v>991</v>
      </c>
      <c r="F211" s="40">
        <v>219</v>
      </c>
      <c r="G211" s="40">
        <v>1</v>
      </c>
      <c r="H211" s="40">
        <v>0</v>
      </c>
      <c r="I211" s="40">
        <v>8</v>
      </c>
      <c r="J211" s="40">
        <v>151</v>
      </c>
      <c r="K211" s="40">
        <v>0</v>
      </c>
      <c r="L211" s="40">
        <v>597</v>
      </c>
    </row>
    <row r="212" spans="1:12" s="32" customFormat="1" ht="12.75">
      <c r="A212" s="40" t="s">
        <v>104</v>
      </c>
      <c r="B212" s="40">
        <v>43</v>
      </c>
      <c r="C212" s="40">
        <v>32</v>
      </c>
      <c r="D212" s="40">
        <v>0</v>
      </c>
      <c r="E212" s="40">
        <v>587</v>
      </c>
      <c r="F212" s="40">
        <v>106</v>
      </c>
      <c r="G212" s="40">
        <v>3</v>
      </c>
      <c r="H212" s="40">
        <v>0</v>
      </c>
      <c r="I212" s="40">
        <v>8</v>
      </c>
      <c r="J212" s="40">
        <v>100</v>
      </c>
      <c r="K212" s="40">
        <v>0</v>
      </c>
      <c r="L212" s="40">
        <v>436</v>
      </c>
    </row>
    <row r="213" spans="1:12" s="32" customFormat="1" ht="12.75">
      <c r="A213" s="40" t="s">
        <v>105</v>
      </c>
      <c r="B213" s="40">
        <v>3729</v>
      </c>
      <c r="C213" s="40">
        <v>3047</v>
      </c>
      <c r="D213" s="40">
        <v>129</v>
      </c>
      <c r="E213" s="40">
        <v>76705</v>
      </c>
      <c r="F213" s="40">
        <v>13742</v>
      </c>
      <c r="G213" s="40">
        <v>289</v>
      </c>
      <c r="H213" s="40">
        <v>0</v>
      </c>
      <c r="I213" s="40">
        <v>758</v>
      </c>
      <c r="J213" s="40">
        <v>9477</v>
      </c>
      <c r="K213" s="40">
        <v>0</v>
      </c>
      <c r="L213" s="40">
        <v>107876</v>
      </c>
    </row>
    <row r="214" spans="1:12" s="32" customFormat="1" ht="12.75">
      <c r="A214" s="40" t="s">
        <v>106</v>
      </c>
      <c r="B214" s="40">
        <v>1601</v>
      </c>
      <c r="C214" s="40">
        <v>2672</v>
      </c>
      <c r="D214" s="40">
        <v>53</v>
      </c>
      <c r="E214" s="40">
        <v>30777</v>
      </c>
      <c r="F214" s="40">
        <v>7929</v>
      </c>
      <c r="G214" s="40">
        <v>269</v>
      </c>
      <c r="H214" s="40">
        <v>0</v>
      </c>
      <c r="I214" s="40">
        <v>512</v>
      </c>
      <c r="J214" s="40">
        <v>2186</v>
      </c>
      <c r="K214" s="40">
        <v>0</v>
      </c>
      <c r="L214" s="40">
        <v>45999</v>
      </c>
    </row>
    <row r="215" spans="1:12" s="32" customFormat="1" ht="12.75">
      <c r="A215" s="40" t="s">
        <v>107</v>
      </c>
      <c r="B215" s="40">
        <v>1610</v>
      </c>
      <c r="C215" s="40">
        <v>6754</v>
      </c>
      <c r="D215" s="40">
        <v>242</v>
      </c>
      <c r="E215" s="40">
        <v>33466</v>
      </c>
      <c r="F215" s="40">
        <v>6421</v>
      </c>
      <c r="G215" s="40">
        <v>209</v>
      </c>
      <c r="H215" s="40">
        <v>0</v>
      </c>
      <c r="I215" s="40">
        <v>294</v>
      </c>
      <c r="J215" s="40">
        <v>4138</v>
      </c>
      <c r="K215" s="40">
        <v>0</v>
      </c>
      <c r="L215" s="40">
        <v>53134</v>
      </c>
    </row>
    <row r="216" spans="1:12" s="32" customFormat="1" ht="12.75">
      <c r="A216" s="40" t="s">
        <v>108</v>
      </c>
      <c r="B216" s="40">
        <v>6940</v>
      </c>
      <c r="C216" s="40">
        <v>12473</v>
      </c>
      <c r="D216" s="40">
        <v>424</v>
      </c>
      <c r="E216" s="40">
        <v>140948</v>
      </c>
      <c r="F216" s="40">
        <v>28092</v>
      </c>
      <c r="G216" s="40">
        <v>767</v>
      </c>
      <c r="H216" s="40">
        <v>0</v>
      </c>
      <c r="I216" s="40">
        <v>1564</v>
      </c>
      <c r="J216" s="40">
        <v>15801</v>
      </c>
      <c r="K216" s="40">
        <v>0</v>
      </c>
      <c r="L216" s="40">
        <v>207009</v>
      </c>
    </row>
    <row r="217" spans="1:12" s="32" customFormat="1" ht="12.75">
      <c r="A217" s="47" t="s">
        <v>434</v>
      </c>
      <c r="B217" s="40"/>
      <c r="C217" s="40"/>
      <c r="D217" s="40"/>
      <c r="E217" s="40"/>
      <c r="F217" s="40"/>
      <c r="G217" s="40"/>
      <c r="H217" s="40"/>
      <c r="I217" s="40"/>
      <c r="J217" s="40"/>
      <c r="K217" s="40"/>
      <c r="L217" s="40"/>
    </row>
    <row r="218" spans="1:12" s="32" customFormat="1" ht="12.75">
      <c r="A218" s="40" t="s">
        <v>100</v>
      </c>
      <c r="B218" s="40">
        <v>7</v>
      </c>
      <c r="C218" s="40">
        <v>192</v>
      </c>
      <c r="D218" s="40">
        <v>30</v>
      </c>
      <c r="E218" s="40">
        <v>411</v>
      </c>
      <c r="F218" s="40">
        <v>280</v>
      </c>
      <c r="G218" s="40">
        <v>181</v>
      </c>
      <c r="H218" s="40">
        <v>77</v>
      </c>
      <c r="I218" s="40">
        <v>84</v>
      </c>
      <c r="J218" s="40">
        <v>26</v>
      </c>
      <c r="K218" s="40">
        <v>0</v>
      </c>
      <c r="L218" s="40">
        <v>1288</v>
      </c>
    </row>
    <row r="219" spans="1:12" s="32" customFormat="1" ht="12.75">
      <c r="A219" s="40" t="s">
        <v>101</v>
      </c>
      <c r="B219" s="40">
        <v>9</v>
      </c>
      <c r="C219" s="40">
        <v>407</v>
      </c>
      <c r="D219" s="40">
        <v>47</v>
      </c>
      <c r="E219" s="40">
        <v>501</v>
      </c>
      <c r="F219" s="40">
        <v>378</v>
      </c>
      <c r="G219" s="40">
        <v>210</v>
      </c>
      <c r="H219" s="40">
        <v>228</v>
      </c>
      <c r="I219" s="40">
        <v>394</v>
      </c>
      <c r="J219" s="40">
        <v>144</v>
      </c>
      <c r="K219" s="40">
        <v>0</v>
      </c>
      <c r="L219" s="40">
        <v>2318</v>
      </c>
    </row>
    <row r="220" spans="1:12" s="32" customFormat="1" ht="12.75">
      <c r="A220" s="40" t="s">
        <v>102</v>
      </c>
      <c r="B220" s="40">
        <v>21</v>
      </c>
      <c r="C220" s="40">
        <v>1123</v>
      </c>
      <c r="D220" s="40">
        <v>78</v>
      </c>
      <c r="E220" s="40">
        <v>714</v>
      </c>
      <c r="F220" s="40">
        <v>408</v>
      </c>
      <c r="G220" s="40">
        <v>339</v>
      </c>
      <c r="H220" s="40">
        <v>216</v>
      </c>
      <c r="I220" s="40">
        <v>410</v>
      </c>
      <c r="J220" s="40">
        <v>547</v>
      </c>
      <c r="K220" s="40">
        <v>0</v>
      </c>
      <c r="L220" s="40">
        <v>3856</v>
      </c>
    </row>
    <row r="221" spans="1:12" s="32" customFormat="1" ht="12.75">
      <c r="A221" s="40" t="s">
        <v>103</v>
      </c>
      <c r="B221" s="40">
        <v>1</v>
      </c>
      <c r="C221" s="40">
        <v>94</v>
      </c>
      <c r="D221" s="40">
        <v>6</v>
      </c>
      <c r="E221" s="40">
        <v>76</v>
      </c>
      <c r="F221" s="40">
        <v>45</v>
      </c>
      <c r="G221" s="40">
        <v>35</v>
      </c>
      <c r="H221" s="40">
        <v>39</v>
      </c>
      <c r="I221" s="40">
        <v>24</v>
      </c>
      <c r="J221" s="40">
        <v>62</v>
      </c>
      <c r="K221" s="40">
        <v>0</v>
      </c>
      <c r="L221" s="40">
        <v>382</v>
      </c>
    </row>
    <row r="222" spans="1:12" s="32" customFormat="1" ht="12.75">
      <c r="A222" s="40" t="s">
        <v>104</v>
      </c>
      <c r="B222" s="40">
        <v>1</v>
      </c>
      <c r="C222" s="40">
        <v>47</v>
      </c>
      <c r="D222" s="40">
        <v>5</v>
      </c>
      <c r="E222" s="40">
        <v>53</v>
      </c>
      <c r="F222" s="40">
        <v>49</v>
      </c>
      <c r="G222" s="40">
        <v>8</v>
      </c>
      <c r="H222" s="40">
        <v>28</v>
      </c>
      <c r="I222" s="40">
        <v>133</v>
      </c>
      <c r="J222" s="40">
        <v>19</v>
      </c>
      <c r="K222" s="40">
        <v>0</v>
      </c>
      <c r="L222" s="40">
        <v>343</v>
      </c>
    </row>
    <row r="223" spans="1:12" s="32" customFormat="1" ht="12.75">
      <c r="A223" s="40" t="s">
        <v>105</v>
      </c>
      <c r="B223" s="40">
        <v>39</v>
      </c>
      <c r="C223" s="40">
        <v>1863</v>
      </c>
      <c r="D223" s="40">
        <v>166</v>
      </c>
      <c r="E223" s="40">
        <v>1755</v>
      </c>
      <c r="F223" s="40">
        <v>1160</v>
      </c>
      <c r="G223" s="40">
        <v>773</v>
      </c>
      <c r="H223" s="40">
        <v>588</v>
      </c>
      <c r="I223" s="40">
        <v>1045</v>
      </c>
      <c r="J223" s="40">
        <v>798</v>
      </c>
      <c r="K223" s="40">
        <v>0</v>
      </c>
      <c r="L223" s="40">
        <v>8187</v>
      </c>
    </row>
    <row r="224" spans="1:12" s="32" customFormat="1" ht="12.75">
      <c r="A224" s="40" t="s">
        <v>106</v>
      </c>
      <c r="B224" s="40">
        <v>14</v>
      </c>
      <c r="C224" s="40">
        <v>1704</v>
      </c>
      <c r="D224" s="40">
        <v>107</v>
      </c>
      <c r="E224" s="40">
        <v>1238</v>
      </c>
      <c r="F224" s="40">
        <v>986</v>
      </c>
      <c r="G224" s="40">
        <v>415</v>
      </c>
      <c r="H224" s="40">
        <v>354</v>
      </c>
      <c r="I224" s="40">
        <v>561</v>
      </c>
      <c r="J224" s="40">
        <v>430</v>
      </c>
      <c r="K224" s="40">
        <v>0</v>
      </c>
      <c r="L224" s="40">
        <v>5809</v>
      </c>
    </row>
    <row r="225" spans="1:12" s="32" customFormat="1" ht="12.75">
      <c r="A225" s="40" t="s">
        <v>107</v>
      </c>
      <c r="B225" s="40">
        <v>29</v>
      </c>
      <c r="C225" s="40">
        <v>848</v>
      </c>
      <c r="D225" s="40">
        <v>66</v>
      </c>
      <c r="E225" s="40">
        <v>343</v>
      </c>
      <c r="F225" s="40">
        <v>436</v>
      </c>
      <c r="G225" s="40">
        <v>23</v>
      </c>
      <c r="H225" s="40">
        <v>319</v>
      </c>
      <c r="I225" s="40">
        <v>58</v>
      </c>
      <c r="J225" s="40">
        <v>269</v>
      </c>
      <c r="K225" s="40">
        <v>0</v>
      </c>
      <c r="L225" s="40">
        <v>2391</v>
      </c>
    </row>
    <row r="226" spans="1:12" s="32" customFormat="1" ht="12.75">
      <c r="A226" s="40" t="s">
        <v>108</v>
      </c>
      <c r="B226" s="40">
        <v>82</v>
      </c>
      <c r="C226" s="40">
        <v>4415</v>
      </c>
      <c r="D226" s="40">
        <v>339</v>
      </c>
      <c r="E226" s="40">
        <v>3336</v>
      </c>
      <c r="F226" s="40">
        <v>2582</v>
      </c>
      <c r="G226" s="40">
        <v>1211</v>
      </c>
      <c r="H226" s="40">
        <v>1261</v>
      </c>
      <c r="I226" s="40">
        <v>1664</v>
      </c>
      <c r="J226" s="40">
        <v>1497</v>
      </c>
      <c r="K226" s="40">
        <v>0</v>
      </c>
      <c r="L226" s="40">
        <v>16387</v>
      </c>
    </row>
    <row r="227" spans="1:12" s="32" customFormat="1" ht="12.75">
      <c r="A227" s="40"/>
      <c r="B227" s="40"/>
      <c r="C227" s="40"/>
      <c r="D227" s="40"/>
      <c r="E227" s="40"/>
      <c r="F227" s="40"/>
      <c r="G227" s="40"/>
      <c r="H227" s="40"/>
      <c r="I227" s="40"/>
      <c r="J227" s="40"/>
      <c r="K227" s="40"/>
      <c r="L227" s="40"/>
    </row>
    <row r="228" spans="1:12" s="32" customFormat="1" ht="12.75">
      <c r="A228" s="47" t="s">
        <v>577</v>
      </c>
      <c r="B228" s="40"/>
      <c r="C228" s="40"/>
      <c r="D228" s="40"/>
      <c r="E228" s="40"/>
      <c r="F228" s="40"/>
      <c r="G228" s="40"/>
      <c r="H228" s="40"/>
      <c r="I228" s="40"/>
      <c r="J228" s="40"/>
      <c r="K228" s="40"/>
      <c r="L228" s="40"/>
    </row>
    <row r="229" spans="1:12" s="32" customFormat="1" ht="12.75">
      <c r="A229" s="40" t="s">
        <v>100</v>
      </c>
      <c r="B229" s="40">
        <v>173</v>
      </c>
      <c r="C229" s="40">
        <v>498</v>
      </c>
      <c r="D229" s="40">
        <v>56</v>
      </c>
      <c r="E229" s="40">
        <v>1976</v>
      </c>
      <c r="F229" s="40">
        <v>1400</v>
      </c>
      <c r="G229" s="40">
        <v>192</v>
      </c>
      <c r="H229" s="40">
        <v>77</v>
      </c>
      <c r="I229" s="40">
        <v>139</v>
      </c>
      <c r="J229" s="40">
        <v>190</v>
      </c>
      <c r="K229" s="40">
        <v>0</v>
      </c>
      <c r="L229" s="40">
        <v>4701</v>
      </c>
    </row>
    <row r="230" spans="1:12" s="32" customFormat="1" ht="12.75">
      <c r="A230" s="40" t="s">
        <v>101</v>
      </c>
      <c r="B230" s="40">
        <v>830</v>
      </c>
      <c r="C230" s="40">
        <v>1288</v>
      </c>
      <c r="D230" s="40">
        <v>109</v>
      </c>
      <c r="E230" s="40">
        <v>11165</v>
      </c>
      <c r="F230" s="40">
        <v>2951</v>
      </c>
      <c r="G230" s="40">
        <v>223</v>
      </c>
      <c r="H230" s="40">
        <v>228</v>
      </c>
      <c r="I230" s="40">
        <v>688</v>
      </c>
      <c r="J230" s="40">
        <v>2545</v>
      </c>
      <c r="K230" s="40">
        <v>0</v>
      </c>
      <c r="L230" s="40">
        <v>20027</v>
      </c>
    </row>
    <row r="231" spans="1:12" s="32" customFormat="1" ht="12.75">
      <c r="A231" s="40" t="s">
        <v>102</v>
      </c>
      <c r="B231" s="40">
        <v>2655</v>
      </c>
      <c r="C231" s="40">
        <v>2905</v>
      </c>
      <c r="D231" s="40">
        <v>115</v>
      </c>
      <c r="E231" s="40">
        <v>63612</v>
      </c>
      <c r="F231" s="40">
        <v>10132</v>
      </c>
      <c r="G231" s="40">
        <v>600</v>
      </c>
      <c r="H231" s="40">
        <v>216</v>
      </c>
      <c r="I231" s="40">
        <v>803</v>
      </c>
      <c r="J231" s="40">
        <v>7208</v>
      </c>
      <c r="K231" s="40">
        <v>0</v>
      </c>
      <c r="L231" s="40">
        <v>88246</v>
      </c>
    </row>
    <row r="232" spans="1:12" s="32" customFormat="1" ht="12.75">
      <c r="A232" s="40" t="s">
        <v>103</v>
      </c>
      <c r="B232" s="40">
        <v>66</v>
      </c>
      <c r="C232" s="40">
        <v>140</v>
      </c>
      <c r="D232" s="40">
        <v>10</v>
      </c>
      <c r="E232" s="40">
        <v>1067</v>
      </c>
      <c r="F232" s="40">
        <v>264</v>
      </c>
      <c r="G232" s="40">
        <v>36</v>
      </c>
      <c r="H232" s="40">
        <v>39</v>
      </c>
      <c r="I232" s="40">
        <v>32</v>
      </c>
      <c r="J232" s="40">
        <v>213</v>
      </c>
      <c r="K232" s="40">
        <v>0</v>
      </c>
      <c r="L232" s="40">
        <v>1867</v>
      </c>
    </row>
    <row r="233" spans="1:12" s="32" customFormat="1" ht="12.75">
      <c r="A233" s="40" t="s">
        <v>104</v>
      </c>
      <c r="B233" s="40">
        <v>44</v>
      </c>
      <c r="C233" s="40">
        <v>79</v>
      </c>
      <c r="D233" s="40">
        <v>5</v>
      </c>
      <c r="E233" s="40">
        <v>640</v>
      </c>
      <c r="F233" s="40">
        <v>155</v>
      </c>
      <c r="G233" s="40">
        <v>11</v>
      </c>
      <c r="H233" s="40">
        <v>28</v>
      </c>
      <c r="I233" s="40">
        <v>141</v>
      </c>
      <c r="J233" s="40">
        <v>119</v>
      </c>
      <c r="K233" s="40">
        <v>0</v>
      </c>
      <c r="L233" s="40">
        <v>1222</v>
      </c>
    </row>
    <row r="234" spans="1:12" s="32" customFormat="1" ht="12.75">
      <c r="A234" s="40" t="s">
        <v>105</v>
      </c>
      <c r="B234" s="40">
        <v>3768</v>
      </c>
      <c r="C234" s="40">
        <v>4910</v>
      </c>
      <c r="D234" s="40">
        <v>295</v>
      </c>
      <c r="E234" s="40">
        <v>78460</v>
      </c>
      <c r="F234" s="40">
        <v>14902</v>
      </c>
      <c r="G234" s="40">
        <v>1062</v>
      </c>
      <c r="H234" s="40">
        <v>588</v>
      </c>
      <c r="I234" s="40">
        <v>1803</v>
      </c>
      <c r="J234" s="40">
        <v>10275</v>
      </c>
      <c r="K234" s="40">
        <v>0</v>
      </c>
      <c r="L234" s="40">
        <v>116063</v>
      </c>
    </row>
    <row r="235" spans="1:12" s="32" customFormat="1" ht="12.75">
      <c r="A235" s="40" t="s">
        <v>106</v>
      </c>
      <c r="B235" s="40">
        <v>1615</v>
      </c>
      <c r="C235" s="40">
        <v>4376</v>
      </c>
      <c r="D235" s="40">
        <v>160</v>
      </c>
      <c r="E235" s="40">
        <v>32015</v>
      </c>
      <c r="F235" s="40">
        <v>8915</v>
      </c>
      <c r="G235" s="40">
        <v>684</v>
      </c>
      <c r="H235" s="40">
        <v>354</v>
      </c>
      <c r="I235" s="40">
        <v>1073</v>
      </c>
      <c r="J235" s="40">
        <v>2616</v>
      </c>
      <c r="K235" s="40">
        <v>0</v>
      </c>
      <c r="L235" s="40">
        <v>51808</v>
      </c>
    </row>
    <row r="236" spans="1:12" s="32" customFormat="1" ht="12.75">
      <c r="A236" s="40" t="s">
        <v>107</v>
      </c>
      <c r="B236" s="40">
        <v>1639</v>
      </c>
      <c r="C236" s="40">
        <v>7602</v>
      </c>
      <c r="D236" s="40">
        <v>308</v>
      </c>
      <c r="E236" s="40">
        <v>33809</v>
      </c>
      <c r="F236" s="40">
        <v>6857</v>
      </c>
      <c r="G236" s="40">
        <v>232</v>
      </c>
      <c r="H236" s="40">
        <v>319</v>
      </c>
      <c r="I236" s="40">
        <v>352</v>
      </c>
      <c r="J236" s="40">
        <v>4407</v>
      </c>
      <c r="K236" s="40">
        <v>0</v>
      </c>
      <c r="L236" s="40">
        <v>55525</v>
      </c>
    </row>
    <row r="237" spans="1:12" s="32" customFormat="1" ht="12.75">
      <c r="A237" s="40" t="s">
        <v>108</v>
      </c>
      <c r="B237" s="40">
        <v>7022</v>
      </c>
      <c r="C237" s="40">
        <v>16888</v>
      </c>
      <c r="D237" s="40">
        <v>763</v>
      </c>
      <c r="E237" s="40">
        <v>144284</v>
      </c>
      <c r="F237" s="40">
        <v>30674</v>
      </c>
      <c r="G237" s="40">
        <v>1978</v>
      </c>
      <c r="H237" s="40">
        <v>1261</v>
      </c>
      <c r="I237" s="40">
        <v>3228</v>
      </c>
      <c r="J237" s="40">
        <v>17298</v>
      </c>
      <c r="K237" s="40">
        <v>0</v>
      </c>
      <c r="L237" s="40">
        <v>223396</v>
      </c>
    </row>
    <row r="238" spans="1:12" s="32" customFormat="1" ht="12.75">
      <c r="A238" s="40"/>
      <c r="B238" s="40"/>
      <c r="C238" s="40"/>
      <c r="D238" s="40"/>
      <c r="E238" s="40"/>
      <c r="F238" s="40"/>
      <c r="G238" s="40"/>
      <c r="H238" s="40"/>
      <c r="I238" s="40"/>
      <c r="J238" s="40"/>
      <c r="K238" s="40"/>
      <c r="L238" s="40"/>
    </row>
    <row r="239" spans="1:12" s="32" customFormat="1" ht="12.75">
      <c r="A239" s="40"/>
      <c r="B239" s="40"/>
      <c r="C239" s="40"/>
      <c r="D239" s="40"/>
      <c r="E239" s="40"/>
      <c r="F239" s="40"/>
      <c r="G239" s="40"/>
      <c r="H239" s="40"/>
      <c r="I239" s="40"/>
      <c r="J239" s="40"/>
      <c r="K239" s="40"/>
      <c r="L239" s="40"/>
    </row>
    <row r="240" spans="1:12" s="32" customFormat="1" ht="12.75">
      <c r="A240" s="40"/>
      <c r="B240" s="40"/>
      <c r="C240" s="40"/>
      <c r="D240" s="40"/>
      <c r="E240" s="40"/>
      <c r="F240" s="40"/>
      <c r="G240" s="40"/>
      <c r="H240" s="40"/>
      <c r="I240" s="40"/>
      <c r="J240" s="40"/>
      <c r="K240" s="40"/>
      <c r="L240" s="40"/>
    </row>
    <row r="241" spans="1:12" s="32" customFormat="1" ht="12.75">
      <c r="A241" s="47" t="s">
        <v>435</v>
      </c>
      <c r="B241" s="40"/>
      <c r="C241" s="40"/>
      <c r="D241" s="40"/>
      <c r="E241" s="40"/>
      <c r="F241" s="40"/>
      <c r="G241" s="40"/>
      <c r="H241" s="40"/>
      <c r="I241" s="40"/>
      <c r="J241" s="40"/>
      <c r="K241" s="40"/>
      <c r="L241" s="40"/>
    </row>
    <row r="242" spans="1:12" s="32" customFormat="1" ht="12.75">
      <c r="A242" s="40" t="s">
        <v>100</v>
      </c>
      <c r="B242" s="40">
        <v>0</v>
      </c>
      <c r="C242" s="40">
        <v>298</v>
      </c>
      <c r="D242" s="40">
        <v>0</v>
      </c>
      <c r="E242" s="40">
        <v>161</v>
      </c>
      <c r="F242" s="40">
        <v>0</v>
      </c>
      <c r="G242" s="40">
        <v>25</v>
      </c>
      <c r="H242" s="40">
        <v>21</v>
      </c>
      <c r="I242" s="40">
        <v>0</v>
      </c>
      <c r="J242" s="40">
        <v>0</v>
      </c>
      <c r="K242" s="40"/>
      <c r="L242" s="40">
        <v>505</v>
      </c>
    </row>
    <row r="243" spans="1:12" s="32" customFormat="1" ht="12.75">
      <c r="A243" s="40" t="s">
        <v>101</v>
      </c>
      <c r="B243" s="40">
        <v>0</v>
      </c>
      <c r="C243" s="40">
        <v>317</v>
      </c>
      <c r="D243" s="40">
        <v>0</v>
      </c>
      <c r="E243" s="40">
        <v>187</v>
      </c>
      <c r="F243" s="40">
        <v>0</v>
      </c>
      <c r="G243" s="40">
        <v>26</v>
      </c>
      <c r="H243" s="40">
        <v>26</v>
      </c>
      <c r="I243" s="40">
        <v>0</v>
      </c>
      <c r="J243" s="40">
        <v>0</v>
      </c>
      <c r="K243" s="40"/>
      <c r="L243" s="40">
        <v>556</v>
      </c>
    </row>
    <row r="244" spans="1:12" s="32" customFormat="1" ht="12.75">
      <c r="A244" s="40" t="s">
        <v>102</v>
      </c>
      <c r="B244" s="40">
        <v>0</v>
      </c>
      <c r="C244" s="40">
        <v>446</v>
      </c>
      <c r="D244" s="40">
        <v>0</v>
      </c>
      <c r="E244" s="40">
        <v>247</v>
      </c>
      <c r="F244" s="40">
        <v>0</v>
      </c>
      <c r="G244" s="40">
        <v>30</v>
      </c>
      <c r="H244" s="40">
        <v>29</v>
      </c>
      <c r="I244" s="40">
        <v>0</v>
      </c>
      <c r="J244" s="40">
        <v>0</v>
      </c>
      <c r="K244" s="40"/>
      <c r="L244" s="40">
        <v>752</v>
      </c>
    </row>
    <row r="245" spans="1:12" s="32" customFormat="1" ht="12.75">
      <c r="A245" s="40" t="s">
        <v>103</v>
      </c>
      <c r="B245" s="40">
        <v>0</v>
      </c>
      <c r="C245" s="40">
        <v>38</v>
      </c>
      <c r="D245" s="40">
        <v>0</v>
      </c>
      <c r="E245" s="40">
        <v>22</v>
      </c>
      <c r="F245" s="40">
        <v>0</v>
      </c>
      <c r="G245" s="40">
        <v>2</v>
      </c>
      <c r="H245" s="40">
        <v>3</v>
      </c>
      <c r="I245" s="40">
        <v>0</v>
      </c>
      <c r="J245" s="40">
        <v>0</v>
      </c>
      <c r="K245" s="40"/>
      <c r="L245" s="40">
        <v>65</v>
      </c>
    </row>
    <row r="246" spans="1:12" s="32" customFormat="1" ht="12.75">
      <c r="A246" s="40" t="s">
        <v>104</v>
      </c>
      <c r="B246" s="40">
        <v>0</v>
      </c>
      <c r="C246" s="40">
        <v>19</v>
      </c>
      <c r="D246" s="40">
        <v>0</v>
      </c>
      <c r="E246" s="40">
        <v>7</v>
      </c>
      <c r="F246" s="40">
        <v>0</v>
      </c>
      <c r="G246" s="40">
        <v>2</v>
      </c>
      <c r="H246" s="40">
        <v>1</v>
      </c>
      <c r="I246" s="40">
        <v>0</v>
      </c>
      <c r="J246" s="40">
        <v>0</v>
      </c>
      <c r="K246" s="40"/>
      <c r="L246" s="40">
        <v>29</v>
      </c>
    </row>
    <row r="247" spans="1:12" s="32" customFormat="1" ht="12.75">
      <c r="A247" s="40" t="s">
        <v>105</v>
      </c>
      <c r="B247" s="40">
        <v>0</v>
      </c>
      <c r="C247" s="40">
        <v>1118</v>
      </c>
      <c r="D247" s="40">
        <v>0</v>
      </c>
      <c r="E247" s="40">
        <v>624</v>
      </c>
      <c r="F247" s="40">
        <v>0</v>
      </c>
      <c r="G247" s="40">
        <v>85</v>
      </c>
      <c r="H247" s="40">
        <v>80</v>
      </c>
      <c r="I247" s="40">
        <v>0</v>
      </c>
      <c r="J247" s="40">
        <v>0</v>
      </c>
      <c r="K247" s="40"/>
      <c r="L247" s="40">
        <v>1907</v>
      </c>
    </row>
    <row r="248" spans="1:12" s="32" customFormat="1" ht="12.75">
      <c r="A248" s="40" t="s">
        <v>106</v>
      </c>
      <c r="B248" s="40">
        <v>0</v>
      </c>
      <c r="C248" s="40">
        <v>759</v>
      </c>
      <c r="D248" s="40">
        <v>0</v>
      </c>
      <c r="E248" s="40">
        <v>428</v>
      </c>
      <c r="F248" s="40">
        <v>0</v>
      </c>
      <c r="G248" s="40">
        <v>56</v>
      </c>
      <c r="H248" s="40">
        <v>34</v>
      </c>
      <c r="I248" s="40">
        <v>0</v>
      </c>
      <c r="J248" s="40">
        <v>0</v>
      </c>
      <c r="K248" s="40"/>
      <c r="L248" s="40">
        <v>1277</v>
      </c>
    </row>
    <row r="249" spans="1:12" s="32" customFormat="1" ht="12.75">
      <c r="A249" s="40" t="s">
        <v>107</v>
      </c>
      <c r="B249" s="40">
        <v>0</v>
      </c>
      <c r="C249" s="40">
        <v>13</v>
      </c>
      <c r="D249" s="40">
        <v>0</v>
      </c>
      <c r="E249" s="40">
        <v>8</v>
      </c>
      <c r="F249" s="40">
        <v>0</v>
      </c>
      <c r="G249" s="40">
        <v>2</v>
      </c>
      <c r="H249" s="40">
        <v>0</v>
      </c>
      <c r="I249" s="40">
        <v>0</v>
      </c>
      <c r="J249" s="40">
        <v>0</v>
      </c>
      <c r="K249" s="40"/>
      <c r="L249" s="40">
        <v>23</v>
      </c>
    </row>
    <row r="250" spans="1:12" s="32" customFormat="1" ht="12.75">
      <c r="A250" s="40" t="s">
        <v>108</v>
      </c>
      <c r="B250" s="40">
        <v>0</v>
      </c>
      <c r="C250" s="40">
        <v>1890</v>
      </c>
      <c r="D250" s="40">
        <v>0</v>
      </c>
      <c r="E250" s="40">
        <v>1060</v>
      </c>
      <c r="F250" s="40">
        <v>0</v>
      </c>
      <c r="G250" s="40">
        <v>143</v>
      </c>
      <c r="H250" s="40">
        <v>114</v>
      </c>
      <c r="I250" s="40">
        <v>0</v>
      </c>
      <c r="J250" s="40">
        <v>0</v>
      </c>
      <c r="K250" s="40"/>
      <c r="L250" s="40">
        <v>3207</v>
      </c>
    </row>
    <row r="251" spans="1:12" s="32" customFormat="1" ht="12.75">
      <c r="A251" s="40">
        <v>0</v>
      </c>
      <c r="B251" s="40"/>
      <c r="C251" s="40"/>
      <c r="D251" s="40"/>
      <c r="E251" s="40"/>
      <c r="F251" s="40"/>
      <c r="G251" s="40"/>
      <c r="H251" s="40"/>
      <c r="I251" s="40"/>
      <c r="J251" s="40"/>
      <c r="K251" s="40"/>
      <c r="L251" s="40"/>
    </row>
    <row r="252" spans="1:12" s="32" customFormat="1" ht="12.75">
      <c r="A252" s="40"/>
      <c r="B252" s="40"/>
      <c r="C252" s="40"/>
      <c r="D252" s="40"/>
      <c r="E252" s="40"/>
      <c r="F252" s="40"/>
      <c r="G252" s="40"/>
      <c r="H252" s="40"/>
      <c r="I252" s="40"/>
      <c r="J252" s="40"/>
      <c r="K252" s="40"/>
      <c r="L252" s="40"/>
    </row>
    <row r="253" spans="1:12" s="32" customFormat="1" ht="12.75">
      <c r="A253" s="47" t="s">
        <v>389</v>
      </c>
      <c r="B253" s="40"/>
      <c r="C253" s="40"/>
      <c r="D253" s="40"/>
      <c r="E253" s="40"/>
      <c r="F253" s="40"/>
      <c r="G253" s="40"/>
      <c r="H253" s="40"/>
      <c r="I253" s="40"/>
      <c r="J253" s="40"/>
      <c r="K253" s="40"/>
      <c r="L253" s="40"/>
    </row>
    <row r="254" spans="1:12" s="32" customFormat="1" ht="12.75">
      <c r="A254" s="40" t="s">
        <v>589</v>
      </c>
      <c r="B254" s="40">
        <v>1639</v>
      </c>
      <c r="C254" s="40">
        <v>7615</v>
      </c>
      <c r="D254" s="40">
        <v>308</v>
      </c>
      <c r="E254" s="40">
        <v>33817</v>
      </c>
      <c r="F254" s="40">
        <v>6857</v>
      </c>
      <c r="G254" s="40">
        <v>233</v>
      </c>
      <c r="H254" s="40">
        <v>319</v>
      </c>
      <c r="I254" s="40">
        <v>796</v>
      </c>
      <c r="J254" s="40">
        <v>4407</v>
      </c>
      <c r="K254" s="40"/>
      <c r="L254" s="40">
        <v>55991</v>
      </c>
    </row>
    <row r="255" spans="1:12" s="32" customFormat="1" ht="12.75">
      <c r="A255" s="40" t="s">
        <v>590</v>
      </c>
      <c r="B255" s="40">
        <v>173</v>
      </c>
      <c r="C255" s="40">
        <v>783</v>
      </c>
      <c r="D255" s="40">
        <v>56</v>
      </c>
      <c r="E255" s="40">
        <v>2120</v>
      </c>
      <c r="F255" s="40">
        <v>1400</v>
      </c>
      <c r="G255" s="40">
        <v>210</v>
      </c>
      <c r="H255" s="40">
        <v>98</v>
      </c>
      <c r="I255" s="40">
        <v>208</v>
      </c>
      <c r="J255" s="40">
        <v>190</v>
      </c>
      <c r="K255" s="40"/>
      <c r="L255" s="40">
        <v>5238</v>
      </c>
    </row>
    <row r="256" spans="1:12" s="32" customFormat="1" ht="12.75">
      <c r="A256" s="40" t="s">
        <v>591</v>
      </c>
      <c r="B256" s="40">
        <v>830</v>
      </c>
      <c r="C256" s="40">
        <v>1589</v>
      </c>
      <c r="D256" s="40">
        <v>109</v>
      </c>
      <c r="E256" s="40">
        <v>11343</v>
      </c>
      <c r="F256" s="40">
        <v>2951</v>
      </c>
      <c r="G256" s="40">
        <v>248</v>
      </c>
      <c r="H256" s="40">
        <v>254</v>
      </c>
      <c r="I256" s="40">
        <v>1096</v>
      </c>
      <c r="J256" s="40">
        <v>2545</v>
      </c>
      <c r="K256" s="40"/>
      <c r="L256" s="40">
        <v>20965</v>
      </c>
    </row>
    <row r="257" spans="1:12" s="32" customFormat="1" ht="12.75">
      <c r="A257" s="40" t="s">
        <v>592</v>
      </c>
      <c r="B257" s="40">
        <v>2655</v>
      </c>
      <c r="C257" s="40">
        <v>3325</v>
      </c>
      <c r="D257" s="40">
        <v>115</v>
      </c>
      <c r="E257" s="40">
        <v>63856</v>
      </c>
      <c r="F257" s="40">
        <v>10132</v>
      </c>
      <c r="G257" s="40">
        <v>628</v>
      </c>
      <c r="H257" s="40">
        <v>245</v>
      </c>
      <c r="I257" s="40">
        <v>1756</v>
      </c>
      <c r="J257" s="40">
        <v>7208</v>
      </c>
      <c r="K257" s="40"/>
      <c r="L257" s="40">
        <v>89920</v>
      </c>
    </row>
    <row r="258" spans="1:12" s="32" customFormat="1" ht="12.75">
      <c r="A258" s="40" t="s">
        <v>593</v>
      </c>
      <c r="B258" s="40">
        <v>66</v>
      </c>
      <c r="C258" s="40">
        <v>176</v>
      </c>
      <c r="D258" s="40">
        <v>10</v>
      </c>
      <c r="E258" s="40">
        <v>1087</v>
      </c>
      <c r="F258" s="40">
        <v>264</v>
      </c>
      <c r="G258" s="40">
        <v>38</v>
      </c>
      <c r="H258" s="40">
        <v>42</v>
      </c>
      <c r="I258" s="40">
        <v>47</v>
      </c>
      <c r="J258" s="40">
        <v>213</v>
      </c>
      <c r="K258" s="40"/>
      <c r="L258" s="40">
        <v>1943</v>
      </c>
    </row>
    <row r="259" spans="1:12" s="32" customFormat="1" ht="12.75">
      <c r="A259" s="40" t="s">
        <v>589</v>
      </c>
      <c r="B259" s="40">
        <v>44</v>
      </c>
      <c r="C259" s="40">
        <v>97</v>
      </c>
      <c r="D259" s="40">
        <v>5</v>
      </c>
      <c r="E259" s="40">
        <v>647</v>
      </c>
      <c r="F259" s="40">
        <v>155</v>
      </c>
      <c r="G259" s="40">
        <v>13</v>
      </c>
      <c r="H259" s="40">
        <v>29</v>
      </c>
      <c r="I259" s="40">
        <v>376</v>
      </c>
      <c r="J259" s="40">
        <v>119</v>
      </c>
      <c r="K259" s="40"/>
      <c r="L259" s="40">
        <v>1485</v>
      </c>
    </row>
    <row r="260" spans="1:12" s="32" customFormat="1" ht="12.75">
      <c r="A260" s="40" t="s">
        <v>594</v>
      </c>
      <c r="B260" s="40">
        <v>25</v>
      </c>
      <c r="C260" s="40">
        <v>126</v>
      </c>
      <c r="D260" s="40">
        <v>4</v>
      </c>
      <c r="E260" s="40">
        <v>257</v>
      </c>
      <c r="F260" s="40">
        <v>112</v>
      </c>
      <c r="G260" s="40">
        <v>22</v>
      </c>
      <c r="H260" s="40">
        <v>14</v>
      </c>
      <c r="I260" s="40">
        <v>37</v>
      </c>
      <c r="J260" s="40">
        <v>43</v>
      </c>
      <c r="K260" s="40"/>
      <c r="L260" s="40">
        <v>640</v>
      </c>
    </row>
    <row r="261" spans="1:12" s="32" customFormat="1" ht="12.75">
      <c r="A261" s="40" t="s">
        <v>595</v>
      </c>
      <c r="B261" s="40">
        <v>344</v>
      </c>
      <c r="C261" s="40">
        <v>1149</v>
      </c>
      <c r="D261" s="40">
        <v>44</v>
      </c>
      <c r="E261" s="40">
        <v>3987</v>
      </c>
      <c r="F261" s="40">
        <v>1399</v>
      </c>
      <c r="G261" s="40">
        <v>140</v>
      </c>
      <c r="H261" s="40">
        <v>116</v>
      </c>
      <c r="I261" s="40">
        <v>506</v>
      </c>
      <c r="J261" s="40">
        <v>532</v>
      </c>
      <c r="K261" s="40"/>
      <c r="L261" s="40">
        <v>8217</v>
      </c>
    </row>
    <row r="262" spans="1:12" s="32" customFormat="1" ht="12.75">
      <c r="A262" s="40" t="s">
        <v>596</v>
      </c>
      <c r="B262" s="40">
        <v>253</v>
      </c>
      <c r="C262" s="40">
        <v>765</v>
      </c>
      <c r="D262" s="40">
        <v>20</v>
      </c>
      <c r="E262" s="40">
        <v>6756</v>
      </c>
      <c r="F262" s="40">
        <v>1337</v>
      </c>
      <c r="G262" s="40">
        <v>114</v>
      </c>
      <c r="H262" s="40">
        <v>36</v>
      </c>
      <c r="I262" s="40">
        <v>252</v>
      </c>
      <c r="J262" s="40">
        <v>614</v>
      </c>
      <c r="K262" s="40"/>
      <c r="L262" s="40">
        <v>10147</v>
      </c>
    </row>
    <row r="263" spans="1:12" s="32" customFormat="1" ht="12.75">
      <c r="A263" s="40" t="s">
        <v>597</v>
      </c>
      <c r="B263" s="40">
        <v>1</v>
      </c>
      <c r="C263" s="40">
        <v>30</v>
      </c>
      <c r="D263" s="40">
        <v>1</v>
      </c>
      <c r="E263" s="40">
        <v>75</v>
      </c>
      <c r="F263" s="40">
        <v>15</v>
      </c>
      <c r="G263" s="40">
        <v>0</v>
      </c>
      <c r="H263" s="40">
        <v>1</v>
      </c>
      <c r="I263" s="40">
        <v>0</v>
      </c>
      <c r="J263" s="40">
        <v>9</v>
      </c>
      <c r="K263" s="40"/>
      <c r="L263" s="40">
        <v>132</v>
      </c>
    </row>
    <row r="264" spans="1:12" s="32" customFormat="1" ht="12.75">
      <c r="A264" s="40" t="s">
        <v>598</v>
      </c>
      <c r="B264" s="40">
        <v>992</v>
      </c>
      <c r="C264" s="40">
        <v>3029</v>
      </c>
      <c r="D264" s="40">
        <v>91</v>
      </c>
      <c r="E264" s="40">
        <v>21357</v>
      </c>
      <c r="F264" s="40">
        <v>6052</v>
      </c>
      <c r="G264" s="40">
        <v>459</v>
      </c>
      <c r="H264" s="40">
        <v>220</v>
      </c>
      <c r="I264" s="40">
        <v>1288</v>
      </c>
      <c r="J264" s="40">
        <v>1418</v>
      </c>
      <c r="K264" s="40"/>
      <c r="L264" s="40">
        <v>34906</v>
      </c>
    </row>
    <row r="265" spans="1:12" s="32" customFormat="1" ht="12.75">
      <c r="A265" s="40" t="s">
        <v>46</v>
      </c>
      <c r="B265" s="40">
        <v>7022</v>
      </c>
      <c r="C265" s="40">
        <v>18684</v>
      </c>
      <c r="D265" s="40">
        <v>763</v>
      </c>
      <c r="E265" s="40">
        <v>145302</v>
      </c>
      <c r="F265" s="40">
        <v>30674</v>
      </c>
      <c r="G265" s="40">
        <v>2105</v>
      </c>
      <c r="H265" s="40">
        <v>1374</v>
      </c>
      <c r="I265" s="40">
        <v>6362</v>
      </c>
      <c r="J265" s="40">
        <v>17298</v>
      </c>
      <c r="K265" s="40"/>
      <c r="L265" s="40">
        <v>229584</v>
      </c>
    </row>
    <row r="266" spans="1:12" s="32" customFormat="1" ht="12.75">
      <c r="A266" s="40"/>
      <c r="B266" s="40"/>
      <c r="C266" s="40"/>
      <c r="D266" s="40"/>
      <c r="E266" s="40"/>
      <c r="F266" s="40"/>
      <c r="G266" s="40"/>
      <c r="H266" s="40"/>
      <c r="I266" s="40"/>
      <c r="J266" s="40"/>
      <c r="K266" s="40"/>
      <c r="L266" s="40"/>
    </row>
    <row r="267" spans="1:12" s="32" customFormat="1" ht="12.75">
      <c r="A267" s="40"/>
      <c r="B267" s="40"/>
      <c r="C267" s="40"/>
      <c r="D267" s="40"/>
      <c r="E267" s="40"/>
      <c r="F267" s="40"/>
      <c r="G267" s="40"/>
      <c r="H267" s="40"/>
      <c r="I267" s="40"/>
      <c r="J267" s="40"/>
      <c r="K267" s="40"/>
      <c r="L267" s="40"/>
    </row>
    <row r="268" spans="1:12" s="32" customFormat="1" ht="12.75">
      <c r="A268" s="47" t="s">
        <v>111</v>
      </c>
      <c r="B268" s="40"/>
      <c r="C268" s="40"/>
      <c r="D268" s="40"/>
      <c r="E268" s="40"/>
      <c r="F268" s="40"/>
      <c r="G268" s="40"/>
      <c r="H268" s="40"/>
      <c r="I268" s="40"/>
      <c r="J268" s="40"/>
      <c r="K268" s="40"/>
      <c r="L268" s="40"/>
    </row>
    <row r="269" ht="12.75">
      <c r="A269" s="47" t="s">
        <v>436</v>
      </c>
    </row>
    <row r="270" spans="1:12" s="32" customFormat="1" ht="12.75">
      <c r="A270" s="40" t="s">
        <v>100</v>
      </c>
      <c r="B270" s="40">
        <v>152</v>
      </c>
      <c r="C270" s="40">
        <v>648</v>
      </c>
      <c r="D270" s="40">
        <v>44</v>
      </c>
      <c r="E270" s="40">
        <v>1639</v>
      </c>
      <c r="F270" s="40">
        <v>1060</v>
      </c>
      <c r="G270" s="40">
        <v>134</v>
      </c>
      <c r="H270" s="40">
        <v>53</v>
      </c>
      <c r="I270" s="40">
        <v>71</v>
      </c>
      <c r="J270" s="40">
        <v>142</v>
      </c>
      <c r="K270" s="40">
        <v>0</v>
      </c>
      <c r="L270" s="40">
        <v>3943</v>
      </c>
    </row>
    <row r="271" spans="1:12" s="32" customFormat="1" ht="12.75">
      <c r="A271" s="40" t="s">
        <v>101</v>
      </c>
      <c r="B271" s="40">
        <v>485</v>
      </c>
      <c r="C271" s="40">
        <v>1114</v>
      </c>
      <c r="D271" s="40">
        <v>80</v>
      </c>
      <c r="E271" s="40">
        <v>5705</v>
      </c>
      <c r="F271" s="40">
        <v>1851</v>
      </c>
      <c r="G271" s="40">
        <v>128</v>
      </c>
      <c r="H271" s="40">
        <v>153</v>
      </c>
      <c r="I271" s="40">
        <v>270</v>
      </c>
      <c r="J271" s="40">
        <v>1272</v>
      </c>
      <c r="K271" s="40">
        <v>0</v>
      </c>
      <c r="L271" s="40">
        <v>11058</v>
      </c>
    </row>
    <row r="272" spans="1:12" s="32" customFormat="1" ht="12.75">
      <c r="A272" s="40" t="s">
        <v>102</v>
      </c>
      <c r="B272" s="40">
        <v>998</v>
      </c>
      <c r="C272" s="40">
        <v>1715</v>
      </c>
      <c r="D272" s="40">
        <v>45</v>
      </c>
      <c r="E272" s="40">
        <v>16102</v>
      </c>
      <c r="F272" s="40">
        <v>3741</v>
      </c>
      <c r="G272" s="40">
        <v>316</v>
      </c>
      <c r="H272" s="40">
        <v>120</v>
      </c>
      <c r="I272" s="40">
        <v>294</v>
      </c>
      <c r="J272" s="40">
        <v>2063</v>
      </c>
      <c r="K272" s="40">
        <v>0</v>
      </c>
      <c r="L272" s="40">
        <v>25394</v>
      </c>
    </row>
    <row r="273" spans="1:12" s="32" customFormat="1" ht="12.75">
      <c r="A273" s="40" t="s">
        <v>103</v>
      </c>
      <c r="B273" s="40">
        <v>49</v>
      </c>
      <c r="C273" s="40">
        <v>114</v>
      </c>
      <c r="D273" s="40">
        <v>5</v>
      </c>
      <c r="E273" s="40">
        <v>782</v>
      </c>
      <c r="F273" s="40">
        <v>197</v>
      </c>
      <c r="G273" s="40">
        <v>14</v>
      </c>
      <c r="H273" s="40">
        <v>20</v>
      </c>
      <c r="I273" s="40">
        <v>17</v>
      </c>
      <c r="J273" s="40">
        <v>113</v>
      </c>
      <c r="K273" s="40">
        <v>0</v>
      </c>
      <c r="L273" s="40">
        <v>1311</v>
      </c>
    </row>
    <row r="274" spans="1:12" s="32" customFormat="1" ht="12.75">
      <c r="A274" s="40" t="s">
        <v>104</v>
      </c>
      <c r="B274" s="40">
        <v>26</v>
      </c>
      <c r="C274" s="40">
        <v>65</v>
      </c>
      <c r="D274" s="40">
        <v>1</v>
      </c>
      <c r="E274" s="40">
        <v>412</v>
      </c>
      <c r="F274" s="40">
        <v>101</v>
      </c>
      <c r="G274" s="40">
        <v>8</v>
      </c>
      <c r="H274" s="40">
        <v>3</v>
      </c>
      <c r="I274" s="40">
        <v>28</v>
      </c>
      <c r="J274" s="40">
        <v>81</v>
      </c>
      <c r="K274" s="40">
        <v>0</v>
      </c>
      <c r="L274" s="40">
        <v>725</v>
      </c>
    </row>
    <row r="275" spans="1:12" s="32" customFormat="1" ht="12.75">
      <c r="A275" s="40" t="s">
        <v>105</v>
      </c>
      <c r="B275" s="40">
        <v>1710</v>
      </c>
      <c r="C275" s="40">
        <v>3656</v>
      </c>
      <c r="D275" s="40">
        <v>175</v>
      </c>
      <c r="E275" s="40">
        <v>24640</v>
      </c>
      <c r="F275" s="40">
        <v>6950</v>
      </c>
      <c r="G275" s="40">
        <v>600</v>
      </c>
      <c r="H275" s="40">
        <v>349</v>
      </c>
      <c r="I275" s="40">
        <v>680</v>
      </c>
      <c r="J275" s="40">
        <v>3671</v>
      </c>
      <c r="K275" s="40">
        <v>0</v>
      </c>
      <c r="L275" s="40">
        <v>42431</v>
      </c>
    </row>
    <row r="276" spans="1:12" s="32" customFormat="1" ht="12.75">
      <c r="A276" s="40" t="s">
        <v>106</v>
      </c>
      <c r="B276" s="40">
        <v>927</v>
      </c>
      <c r="C276" s="40">
        <v>3315</v>
      </c>
      <c r="D276" s="40">
        <v>92</v>
      </c>
      <c r="E276" s="40">
        <v>12366</v>
      </c>
      <c r="F276" s="40">
        <v>4117</v>
      </c>
      <c r="G276" s="40">
        <v>411</v>
      </c>
      <c r="H276" s="40">
        <v>203</v>
      </c>
      <c r="I276" s="40">
        <v>521</v>
      </c>
      <c r="J276" s="40">
        <v>1278</v>
      </c>
      <c r="K276" s="40">
        <v>0</v>
      </c>
      <c r="L276" s="40">
        <v>23230</v>
      </c>
    </row>
    <row r="277" spans="1:12" s="32" customFormat="1" ht="12.75">
      <c r="A277" s="40" t="s">
        <v>107</v>
      </c>
      <c r="B277" s="40">
        <v>1097</v>
      </c>
      <c r="C277" s="40">
        <v>3496</v>
      </c>
      <c r="D277" s="40">
        <v>141</v>
      </c>
      <c r="E277" s="40">
        <v>18277</v>
      </c>
      <c r="F277" s="40">
        <v>4049</v>
      </c>
      <c r="G277" s="40">
        <v>155</v>
      </c>
      <c r="H277" s="40">
        <v>98</v>
      </c>
      <c r="I277" s="40">
        <v>217</v>
      </c>
      <c r="J277" s="40">
        <v>2405</v>
      </c>
      <c r="K277" s="40">
        <v>0</v>
      </c>
      <c r="L277" s="40">
        <v>29935</v>
      </c>
    </row>
    <row r="278" spans="1:12" s="32" customFormat="1" ht="12.75">
      <c r="A278" s="40" t="s">
        <v>108</v>
      </c>
      <c r="B278" s="40">
        <v>3734</v>
      </c>
      <c r="C278" s="40">
        <v>10467</v>
      </c>
      <c r="D278" s="40">
        <v>408</v>
      </c>
      <c r="E278" s="40">
        <v>55283</v>
      </c>
      <c r="F278" s="40">
        <v>15116</v>
      </c>
      <c r="G278" s="40">
        <v>1166</v>
      </c>
      <c r="H278" s="40">
        <v>650</v>
      </c>
      <c r="I278" s="40">
        <v>1418</v>
      </c>
      <c r="J278" s="40">
        <v>7354</v>
      </c>
      <c r="K278" s="40">
        <v>0</v>
      </c>
      <c r="L278" s="40">
        <v>95596</v>
      </c>
    </row>
    <row r="279" spans="1:12" s="32" customFormat="1" ht="12.75">
      <c r="A279" s="47" t="s">
        <v>112</v>
      </c>
      <c r="B279" s="40"/>
      <c r="C279" s="40"/>
      <c r="D279" s="40"/>
      <c r="E279" s="40"/>
      <c r="F279" s="40"/>
      <c r="G279" s="40"/>
      <c r="H279" s="40"/>
      <c r="I279" s="40"/>
      <c r="J279" s="40"/>
      <c r="K279" s="40"/>
      <c r="L279" s="40"/>
    </row>
    <row r="280" spans="1:12" s="32" customFormat="1" ht="12.75">
      <c r="A280" s="40" t="s">
        <v>100</v>
      </c>
      <c r="B280" s="40">
        <v>146</v>
      </c>
      <c r="C280" s="40">
        <v>280</v>
      </c>
      <c r="D280" s="40">
        <v>25</v>
      </c>
      <c r="E280" s="40">
        <v>1147</v>
      </c>
      <c r="F280" s="40">
        <v>882</v>
      </c>
      <c r="G280" s="40">
        <v>11</v>
      </c>
      <c r="H280" s="40">
        <v>0</v>
      </c>
      <c r="I280" s="40">
        <v>49</v>
      </c>
      <c r="J280" s="40">
        <v>131</v>
      </c>
      <c r="K280" s="40">
        <v>0</v>
      </c>
      <c r="L280" s="40">
        <v>2671</v>
      </c>
    </row>
    <row r="281" spans="1:12" s="32" customFormat="1" ht="12.75">
      <c r="A281" s="40" t="s">
        <v>101</v>
      </c>
      <c r="B281" s="40">
        <v>479</v>
      </c>
      <c r="C281" s="40">
        <v>669</v>
      </c>
      <c r="D281" s="40">
        <v>52</v>
      </c>
      <c r="E281" s="40">
        <v>5034</v>
      </c>
      <c r="F281" s="40">
        <v>1629</v>
      </c>
      <c r="G281" s="40">
        <v>11</v>
      </c>
      <c r="H281" s="40">
        <v>0</v>
      </c>
      <c r="I281" s="40">
        <v>174</v>
      </c>
      <c r="J281" s="40">
        <v>1230</v>
      </c>
      <c r="K281" s="40">
        <v>0</v>
      </c>
      <c r="L281" s="40">
        <v>9278</v>
      </c>
    </row>
    <row r="282" spans="1:12" s="32" customFormat="1" ht="12.75">
      <c r="A282" s="40" t="s">
        <v>102</v>
      </c>
      <c r="B282" s="40">
        <v>971</v>
      </c>
      <c r="C282" s="40">
        <v>903</v>
      </c>
      <c r="D282" s="40">
        <v>16</v>
      </c>
      <c r="E282" s="40">
        <v>11262</v>
      </c>
      <c r="F282" s="40">
        <v>3495</v>
      </c>
      <c r="G282" s="40">
        <v>183</v>
      </c>
      <c r="H282" s="40">
        <v>0</v>
      </c>
      <c r="I282" s="40">
        <v>223</v>
      </c>
      <c r="J282" s="40">
        <v>1877</v>
      </c>
      <c r="K282" s="40">
        <v>0</v>
      </c>
      <c r="L282" s="40">
        <v>18930</v>
      </c>
    </row>
    <row r="283" spans="1:12" s="32" customFormat="1" ht="12.75">
      <c r="A283" s="40" t="s">
        <v>103</v>
      </c>
      <c r="B283" s="40">
        <v>48</v>
      </c>
      <c r="C283" s="40">
        <v>40</v>
      </c>
      <c r="D283" s="40">
        <v>3</v>
      </c>
      <c r="E283" s="40">
        <v>694</v>
      </c>
      <c r="F283" s="40">
        <v>168</v>
      </c>
      <c r="G283" s="40">
        <v>1</v>
      </c>
      <c r="H283" s="40">
        <v>0</v>
      </c>
      <c r="I283" s="40">
        <v>6</v>
      </c>
      <c r="J283" s="40">
        <v>95</v>
      </c>
      <c r="K283" s="40">
        <v>0</v>
      </c>
      <c r="L283" s="40">
        <v>1055</v>
      </c>
    </row>
    <row r="284" spans="1:12" s="32" customFormat="1" ht="12.75">
      <c r="A284" s="40" t="s">
        <v>104</v>
      </c>
      <c r="B284" s="40">
        <v>25</v>
      </c>
      <c r="C284" s="40">
        <v>29</v>
      </c>
      <c r="D284" s="40">
        <v>0</v>
      </c>
      <c r="E284" s="40">
        <v>371</v>
      </c>
      <c r="F284" s="40">
        <v>82</v>
      </c>
      <c r="G284" s="40">
        <v>2</v>
      </c>
      <c r="H284" s="40">
        <v>0</v>
      </c>
      <c r="I284" s="40">
        <v>7</v>
      </c>
      <c r="J284" s="40">
        <v>72</v>
      </c>
      <c r="K284" s="40">
        <v>0</v>
      </c>
      <c r="L284" s="40">
        <v>588</v>
      </c>
    </row>
    <row r="285" spans="1:12" s="32" customFormat="1" ht="12.75">
      <c r="A285" s="40" t="s">
        <v>105</v>
      </c>
      <c r="B285" s="40">
        <v>1669</v>
      </c>
      <c r="C285" s="40">
        <v>1921</v>
      </c>
      <c r="D285" s="40">
        <v>96</v>
      </c>
      <c r="E285" s="40">
        <v>18508</v>
      </c>
      <c r="F285" s="40">
        <v>6256</v>
      </c>
      <c r="G285" s="40">
        <v>208</v>
      </c>
      <c r="H285" s="40">
        <v>0</v>
      </c>
      <c r="I285" s="40">
        <v>459</v>
      </c>
      <c r="J285" s="40">
        <v>3405</v>
      </c>
      <c r="K285" s="40">
        <v>0</v>
      </c>
      <c r="L285" s="40">
        <v>32522</v>
      </c>
    </row>
    <row r="286" spans="1:12" s="32" customFormat="1" ht="12.75">
      <c r="A286" s="40" t="s">
        <v>106</v>
      </c>
      <c r="B286" s="40">
        <v>910</v>
      </c>
      <c r="C286" s="40">
        <v>1873</v>
      </c>
      <c r="D286" s="40">
        <v>35</v>
      </c>
      <c r="E286" s="40">
        <v>9566</v>
      </c>
      <c r="F286" s="40">
        <v>3526</v>
      </c>
      <c r="G286" s="40">
        <v>186</v>
      </c>
      <c r="H286" s="40">
        <v>0</v>
      </c>
      <c r="I286" s="40">
        <v>368</v>
      </c>
      <c r="J286" s="40">
        <v>1101</v>
      </c>
      <c r="K286" s="40">
        <v>0</v>
      </c>
      <c r="L286" s="40">
        <v>17565</v>
      </c>
    </row>
    <row r="287" spans="1:12" s="32" customFormat="1" ht="12.75">
      <c r="A287" s="40" t="s">
        <v>107</v>
      </c>
      <c r="B287" s="40">
        <v>1058</v>
      </c>
      <c r="C287" s="40">
        <v>3159</v>
      </c>
      <c r="D287" s="40">
        <v>87</v>
      </c>
      <c r="E287" s="40">
        <v>15425</v>
      </c>
      <c r="F287" s="40">
        <v>3777</v>
      </c>
      <c r="G287" s="40">
        <v>152</v>
      </c>
      <c r="H287" s="40">
        <v>0</v>
      </c>
      <c r="I287" s="40">
        <v>191</v>
      </c>
      <c r="J287" s="40">
        <v>2278</v>
      </c>
      <c r="K287" s="40">
        <v>0</v>
      </c>
      <c r="L287" s="40">
        <v>26127</v>
      </c>
    </row>
    <row r="288" spans="1:12" s="32" customFormat="1" ht="12.75">
      <c r="A288" s="40" t="s">
        <v>108</v>
      </c>
      <c r="B288" s="40">
        <v>3637</v>
      </c>
      <c r="C288" s="40">
        <v>6953</v>
      </c>
      <c r="D288" s="40">
        <v>218</v>
      </c>
      <c r="E288" s="40">
        <v>43499</v>
      </c>
      <c r="F288" s="40">
        <v>13559</v>
      </c>
      <c r="G288" s="40">
        <v>546</v>
      </c>
      <c r="H288" s="40">
        <v>0</v>
      </c>
      <c r="I288" s="40">
        <v>1018</v>
      </c>
      <c r="J288" s="40">
        <v>6784</v>
      </c>
      <c r="K288" s="40">
        <v>0</v>
      </c>
      <c r="L288" s="40">
        <v>76214</v>
      </c>
    </row>
    <row r="289" spans="1:12" s="32" customFormat="1" ht="12.75">
      <c r="A289" s="47" t="s">
        <v>437</v>
      </c>
      <c r="B289" s="40"/>
      <c r="C289" s="40"/>
      <c r="D289" s="40"/>
      <c r="E289" s="40"/>
      <c r="F289" s="40"/>
      <c r="G289" s="40"/>
      <c r="H289" s="40"/>
      <c r="I289" s="40"/>
      <c r="J289" s="40"/>
      <c r="K289" s="40"/>
      <c r="L289" s="40"/>
    </row>
    <row r="290" spans="1:12" s="32" customFormat="1" ht="12.75">
      <c r="A290" s="40" t="s">
        <v>100</v>
      </c>
      <c r="B290" s="40">
        <v>5</v>
      </c>
      <c r="C290" s="40">
        <v>75</v>
      </c>
      <c r="D290" s="40">
        <v>19</v>
      </c>
      <c r="E290" s="40">
        <v>332</v>
      </c>
      <c r="F290" s="40">
        <v>174</v>
      </c>
      <c r="G290" s="40">
        <v>105</v>
      </c>
      <c r="H290" s="40">
        <v>32</v>
      </c>
      <c r="I290" s="40">
        <v>22</v>
      </c>
      <c r="J290" s="40">
        <v>9</v>
      </c>
      <c r="K290" s="40">
        <v>0</v>
      </c>
      <c r="L290" s="40">
        <v>773</v>
      </c>
    </row>
    <row r="291" spans="1:12" s="32" customFormat="1" ht="12.75">
      <c r="A291" s="40" t="s">
        <v>101</v>
      </c>
      <c r="B291" s="40">
        <v>5</v>
      </c>
      <c r="C291" s="40">
        <v>135</v>
      </c>
      <c r="D291" s="40">
        <v>28</v>
      </c>
      <c r="E291" s="40">
        <v>389</v>
      </c>
      <c r="F291" s="40">
        <v>216</v>
      </c>
      <c r="G291" s="40">
        <v>92</v>
      </c>
      <c r="H291" s="40">
        <v>127</v>
      </c>
      <c r="I291" s="40">
        <v>96</v>
      </c>
      <c r="J291" s="40">
        <v>39</v>
      </c>
      <c r="K291" s="40">
        <v>0</v>
      </c>
      <c r="L291" s="40">
        <v>1127</v>
      </c>
    </row>
    <row r="292" spans="1:12" s="32" customFormat="1" ht="12.75">
      <c r="A292" s="40" t="s">
        <v>102</v>
      </c>
      <c r="B292" s="40">
        <v>16</v>
      </c>
      <c r="C292" s="40">
        <v>380</v>
      </c>
      <c r="D292" s="40">
        <v>29</v>
      </c>
      <c r="E292" s="40">
        <v>529</v>
      </c>
      <c r="F292" s="40">
        <v>225</v>
      </c>
      <c r="G292" s="40">
        <v>102</v>
      </c>
      <c r="H292" s="40">
        <v>91</v>
      </c>
      <c r="I292" s="40">
        <v>68</v>
      </c>
      <c r="J292" s="40">
        <v>178</v>
      </c>
      <c r="K292" s="40">
        <v>0</v>
      </c>
      <c r="L292" s="40">
        <v>1618</v>
      </c>
    </row>
    <row r="293" spans="1:12" s="32" customFormat="1" ht="12.75">
      <c r="A293" s="40" t="s">
        <v>103</v>
      </c>
      <c r="B293" s="40">
        <v>1</v>
      </c>
      <c r="C293" s="40">
        <v>36</v>
      </c>
      <c r="D293" s="40">
        <v>2</v>
      </c>
      <c r="E293" s="40">
        <v>53</v>
      </c>
      <c r="F293" s="40">
        <v>29</v>
      </c>
      <c r="G293" s="40">
        <v>11</v>
      </c>
      <c r="H293" s="40">
        <v>17</v>
      </c>
      <c r="I293" s="40">
        <v>11</v>
      </c>
      <c r="J293" s="40">
        <v>18</v>
      </c>
      <c r="K293" s="40">
        <v>0</v>
      </c>
      <c r="L293" s="40">
        <v>178</v>
      </c>
    </row>
    <row r="294" spans="1:12" s="32" customFormat="1" ht="12.75">
      <c r="A294" s="40" t="s">
        <v>104</v>
      </c>
      <c r="B294" s="40">
        <v>1</v>
      </c>
      <c r="C294" s="40">
        <v>17</v>
      </c>
      <c r="D294" s="40">
        <v>1</v>
      </c>
      <c r="E294" s="40">
        <v>27</v>
      </c>
      <c r="F294" s="40">
        <v>18</v>
      </c>
      <c r="G294" s="40">
        <v>4</v>
      </c>
      <c r="H294" s="40">
        <v>2</v>
      </c>
      <c r="I294" s="40">
        <v>21</v>
      </c>
      <c r="J294" s="40">
        <v>8</v>
      </c>
      <c r="K294" s="40">
        <v>0</v>
      </c>
      <c r="L294" s="40">
        <v>99</v>
      </c>
    </row>
    <row r="295" spans="1:12" s="32" customFormat="1" ht="12.75">
      <c r="A295" s="40" t="s">
        <v>105</v>
      </c>
      <c r="B295" s="40">
        <v>28</v>
      </c>
      <c r="C295" s="40">
        <v>643</v>
      </c>
      <c r="D295" s="40">
        <v>79</v>
      </c>
      <c r="E295" s="40">
        <v>1330</v>
      </c>
      <c r="F295" s="40">
        <v>662</v>
      </c>
      <c r="G295" s="40">
        <v>314</v>
      </c>
      <c r="H295" s="40">
        <v>269</v>
      </c>
      <c r="I295" s="40">
        <v>218</v>
      </c>
      <c r="J295" s="40">
        <v>252</v>
      </c>
      <c r="K295" s="40">
        <v>0</v>
      </c>
      <c r="L295" s="40">
        <v>3795</v>
      </c>
    </row>
    <row r="296" spans="1:12" s="32" customFormat="1" ht="12.75">
      <c r="A296" s="40" t="s">
        <v>106</v>
      </c>
      <c r="B296" s="40">
        <v>8</v>
      </c>
      <c r="C296" s="40">
        <v>696</v>
      </c>
      <c r="D296" s="40">
        <v>57</v>
      </c>
      <c r="E296" s="40">
        <v>935</v>
      </c>
      <c r="F296" s="40">
        <v>574</v>
      </c>
      <c r="G296" s="40">
        <v>170</v>
      </c>
      <c r="H296" s="40">
        <v>169</v>
      </c>
      <c r="I296" s="40">
        <v>151</v>
      </c>
      <c r="J296" s="40">
        <v>173</v>
      </c>
      <c r="K296" s="40">
        <v>0</v>
      </c>
      <c r="L296" s="40">
        <v>2933</v>
      </c>
    </row>
    <row r="297" spans="1:12" s="32" customFormat="1" ht="12.75">
      <c r="A297" s="40" t="s">
        <v>107</v>
      </c>
      <c r="B297" s="40">
        <v>26</v>
      </c>
      <c r="C297" s="40">
        <v>318</v>
      </c>
      <c r="D297" s="40">
        <v>54</v>
      </c>
      <c r="E297" s="40">
        <v>209</v>
      </c>
      <c r="F297" s="40">
        <v>255</v>
      </c>
      <c r="G297" s="40">
        <v>2</v>
      </c>
      <c r="H297" s="40">
        <v>98</v>
      </c>
      <c r="I297" s="40">
        <v>26</v>
      </c>
      <c r="J297" s="40">
        <v>123</v>
      </c>
      <c r="K297" s="40">
        <v>0</v>
      </c>
      <c r="L297" s="40">
        <v>1111</v>
      </c>
    </row>
    <row r="298" spans="1:12" s="32" customFormat="1" ht="12.75">
      <c r="A298" s="40" t="s">
        <v>108</v>
      </c>
      <c r="B298" s="40">
        <v>62</v>
      </c>
      <c r="C298" s="40">
        <v>1657</v>
      </c>
      <c r="D298" s="40">
        <v>190</v>
      </c>
      <c r="E298" s="40">
        <v>2474</v>
      </c>
      <c r="F298" s="40">
        <v>1491</v>
      </c>
      <c r="G298" s="40">
        <v>486</v>
      </c>
      <c r="H298" s="40">
        <v>536</v>
      </c>
      <c r="I298" s="40">
        <v>395</v>
      </c>
      <c r="J298" s="40">
        <v>548</v>
      </c>
      <c r="K298" s="40">
        <v>0</v>
      </c>
      <c r="L298" s="40">
        <v>7839</v>
      </c>
    </row>
    <row r="299" spans="1:12" s="32" customFormat="1" ht="12.75">
      <c r="A299" s="47" t="s">
        <v>438</v>
      </c>
      <c r="B299" s="40"/>
      <c r="C299" s="40"/>
      <c r="D299" s="40"/>
      <c r="E299" s="40"/>
      <c r="F299" s="40"/>
      <c r="G299" s="40"/>
      <c r="H299" s="40"/>
      <c r="I299" s="40"/>
      <c r="J299" s="40"/>
      <c r="K299" s="40"/>
      <c r="L299" s="40"/>
    </row>
    <row r="300" spans="1:12" s="32" customFormat="1" ht="12.75">
      <c r="A300" s="40" t="s">
        <v>100</v>
      </c>
      <c r="B300" s="40">
        <v>0</v>
      </c>
      <c r="C300" s="40">
        <v>298</v>
      </c>
      <c r="D300" s="40">
        <v>0</v>
      </c>
      <c r="E300" s="40">
        <v>161</v>
      </c>
      <c r="F300" s="40">
        <v>0</v>
      </c>
      <c r="G300" s="40">
        <v>25</v>
      </c>
      <c r="H300" s="40">
        <v>21</v>
      </c>
      <c r="I300" s="40">
        <v>0</v>
      </c>
      <c r="J300" s="40">
        <v>0</v>
      </c>
      <c r="K300" s="40">
        <v>0</v>
      </c>
      <c r="L300" s="40">
        <v>505</v>
      </c>
    </row>
    <row r="301" spans="1:12" s="32" customFormat="1" ht="12.75">
      <c r="A301" s="40" t="s">
        <v>101</v>
      </c>
      <c r="B301" s="40">
        <v>0</v>
      </c>
      <c r="C301" s="40">
        <v>317</v>
      </c>
      <c r="D301" s="40">
        <v>0</v>
      </c>
      <c r="E301" s="40">
        <v>187</v>
      </c>
      <c r="F301" s="40">
        <v>0</v>
      </c>
      <c r="G301" s="40">
        <v>26</v>
      </c>
      <c r="H301" s="40">
        <v>26</v>
      </c>
      <c r="I301" s="40">
        <v>0</v>
      </c>
      <c r="J301" s="40">
        <v>0</v>
      </c>
      <c r="K301" s="40">
        <v>0</v>
      </c>
      <c r="L301" s="40">
        <v>556</v>
      </c>
    </row>
    <row r="302" spans="1:12" s="32" customFormat="1" ht="12.75">
      <c r="A302" s="40" t="s">
        <v>102</v>
      </c>
      <c r="B302" s="40">
        <v>0</v>
      </c>
      <c r="C302" s="40">
        <v>445</v>
      </c>
      <c r="D302" s="40">
        <v>0</v>
      </c>
      <c r="E302" s="40">
        <v>247</v>
      </c>
      <c r="F302" s="40">
        <v>0</v>
      </c>
      <c r="G302" s="40">
        <v>30</v>
      </c>
      <c r="H302" s="40">
        <v>29</v>
      </c>
      <c r="I302" s="40">
        <v>0</v>
      </c>
      <c r="J302" s="40">
        <v>0</v>
      </c>
      <c r="K302" s="40">
        <v>0</v>
      </c>
      <c r="L302" s="40">
        <v>751</v>
      </c>
    </row>
    <row r="303" spans="1:12" s="32" customFormat="1" ht="12.75">
      <c r="A303" s="40" t="s">
        <v>103</v>
      </c>
      <c r="B303" s="40">
        <v>0</v>
      </c>
      <c r="C303" s="40">
        <v>38</v>
      </c>
      <c r="D303" s="40">
        <v>0</v>
      </c>
      <c r="E303" s="40">
        <v>22</v>
      </c>
      <c r="F303" s="40">
        <v>0</v>
      </c>
      <c r="G303" s="40">
        <v>2</v>
      </c>
      <c r="H303" s="40">
        <v>3</v>
      </c>
      <c r="I303" s="40">
        <v>0</v>
      </c>
      <c r="J303" s="40">
        <v>0</v>
      </c>
      <c r="K303" s="40">
        <v>0</v>
      </c>
      <c r="L303" s="40">
        <v>65</v>
      </c>
    </row>
    <row r="304" spans="1:12" s="32" customFormat="1" ht="12.75">
      <c r="A304" s="40" t="s">
        <v>104</v>
      </c>
      <c r="B304" s="40">
        <v>0</v>
      </c>
      <c r="C304" s="40">
        <v>19</v>
      </c>
      <c r="D304" s="40">
        <v>0</v>
      </c>
      <c r="E304" s="40">
        <v>7</v>
      </c>
      <c r="F304" s="40">
        <v>0</v>
      </c>
      <c r="G304" s="40">
        <v>2</v>
      </c>
      <c r="H304" s="40">
        <v>1</v>
      </c>
      <c r="I304" s="40">
        <v>0</v>
      </c>
      <c r="J304" s="40">
        <v>0</v>
      </c>
      <c r="K304" s="40">
        <v>0</v>
      </c>
      <c r="L304" s="40">
        <v>29</v>
      </c>
    </row>
    <row r="305" spans="1:12" s="32" customFormat="1" ht="12.75">
      <c r="A305" s="40" t="s">
        <v>105</v>
      </c>
      <c r="B305" s="40">
        <v>0</v>
      </c>
      <c r="C305" s="40">
        <v>1117</v>
      </c>
      <c r="D305" s="40">
        <v>0</v>
      </c>
      <c r="E305" s="40">
        <v>624</v>
      </c>
      <c r="F305" s="40">
        <v>0</v>
      </c>
      <c r="G305" s="40">
        <v>85</v>
      </c>
      <c r="H305" s="40">
        <v>80</v>
      </c>
      <c r="I305" s="40">
        <v>0</v>
      </c>
      <c r="J305" s="40">
        <v>0</v>
      </c>
      <c r="K305" s="40">
        <v>0</v>
      </c>
      <c r="L305" s="40">
        <v>1906</v>
      </c>
    </row>
    <row r="306" spans="1:12" s="32" customFormat="1" ht="12.75">
      <c r="A306" s="40" t="s">
        <v>106</v>
      </c>
      <c r="B306" s="40">
        <v>0</v>
      </c>
      <c r="C306" s="40">
        <v>758</v>
      </c>
      <c r="D306" s="40">
        <v>0</v>
      </c>
      <c r="E306" s="40">
        <v>428</v>
      </c>
      <c r="F306" s="40">
        <v>0</v>
      </c>
      <c r="G306" s="40">
        <v>56</v>
      </c>
      <c r="H306" s="40">
        <v>34</v>
      </c>
      <c r="I306" s="40">
        <v>0</v>
      </c>
      <c r="J306" s="40">
        <v>0</v>
      </c>
      <c r="K306" s="40">
        <v>0</v>
      </c>
      <c r="L306" s="40">
        <v>1276</v>
      </c>
    </row>
    <row r="307" spans="1:12" s="32" customFormat="1" ht="12.75">
      <c r="A307" s="40" t="s">
        <v>107</v>
      </c>
      <c r="B307" s="40">
        <v>0</v>
      </c>
      <c r="C307" s="40">
        <v>13</v>
      </c>
      <c r="D307" s="40">
        <v>0</v>
      </c>
      <c r="E307" s="40">
        <v>8</v>
      </c>
      <c r="F307" s="40">
        <v>0</v>
      </c>
      <c r="G307" s="40">
        <v>2</v>
      </c>
      <c r="H307" s="40">
        <v>0</v>
      </c>
      <c r="I307" s="40">
        <v>0</v>
      </c>
      <c r="J307" s="40">
        <v>0</v>
      </c>
      <c r="K307" s="40">
        <v>0</v>
      </c>
      <c r="L307" s="40">
        <v>23</v>
      </c>
    </row>
    <row r="308" spans="1:12" s="32" customFormat="1" ht="12.75">
      <c r="A308" s="40" t="s">
        <v>108</v>
      </c>
      <c r="B308" s="40">
        <v>0</v>
      </c>
      <c r="C308" s="40">
        <v>1888</v>
      </c>
      <c r="D308" s="40">
        <v>0</v>
      </c>
      <c r="E308" s="40">
        <v>1060</v>
      </c>
      <c r="F308" s="40">
        <v>0</v>
      </c>
      <c r="G308" s="40">
        <v>143</v>
      </c>
      <c r="H308" s="40">
        <v>114</v>
      </c>
      <c r="I308" s="40">
        <v>0</v>
      </c>
      <c r="J308" s="40">
        <v>0</v>
      </c>
      <c r="K308" s="40">
        <v>0</v>
      </c>
      <c r="L308" s="40">
        <v>3205</v>
      </c>
    </row>
    <row r="309" spans="1:12" s="32" customFormat="1" ht="12.75">
      <c r="A309" s="40"/>
      <c r="B309" s="40"/>
      <c r="C309" s="40"/>
      <c r="D309" s="40"/>
      <c r="E309" s="40"/>
      <c r="F309" s="40"/>
      <c r="G309" s="40"/>
      <c r="H309" s="40"/>
      <c r="I309" s="40"/>
      <c r="J309" s="40"/>
      <c r="K309" s="40"/>
      <c r="L309" s="40"/>
    </row>
    <row r="310" spans="1:12" s="32" customFormat="1" ht="12.75">
      <c r="A310" s="47" t="s">
        <v>578</v>
      </c>
      <c r="B310" s="40"/>
      <c r="C310" s="40"/>
      <c r="D310" s="40"/>
      <c r="E310" s="40"/>
      <c r="F310" s="40"/>
      <c r="G310" s="40"/>
      <c r="H310" s="40"/>
      <c r="I310" s="40"/>
      <c r="J310" s="40"/>
      <c r="K310" s="40"/>
      <c r="L310" s="40"/>
    </row>
    <row r="311" spans="1:12" s="32" customFormat="1" ht="12.75">
      <c r="A311" s="40" t="s">
        <v>100</v>
      </c>
      <c r="B311" s="40">
        <v>151</v>
      </c>
      <c r="C311" s="40">
        <v>355</v>
      </c>
      <c r="D311" s="40">
        <v>44</v>
      </c>
      <c r="E311" s="40">
        <v>1479</v>
      </c>
      <c r="F311" s="40">
        <v>1056</v>
      </c>
      <c r="G311" s="40">
        <v>116</v>
      </c>
      <c r="H311" s="40">
        <v>32</v>
      </c>
      <c r="I311" s="40">
        <v>71</v>
      </c>
      <c r="J311" s="40">
        <v>140</v>
      </c>
      <c r="K311" s="40">
        <v>0</v>
      </c>
      <c r="L311" s="40">
        <v>3444</v>
      </c>
    </row>
    <row r="312" spans="1:12" s="32" customFormat="1" ht="12.75">
      <c r="A312" s="40" t="s">
        <v>101</v>
      </c>
      <c r="B312" s="40">
        <v>484</v>
      </c>
      <c r="C312" s="40">
        <v>804</v>
      </c>
      <c r="D312" s="40">
        <v>80</v>
      </c>
      <c r="E312" s="40">
        <v>5423</v>
      </c>
      <c r="F312" s="40">
        <v>1845</v>
      </c>
      <c r="G312" s="40">
        <v>103</v>
      </c>
      <c r="H312" s="40">
        <v>127</v>
      </c>
      <c r="I312" s="40">
        <v>270</v>
      </c>
      <c r="J312" s="40">
        <v>1269</v>
      </c>
      <c r="K312" s="40">
        <v>0</v>
      </c>
      <c r="L312" s="40">
        <v>10405</v>
      </c>
    </row>
    <row r="313" spans="1:12" s="32" customFormat="1" ht="12.75">
      <c r="A313" s="40" t="s">
        <v>102</v>
      </c>
      <c r="B313" s="40">
        <v>987</v>
      </c>
      <c r="C313" s="40">
        <v>1283</v>
      </c>
      <c r="D313" s="40">
        <v>45</v>
      </c>
      <c r="E313" s="40">
        <v>11791</v>
      </c>
      <c r="F313" s="40">
        <v>3720</v>
      </c>
      <c r="G313" s="40">
        <v>285</v>
      </c>
      <c r="H313" s="40">
        <v>91</v>
      </c>
      <c r="I313" s="40">
        <v>291</v>
      </c>
      <c r="J313" s="40">
        <v>2055</v>
      </c>
      <c r="K313" s="40">
        <v>0</v>
      </c>
      <c r="L313" s="40">
        <v>20548</v>
      </c>
    </row>
    <row r="314" spans="1:12" s="32" customFormat="1" ht="12.75">
      <c r="A314" s="40" t="s">
        <v>103</v>
      </c>
      <c r="B314" s="40">
        <v>49</v>
      </c>
      <c r="C314" s="40">
        <v>76</v>
      </c>
      <c r="D314" s="40">
        <v>5</v>
      </c>
      <c r="E314" s="40">
        <v>747</v>
      </c>
      <c r="F314" s="40">
        <v>197</v>
      </c>
      <c r="G314" s="40">
        <v>12</v>
      </c>
      <c r="H314" s="40">
        <v>17</v>
      </c>
      <c r="I314" s="40">
        <v>17</v>
      </c>
      <c r="J314" s="40">
        <v>113</v>
      </c>
      <c r="K314" s="40">
        <v>0</v>
      </c>
      <c r="L314" s="40">
        <v>1233</v>
      </c>
    </row>
    <row r="315" spans="1:12" s="32" customFormat="1" ht="12.75">
      <c r="A315" s="40" t="s">
        <v>104</v>
      </c>
      <c r="B315" s="40">
        <v>26</v>
      </c>
      <c r="C315" s="40">
        <v>46</v>
      </c>
      <c r="D315" s="40">
        <v>1</v>
      </c>
      <c r="E315" s="40">
        <v>398</v>
      </c>
      <c r="F315" s="40">
        <v>100</v>
      </c>
      <c r="G315" s="40">
        <v>6</v>
      </c>
      <c r="H315" s="40">
        <v>2</v>
      </c>
      <c r="I315" s="40">
        <v>28</v>
      </c>
      <c r="J315" s="40">
        <v>80</v>
      </c>
      <c r="K315" s="40">
        <v>0</v>
      </c>
      <c r="L315" s="40">
        <v>687</v>
      </c>
    </row>
    <row r="316" spans="1:12" s="32" customFormat="1" ht="12.75">
      <c r="A316" s="40" t="s">
        <v>105</v>
      </c>
      <c r="B316" s="40">
        <v>1697</v>
      </c>
      <c r="C316" s="40">
        <v>2564</v>
      </c>
      <c r="D316" s="40">
        <v>175</v>
      </c>
      <c r="E316" s="40">
        <v>19838</v>
      </c>
      <c r="F316" s="40">
        <v>6918</v>
      </c>
      <c r="G316" s="40">
        <v>522</v>
      </c>
      <c r="H316" s="40">
        <v>269</v>
      </c>
      <c r="I316" s="40">
        <v>677</v>
      </c>
      <c r="J316" s="40">
        <v>3657</v>
      </c>
      <c r="K316" s="40">
        <v>0</v>
      </c>
      <c r="L316" s="40">
        <v>36317</v>
      </c>
    </row>
    <row r="317" spans="1:12" s="32" customFormat="1" ht="12.75">
      <c r="A317" s="40" t="s">
        <v>106</v>
      </c>
      <c r="B317" s="40">
        <v>918</v>
      </c>
      <c r="C317" s="40">
        <v>2569</v>
      </c>
      <c r="D317" s="40">
        <v>92</v>
      </c>
      <c r="E317" s="40">
        <v>10501</v>
      </c>
      <c r="F317" s="40">
        <v>4100</v>
      </c>
      <c r="G317" s="40">
        <v>356</v>
      </c>
      <c r="H317" s="40">
        <v>169</v>
      </c>
      <c r="I317" s="40">
        <v>519</v>
      </c>
      <c r="J317" s="40">
        <v>1274</v>
      </c>
      <c r="K317" s="40">
        <v>0</v>
      </c>
      <c r="L317" s="40">
        <v>20498</v>
      </c>
    </row>
    <row r="318" spans="1:12" s="32" customFormat="1" ht="12.75">
      <c r="A318" s="40" t="s">
        <v>107</v>
      </c>
      <c r="B318" s="40">
        <v>1084</v>
      </c>
      <c r="C318" s="40">
        <v>3477</v>
      </c>
      <c r="D318" s="40">
        <v>141</v>
      </c>
      <c r="E318" s="40">
        <v>15634</v>
      </c>
      <c r="F318" s="40">
        <v>4032</v>
      </c>
      <c r="G318" s="40">
        <v>154</v>
      </c>
      <c r="H318" s="40">
        <v>98</v>
      </c>
      <c r="I318" s="40">
        <v>217</v>
      </c>
      <c r="J318" s="40">
        <v>2401</v>
      </c>
      <c r="K318" s="40">
        <v>0</v>
      </c>
      <c r="L318" s="40">
        <v>27238</v>
      </c>
    </row>
    <row r="319" spans="1:12" s="32" customFormat="1" ht="12.75">
      <c r="A319" s="40" t="s">
        <v>108</v>
      </c>
      <c r="B319" s="40">
        <v>3699</v>
      </c>
      <c r="C319" s="40">
        <v>8610</v>
      </c>
      <c r="D319" s="40">
        <v>408</v>
      </c>
      <c r="E319" s="40">
        <v>45973</v>
      </c>
      <c r="F319" s="40">
        <v>15050</v>
      </c>
      <c r="G319" s="40">
        <v>1032</v>
      </c>
      <c r="H319" s="40">
        <v>536</v>
      </c>
      <c r="I319" s="40">
        <v>1413</v>
      </c>
      <c r="J319" s="40">
        <v>7332</v>
      </c>
      <c r="K319" s="40">
        <v>0</v>
      </c>
      <c r="L319" s="40">
        <v>84053</v>
      </c>
    </row>
    <row r="320" spans="1:12" s="32" customFormat="1" ht="12.75">
      <c r="A320" s="40"/>
      <c r="B320" s="40"/>
      <c r="C320" s="40"/>
      <c r="D320" s="40"/>
      <c r="E320" s="40"/>
      <c r="F320" s="40"/>
      <c r="G320" s="40"/>
      <c r="H320" s="40"/>
      <c r="I320" s="40"/>
      <c r="J320" s="40"/>
      <c r="K320" s="40"/>
      <c r="L320" s="40"/>
    </row>
    <row r="321" spans="1:12" s="32" customFormat="1" ht="12.75">
      <c r="A321" s="40"/>
      <c r="B321" s="40"/>
      <c r="C321" s="40"/>
      <c r="D321" s="40"/>
      <c r="E321" s="40"/>
      <c r="F321" s="40"/>
      <c r="G321" s="40"/>
      <c r="H321" s="40"/>
      <c r="I321" s="40"/>
      <c r="J321" s="40"/>
      <c r="K321" s="40"/>
      <c r="L321" s="40"/>
    </row>
    <row r="322" spans="1:12" s="32" customFormat="1" ht="12.75">
      <c r="A322" s="40"/>
      <c r="B322" s="40"/>
      <c r="C322" s="40"/>
      <c r="D322" s="40"/>
      <c r="E322" s="40"/>
      <c r="F322" s="40"/>
      <c r="G322" s="40"/>
      <c r="H322" s="40"/>
      <c r="I322" s="40"/>
      <c r="J322" s="40"/>
      <c r="K322" s="40"/>
      <c r="L322" s="40"/>
    </row>
    <row r="323" spans="1:12" ht="12.75">
      <c r="A323" s="27" t="s">
        <v>113</v>
      </c>
      <c r="B323" s="1">
        <v>0</v>
      </c>
      <c r="C323" s="1">
        <v>0</v>
      </c>
      <c r="D323" s="1">
        <v>0</v>
      </c>
      <c r="E323" s="1">
        <v>0</v>
      </c>
      <c r="F323" s="1">
        <v>0</v>
      </c>
      <c r="G323" s="1">
        <v>0</v>
      </c>
      <c r="H323" s="1">
        <v>0</v>
      </c>
      <c r="I323" s="1">
        <v>0</v>
      </c>
      <c r="J323" s="1">
        <v>0</v>
      </c>
      <c r="K323" s="1">
        <v>0</v>
      </c>
      <c r="L323" s="1">
        <v>0</v>
      </c>
    </row>
    <row r="324" spans="1:12" ht="12.75">
      <c r="A324" s="27">
        <v>37530</v>
      </c>
      <c r="B324" s="1">
        <v>0</v>
      </c>
      <c r="C324" s="1">
        <v>0</v>
      </c>
      <c r="D324" s="1">
        <v>0</v>
      </c>
      <c r="E324" s="1">
        <v>0</v>
      </c>
      <c r="F324" s="1">
        <v>0</v>
      </c>
      <c r="G324" s="1">
        <v>0</v>
      </c>
      <c r="H324" s="1">
        <v>0</v>
      </c>
      <c r="I324" s="1">
        <v>0</v>
      </c>
      <c r="J324" s="1">
        <v>0</v>
      </c>
      <c r="K324" s="1">
        <v>0</v>
      </c>
      <c r="L324" s="1">
        <v>0</v>
      </c>
    </row>
    <row r="325" spans="1:12" ht="12.75">
      <c r="A325" s="27" t="s">
        <v>114</v>
      </c>
      <c r="B325" s="1">
        <v>0</v>
      </c>
      <c r="C325" s="1">
        <v>0</v>
      </c>
      <c r="D325" s="1">
        <v>0</v>
      </c>
      <c r="E325" s="1">
        <v>0</v>
      </c>
      <c r="F325" s="1">
        <v>0</v>
      </c>
      <c r="G325" s="1">
        <v>0</v>
      </c>
      <c r="H325" s="1">
        <v>0</v>
      </c>
      <c r="I325" s="1">
        <v>0</v>
      </c>
      <c r="J325" s="1">
        <v>0</v>
      </c>
      <c r="K325" s="1">
        <v>0</v>
      </c>
      <c r="L325" s="1">
        <v>0</v>
      </c>
    </row>
    <row r="326" spans="1:12" ht="12.75">
      <c r="A326" s="27">
        <v>37894</v>
      </c>
      <c r="B326" s="1">
        <v>0</v>
      </c>
      <c r="C326" s="1">
        <v>0</v>
      </c>
      <c r="D326" s="1">
        <v>0</v>
      </c>
      <c r="E326" s="1">
        <v>0</v>
      </c>
      <c r="F326" s="1">
        <v>0</v>
      </c>
      <c r="G326" s="1">
        <v>0</v>
      </c>
      <c r="H326" s="1">
        <v>0</v>
      </c>
      <c r="I326" s="1">
        <v>0</v>
      </c>
      <c r="J326" s="1">
        <v>0</v>
      </c>
      <c r="K326" s="1">
        <v>0</v>
      </c>
      <c r="L326" s="1">
        <v>0</v>
      </c>
    </row>
    <row r="327" spans="2:12" ht="12.75">
      <c r="B327" s="1">
        <v>0</v>
      </c>
      <c r="C327" s="1">
        <v>0</v>
      </c>
      <c r="D327" s="1">
        <v>0</v>
      </c>
      <c r="E327" s="1">
        <v>0</v>
      </c>
      <c r="F327" s="1">
        <v>0</v>
      </c>
      <c r="G327" s="1">
        <v>0</v>
      </c>
      <c r="H327" s="1">
        <v>0</v>
      </c>
      <c r="I327" s="1">
        <v>0</v>
      </c>
      <c r="J327" s="1">
        <v>0</v>
      </c>
      <c r="K327" s="1">
        <v>0</v>
      </c>
      <c r="L327" s="1">
        <v>0</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34"/>
  </sheetPr>
  <dimension ref="A1:M54"/>
  <sheetViews>
    <sheetView workbookViewId="0" topLeftCell="A1">
      <selection activeCell="M10" sqref="M10"/>
    </sheetView>
  </sheetViews>
  <sheetFormatPr defaultColWidth="9.140625" defaultRowHeight="12.75"/>
  <cols>
    <col min="1" max="1" width="10.00390625" style="28" customWidth="1"/>
    <col min="2" max="4" width="9.140625" style="28" customWidth="1"/>
    <col min="5" max="5" width="10.00390625" style="28" bestFit="1" customWidth="1"/>
    <col min="6" max="16384" width="9.140625" style="28" customWidth="1"/>
  </cols>
  <sheetData>
    <row r="1" spans="1:3" ht="12.75">
      <c r="A1" s="28" t="s">
        <v>115</v>
      </c>
      <c r="B1" s="28" t="s">
        <v>116</v>
      </c>
      <c r="C1" s="28" t="s">
        <v>351</v>
      </c>
    </row>
    <row r="3" spans="1:9" ht="12.75">
      <c r="A3" s="28" t="s">
        <v>117</v>
      </c>
      <c r="B3" s="28" t="s">
        <v>118</v>
      </c>
      <c r="C3" s="28" t="s">
        <v>119</v>
      </c>
      <c r="D3" s="28" t="s">
        <v>120</v>
      </c>
      <c r="E3" s="28" t="s">
        <v>121</v>
      </c>
      <c r="F3" s="28" t="s">
        <v>122</v>
      </c>
      <c r="G3" s="28" t="s">
        <v>123</v>
      </c>
      <c r="H3" s="28" t="s">
        <v>124</v>
      </c>
      <c r="I3" s="28" t="s">
        <v>344</v>
      </c>
    </row>
    <row r="4" spans="1:5" ht="12.75">
      <c r="A4" s="28" t="s">
        <v>38</v>
      </c>
      <c r="B4" s="28" t="s">
        <v>36</v>
      </c>
      <c r="C4" s="28" t="s">
        <v>125</v>
      </c>
      <c r="D4" s="28" t="s">
        <v>42</v>
      </c>
      <c r="E4" s="28" t="s">
        <v>46</v>
      </c>
    </row>
    <row r="5" ht="12.75">
      <c r="A5" s="28" t="s">
        <v>126</v>
      </c>
    </row>
    <row r="6" spans="1:5" ht="12.75">
      <c r="A6" s="28">
        <v>15043897</v>
      </c>
      <c r="B6" s="28">
        <v>16481059</v>
      </c>
      <c r="C6" s="28">
        <v>15332991</v>
      </c>
      <c r="D6" s="28">
        <v>251766</v>
      </c>
      <c r="E6" s="28">
        <v>47109713</v>
      </c>
    </row>
    <row r="8" spans="1:9" ht="12.75">
      <c r="A8" s="28" t="s">
        <v>127</v>
      </c>
      <c r="B8" s="28" t="s">
        <v>118</v>
      </c>
      <c r="C8" s="28" t="s">
        <v>119</v>
      </c>
      <c r="D8" s="28" t="s">
        <v>120</v>
      </c>
      <c r="E8" s="28" t="s">
        <v>121</v>
      </c>
      <c r="F8" s="28" t="s">
        <v>122</v>
      </c>
      <c r="G8" s="28" t="s">
        <v>123</v>
      </c>
      <c r="H8" s="28" t="s">
        <v>124</v>
      </c>
      <c r="I8" s="28" t="s">
        <v>344</v>
      </c>
    </row>
    <row r="9" spans="1:5" ht="12.75">
      <c r="A9" s="28" t="s">
        <v>38</v>
      </c>
      <c r="B9" s="28" t="s">
        <v>36</v>
      </c>
      <c r="C9" s="28" t="s">
        <v>125</v>
      </c>
      <c r="D9" s="28" t="s">
        <v>42</v>
      </c>
      <c r="E9" s="28" t="s">
        <v>46</v>
      </c>
    </row>
    <row r="10" ht="12.75">
      <c r="A10" s="28" t="s">
        <v>128</v>
      </c>
    </row>
    <row r="11" spans="1:5" ht="12.75">
      <c r="A11" s="28">
        <v>128418</v>
      </c>
      <c r="B11" s="28">
        <v>155967</v>
      </c>
      <c r="C11" s="28">
        <v>135507</v>
      </c>
      <c r="D11" s="28">
        <v>20877</v>
      </c>
      <c r="E11" s="28">
        <v>440769</v>
      </c>
    </row>
    <row r="14" spans="1:6" ht="12.75">
      <c r="A14" s="28" t="s">
        <v>129</v>
      </c>
      <c r="B14" s="28" t="s">
        <v>130</v>
      </c>
      <c r="C14" s="28" t="s">
        <v>121</v>
      </c>
      <c r="D14" s="28" t="s">
        <v>123</v>
      </c>
      <c r="E14" s="28" t="s">
        <v>131</v>
      </c>
      <c r="F14" s="28" t="s">
        <v>132</v>
      </c>
    </row>
    <row r="15" spans="1:7" ht="12.75">
      <c r="A15" s="28" t="s">
        <v>133</v>
      </c>
      <c r="B15" s="28" t="s">
        <v>134</v>
      </c>
      <c r="C15" s="28" t="s">
        <v>38</v>
      </c>
      <c r="D15" s="28" t="s">
        <v>36</v>
      </c>
      <c r="E15" s="28" t="s">
        <v>125</v>
      </c>
      <c r="F15" s="28" t="s">
        <v>42</v>
      </c>
      <c r="G15" s="28" t="s">
        <v>46</v>
      </c>
    </row>
    <row r="16" ht="12.75">
      <c r="A16" s="28" t="s">
        <v>135</v>
      </c>
    </row>
    <row r="17" spans="1:7" s="32" customFormat="1" ht="12.75">
      <c r="A17" s="31">
        <v>37530</v>
      </c>
      <c r="B17" s="31">
        <v>37894</v>
      </c>
      <c r="C17" s="32">
        <v>2418</v>
      </c>
      <c r="D17" s="32">
        <v>4463</v>
      </c>
      <c r="E17" s="32">
        <v>386</v>
      </c>
      <c r="F17" s="32">
        <v>287</v>
      </c>
      <c r="G17" s="32">
        <v>7554</v>
      </c>
    </row>
    <row r="20" spans="1:5" ht="12.75">
      <c r="A20" s="28" t="s">
        <v>136</v>
      </c>
      <c r="D20" s="28" t="s">
        <v>131</v>
      </c>
      <c r="E20" s="28" t="s">
        <v>132</v>
      </c>
    </row>
    <row r="21" spans="1:7" ht="12.75">
      <c r="A21" s="28" t="s">
        <v>133</v>
      </c>
      <c r="B21" s="28" t="s">
        <v>134</v>
      </c>
      <c r="C21" s="28" t="s">
        <v>38</v>
      </c>
      <c r="D21" s="28" t="s">
        <v>36</v>
      </c>
      <c r="E21" s="28" t="s">
        <v>125</v>
      </c>
      <c r="F21" s="28" t="s">
        <v>42</v>
      </c>
      <c r="G21" s="28" t="s">
        <v>46</v>
      </c>
    </row>
    <row r="22" ht="12.75">
      <c r="A22" s="28" t="s">
        <v>137</v>
      </c>
    </row>
    <row r="23" spans="1:7" ht="12.75">
      <c r="A23" s="29">
        <v>36800</v>
      </c>
      <c r="B23" s="29">
        <v>37164</v>
      </c>
      <c r="C23" s="28">
        <v>837</v>
      </c>
      <c r="D23" s="28">
        <v>2910</v>
      </c>
      <c r="E23" s="28">
        <v>285</v>
      </c>
      <c r="F23" s="28">
        <v>94</v>
      </c>
      <c r="G23" s="28">
        <v>4126</v>
      </c>
    </row>
    <row r="26" spans="1:4" ht="12.75">
      <c r="A26" s="28" t="s">
        <v>138</v>
      </c>
      <c r="B26" s="28" t="s">
        <v>139</v>
      </c>
      <c r="C26" s="28" t="s">
        <v>131</v>
      </c>
      <c r="D26" s="28" t="s">
        <v>132</v>
      </c>
    </row>
    <row r="27" spans="1:3" ht="12.75">
      <c r="A27" s="28" t="s">
        <v>140</v>
      </c>
      <c r="B27" s="28" t="s">
        <v>138</v>
      </c>
      <c r="C27" s="28" t="s">
        <v>141</v>
      </c>
    </row>
    <row r="28" spans="2:11" ht="12.75">
      <c r="B28" s="28">
        <v>2</v>
      </c>
      <c r="C28" s="28" t="s">
        <v>142</v>
      </c>
      <c r="D28" s="28" t="s">
        <v>143</v>
      </c>
      <c r="E28" s="28" t="s">
        <v>144</v>
      </c>
      <c r="F28" s="28" t="s">
        <v>145</v>
      </c>
      <c r="G28" s="28" t="s">
        <v>146</v>
      </c>
      <c r="H28" s="28" t="s">
        <v>147</v>
      </c>
      <c r="I28" s="28" t="s">
        <v>148</v>
      </c>
      <c r="J28" s="28" t="s">
        <v>149</v>
      </c>
      <c r="K28" s="28" t="s">
        <v>150</v>
      </c>
    </row>
    <row r="29" spans="2:11" ht="12.75">
      <c r="B29" s="28">
        <v>2</v>
      </c>
      <c r="C29" s="28" t="s">
        <v>142</v>
      </c>
      <c r="D29" s="28" t="s">
        <v>143</v>
      </c>
      <c r="E29" s="28" t="s">
        <v>144</v>
      </c>
      <c r="F29" s="28" t="s">
        <v>149</v>
      </c>
      <c r="G29" s="28" t="s">
        <v>146</v>
      </c>
      <c r="H29" s="28" t="s">
        <v>147</v>
      </c>
      <c r="I29" s="28" t="s">
        <v>148</v>
      </c>
      <c r="J29" s="28" t="s">
        <v>149</v>
      </c>
      <c r="K29" s="28" t="s">
        <v>151</v>
      </c>
    </row>
    <row r="30" spans="2:13" ht="12.75">
      <c r="B30" s="28">
        <v>1</v>
      </c>
      <c r="C30" s="28" t="s">
        <v>152</v>
      </c>
      <c r="D30" s="28" t="s">
        <v>153</v>
      </c>
      <c r="E30" s="28" t="s">
        <v>154</v>
      </c>
      <c r="F30" s="28" t="s">
        <v>143</v>
      </c>
      <c r="G30" s="28" t="s">
        <v>144</v>
      </c>
      <c r="H30" s="28" t="s">
        <v>145</v>
      </c>
      <c r="I30" s="28" t="s">
        <v>146</v>
      </c>
      <c r="J30" s="28" t="s">
        <v>147</v>
      </c>
      <c r="K30" s="28" t="s">
        <v>148</v>
      </c>
      <c r="L30" s="28" t="s">
        <v>149</v>
      </c>
      <c r="M30" s="28">
        <v>1</v>
      </c>
    </row>
    <row r="31" spans="2:13" ht="12.75">
      <c r="B31" s="28">
        <v>1</v>
      </c>
      <c r="C31" s="28" t="s">
        <v>152</v>
      </c>
      <c r="D31" s="28" t="s">
        <v>153</v>
      </c>
      <c r="E31" s="28" t="s">
        <v>154</v>
      </c>
      <c r="F31" s="28" t="s">
        <v>143</v>
      </c>
      <c r="G31" s="28" t="s">
        <v>144</v>
      </c>
      <c r="H31" s="28" t="s">
        <v>149</v>
      </c>
      <c r="I31" s="28" t="s">
        <v>146</v>
      </c>
      <c r="J31" s="28" t="s">
        <v>147</v>
      </c>
      <c r="K31" s="28" t="s">
        <v>148</v>
      </c>
      <c r="L31" s="28" t="s">
        <v>149</v>
      </c>
      <c r="M31" s="28">
        <v>0</v>
      </c>
    </row>
    <row r="32" ht="12.75">
      <c r="A32" s="28" t="s">
        <v>155</v>
      </c>
    </row>
    <row r="33" spans="1:7" ht="12.75">
      <c r="A33" s="28" t="s">
        <v>133</v>
      </c>
      <c r="B33" s="28" t="s">
        <v>134</v>
      </c>
      <c r="C33" s="28" t="s">
        <v>38</v>
      </c>
      <c r="D33" s="28" t="s">
        <v>36</v>
      </c>
      <c r="E33" s="28" t="s">
        <v>125</v>
      </c>
      <c r="F33" s="28" t="s">
        <v>42</v>
      </c>
      <c r="G33" s="28" t="s">
        <v>46</v>
      </c>
    </row>
    <row r="34" spans="1:3" ht="12.75">
      <c r="A34" s="28" t="s">
        <v>156</v>
      </c>
      <c r="B34" s="28" t="s">
        <v>156</v>
      </c>
      <c r="C34" s="28" t="s">
        <v>157</v>
      </c>
    </row>
    <row r="35" spans="1:7" ht="12.75">
      <c r="A35" s="29">
        <v>36800</v>
      </c>
      <c r="B35" s="29">
        <v>37164</v>
      </c>
      <c r="C35" s="28">
        <v>709</v>
      </c>
      <c r="D35" s="28">
        <v>1672</v>
      </c>
      <c r="E35" s="28">
        <v>231</v>
      </c>
      <c r="F35" s="28">
        <v>82</v>
      </c>
      <c r="G35" s="28">
        <v>2694</v>
      </c>
    </row>
    <row r="38" spans="1:6" ht="12.75">
      <c r="A38" s="28" t="s">
        <v>158</v>
      </c>
      <c r="B38" s="28" t="s">
        <v>159</v>
      </c>
      <c r="C38" s="28" t="s">
        <v>160</v>
      </c>
      <c r="D38" s="28" t="s">
        <v>161</v>
      </c>
      <c r="E38" s="28" t="s">
        <v>131</v>
      </c>
      <c r="F38" s="28" t="s">
        <v>352</v>
      </c>
    </row>
    <row r="39" spans="1:4" ht="12.75">
      <c r="A39" s="28" t="s">
        <v>38</v>
      </c>
      <c r="B39" s="28" t="s">
        <v>36</v>
      </c>
      <c r="C39" s="28" t="s">
        <v>125</v>
      </c>
      <c r="D39" s="28" t="s">
        <v>42</v>
      </c>
    </row>
    <row r="40" spans="1:2" ht="12.75">
      <c r="A40" s="28" t="s">
        <v>162</v>
      </c>
      <c r="B40" s="28" t="s">
        <v>163</v>
      </c>
    </row>
    <row r="41" spans="1:5" ht="12.75">
      <c r="A41" s="28">
        <v>16506</v>
      </c>
      <c r="B41" s="28">
        <v>29706</v>
      </c>
      <c r="C41" s="28">
        <v>20959</v>
      </c>
      <c r="D41" s="28">
        <v>473</v>
      </c>
      <c r="E41" s="28">
        <v>67644</v>
      </c>
    </row>
    <row r="44" spans="1:7" ht="12.75">
      <c r="A44" s="28" t="s">
        <v>117</v>
      </c>
      <c r="B44" s="28" t="s">
        <v>118</v>
      </c>
      <c r="C44" s="28" t="s">
        <v>345</v>
      </c>
      <c r="D44" s="28" t="s">
        <v>346</v>
      </c>
      <c r="E44" s="28" t="s">
        <v>347</v>
      </c>
      <c r="F44" s="28" t="s">
        <v>123</v>
      </c>
      <c r="G44" s="28" t="s">
        <v>348</v>
      </c>
    </row>
    <row r="45" spans="1:5" ht="12.75">
      <c r="A45" s="28" t="s">
        <v>38</v>
      </c>
      <c r="B45" s="28" t="s">
        <v>36</v>
      </c>
      <c r="C45" s="28" t="s">
        <v>125</v>
      </c>
      <c r="D45" s="28" t="s">
        <v>42</v>
      </c>
      <c r="E45" s="28" t="s">
        <v>46</v>
      </c>
    </row>
    <row r="46" ht="12.75">
      <c r="A46" s="28" t="s">
        <v>126</v>
      </c>
    </row>
    <row r="47" spans="1:5" ht="12.75">
      <c r="A47" s="28">
        <v>207654224</v>
      </c>
      <c r="B47" s="28">
        <v>30082168</v>
      </c>
      <c r="C47" s="28">
        <v>86811055</v>
      </c>
      <c r="D47" s="28">
        <v>253935</v>
      </c>
      <c r="E47" s="28">
        <v>324801382</v>
      </c>
    </row>
    <row r="49" spans="1:6" ht="12.75">
      <c r="A49" s="28" t="s">
        <v>127</v>
      </c>
      <c r="B49" s="28" t="s">
        <v>118</v>
      </c>
      <c r="C49" s="28" t="s">
        <v>345</v>
      </c>
      <c r="D49" s="28" t="s">
        <v>346</v>
      </c>
      <c r="E49" s="28" t="s">
        <v>347</v>
      </c>
      <c r="F49" s="28" t="s">
        <v>123</v>
      </c>
    </row>
    <row r="50" spans="1:5" ht="12.75">
      <c r="A50" s="28" t="s">
        <v>38</v>
      </c>
      <c r="B50" s="28" t="s">
        <v>36</v>
      </c>
      <c r="C50" s="28" t="s">
        <v>125</v>
      </c>
      <c r="D50" s="28" t="s">
        <v>42</v>
      </c>
      <c r="E50" s="28" t="s">
        <v>46</v>
      </c>
    </row>
    <row r="51" ht="12.75">
      <c r="A51" s="28" t="s">
        <v>126</v>
      </c>
    </row>
    <row r="52" spans="1:5" ht="12.75">
      <c r="A52" s="28">
        <v>1953252</v>
      </c>
      <c r="B52" s="28">
        <v>285487</v>
      </c>
      <c r="C52" s="28">
        <v>1141358</v>
      </c>
      <c r="D52" s="28">
        <v>21588</v>
      </c>
      <c r="E52" s="28">
        <v>3401685</v>
      </c>
    </row>
    <row r="54" ht="12.75">
      <c r="A54" s="30" t="s">
        <v>350</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54"/>
  <sheetViews>
    <sheetView workbookViewId="0" topLeftCell="A190">
      <selection activeCell="B205" sqref="A1:IV16384"/>
    </sheetView>
  </sheetViews>
  <sheetFormatPr defaultColWidth="9.140625" defaultRowHeight="12.75"/>
  <cols>
    <col min="1" max="1" width="10.00390625" style="0" customWidth="1"/>
    <col min="2" max="2" width="10.140625" style="0" bestFit="1" customWidth="1"/>
    <col min="4" max="4" width="11.00390625" style="0" customWidth="1"/>
    <col min="5" max="5" width="10.00390625" style="0" bestFit="1" customWidth="1"/>
  </cols>
  <sheetData>
    <row r="1" spans="1:4" ht="12.75">
      <c r="A1" t="s">
        <v>402</v>
      </c>
      <c r="D1" t="s">
        <v>403</v>
      </c>
    </row>
    <row r="3" spans="1:2" ht="12.75">
      <c r="A3" t="s">
        <v>36</v>
      </c>
      <c r="B3">
        <v>6527</v>
      </c>
    </row>
    <row r="4" spans="1:2" ht="12.75">
      <c r="A4" t="s">
        <v>38</v>
      </c>
      <c r="B4">
        <v>1820</v>
      </c>
    </row>
    <row r="5" spans="1:2" ht="12.75">
      <c r="A5" t="s">
        <v>125</v>
      </c>
      <c r="B5">
        <v>372</v>
      </c>
    </row>
    <row r="6" spans="1:2" ht="12.75">
      <c r="A6" t="s">
        <v>404</v>
      </c>
      <c r="B6">
        <v>277</v>
      </c>
    </row>
    <row r="7" spans="1:2" ht="12.75">
      <c r="A7" t="s">
        <v>42</v>
      </c>
      <c r="B7">
        <v>246</v>
      </c>
    </row>
    <row r="9" ht="12.75">
      <c r="A9" t="s">
        <v>405</v>
      </c>
    </row>
    <row r="11" spans="1:2" ht="12.75">
      <c r="A11" t="s">
        <v>36</v>
      </c>
      <c r="B11">
        <v>5342</v>
      </c>
    </row>
    <row r="12" spans="1:2" ht="12.75">
      <c r="A12" t="s">
        <v>38</v>
      </c>
      <c r="B12">
        <v>1330</v>
      </c>
    </row>
    <row r="13" spans="1:2" ht="12.75">
      <c r="A13" t="s">
        <v>125</v>
      </c>
      <c r="B13">
        <v>240</v>
      </c>
    </row>
    <row r="14" spans="1:2" ht="12.75">
      <c r="A14" t="s">
        <v>404</v>
      </c>
      <c r="B14">
        <v>189</v>
      </c>
    </row>
    <row r="15" spans="1:2" ht="12.75">
      <c r="A15" t="s">
        <v>42</v>
      </c>
      <c r="B15">
        <v>168</v>
      </c>
    </row>
    <row r="17" ht="12.75">
      <c r="A17" t="s">
        <v>406</v>
      </c>
    </row>
    <row r="19" spans="1:2" ht="12.75">
      <c r="A19" t="s">
        <v>407</v>
      </c>
      <c r="B19">
        <v>3723</v>
      </c>
    </row>
    <row r="20" spans="1:2" ht="12.75">
      <c r="A20" t="s">
        <v>408</v>
      </c>
      <c r="B20">
        <v>1299</v>
      </c>
    </row>
    <row r="21" spans="1:2" ht="12.75">
      <c r="A21" t="s">
        <v>409</v>
      </c>
      <c r="B21">
        <v>267</v>
      </c>
    </row>
    <row r="22" spans="1:2" ht="12.75">
      <c r="A22" t="s">
        <v>410</v>
      </c>
      <c r="B22">
        <v>149</v>
      </c>
    </row>
    <row r="23" spans="1:2" ht="12.75">
      <c r="A23" t="s">
        <v>411</v>
      </c>
      <c r="B23">
        <v>172</v>
      </c>
    </row>
    <row r="25" spans="1:4" ht="12.75">
      <c r="A25" t="s">
        <v>412</v>
      </c>
      <c r="B25" t="s">
        <v>413</v>
      </c>
      <c r="C25" t="s">
        <v>414</v>
      </c>
      <c r="D25" t="s">
        <v>415</v>
      </c>
    </row>
    <row r="26" ht="12.75">
      <c r="J26" s="32"/>
    </row>
    <row r="27" spans="1:4" ht="12.75">
      <c r="A27" t="s">
        <v>36</v>
      </c>
      <c r="B27">
        <v>1754107</v>
      </c>
      <c r="C27">
        <v>170462</v>
      </c>
      <c r="D27">
        <v>174552672</v>
      </c>
    </row>
    <row r="28" spans="1:4" ht="12.75">
      <c r="A28" t="s">
        <v>38</v>
      </c>
      <c r="B28">
        <v>682849</v>
      </c>
      <c r="C28">
        <v>57582</v>
      </c>
      <c r="D28">
        <v>58964071</v>
      </c>
    </row>
    <row r="29" spans="1:4" ht="12.75">
      <c r="A29" t="s">
        <v>125</v>
      </c>
      <c r="B29">
        <v>768118</v>
      </c>
      <c r="C29">
        <v>49747</v>
      </c>
      <c r="D29">
        <v>50941123</v>
      </c>
    </row>
    <row r="30" spans="1:4" ht="12.75">
      <c r="A30" t="s">
        <v>404</v>
      </c>
      <c r="B30">
        <v>935343</v>
      </c>
      <c r="C30">
        <v>4444</v>
      </c>
      <c r="D30">
        <v>4550433</v>
      </c>
    </row>
    <row r="31" spans="1:4" ht="12.75">
      <c r="A31" t="s">
        <v>42</v>
      </c>
      <c r="B31">
        <v>68259</v>
      </c>
      <c r="C31">
        <v>1227</v>
      </c>
      <c r="D31">
        <v>1256128</v>
      </c>
    </row>
    <row r="33" ht="12.75">
      <c r="A33" t="s">
        <v>416</v>
      </c>
    </row>
    <row r="35" spans="1:2" ht="12.75">
      <c r="A35" t="s">
        <v>36</v>
      </c>
      <c r="B35" s="1">
        <v>1241147</v>
      </c>
    </row>
    <row r="36" spans="1:2" ht="12.75">
      <c r="A36" t="s">
        <v>38</v>
      </c>
      <c r="B36">
        <v>220499</v>
      </c>
    </row>
    <row r="37" spans="1:2" ht="12.75">
      <c r="A37" t="s">
        <v>125</v>
      </c>
      <c r="B37">
        <v>726058</v>
      </c>
    </row>
    <row r="38" spans="1:2" ht="12.75">
      <c r="A38" t="s">
        <v>404</v>
      </c>
      <c r="B38">
        <v>1367</v>
      </c>
    </row>
    <row r="39" spans="1:2" ht="12.75">
      <c r="A39" t="s">
        <v>42</v>
      </c>
      <c r="B39">
        <v>10167</v>
      </c>
    </row>
    <row r="54" ht="12.75">
      <c r="A54" s="26"/>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54"/>
  <sheetViews>
    <sheetView workbookViewId="0" topLeftCell="A1">
      <selection activeCell="A42" sqref="A42"/>
    </sheetView>
  </sheetViews>
  <sheetFormatPr defaultColWidth="9.140625" defaultRowHeight="12.75"/>
  <cols>
    <col min="1" max="1" width="10.00390625" style="0" customWidth="1"/>
    <col min="5" max="5" width="10.00390625" style="0" bestFit="1" customWidth="1"/>
  </cols>
  <sheetData>
    <row r="1" spans="1:3" ht="12.75">
      <c r="A1" t="s">
        <v>115</v>
      </c>
      <c r="B1" t="s">
        <v>116</v>
      </c>
      <c r="C1" t="s">
        <v>357</v>
      </c>
    </row>
    <row r="3" spans="1:9" ht="12.75">
      <c r="A3" t="s">
        <v>117</v>
      </c>
      <c r="B3" t="s">
        <v>118</v>
      </c>
      <c r="C3" t="s">
        <v>119</v>
      </c>
      <c r="D3" t="s">
        <v>120</v>
      </c>
      <c r="E3" t="s">
        <v>121</v>
      </c>
      <c r="F3" t="s">
        <v>122</v>
      </c>
      <c r="G3" t="s">
        <v>123</v>
      </c>
      <c r="H3" t="s">
        <v>124</v>
      </c>
      <c r="I3" t="s">
        <v>344</v>
      </c>
    </row>
    <row r="4" spans="1:5" ht="12.75">
      <c r="A4" t="s">
        <v>38</v>
      </c>
      <c r="B4" t="s">
        <v>36</v>
      </c>
      <c r="C4" t="s">
        <v>125</v>
      </c>
      <c r="D4" t="s">
        <v>42</v>
      </c>
      <c r="E4" t="s">
        <v>46</v>
      </c>
    </row>
    <row r="5" ht="12.75">
      <c r="A5" t="s">
        <v>126</v>
      </c>
    </row>
    <row r="6" spans="1:5" ht="12.75">
      <c r="A6">
        <v>3085156</v>
      </c>
      <c r="B6">
        <v>7519105</v>
      </c>
      <c r="C6">
        <v>2408212</v>
      </c>
      <c r="D6">
        <v>109127</v>
      </c>
      <c r="E6">
        <v>13121599</v>
      </c>
    </row>
    <row r="8" spans="1:9" ht="12.75">
      <c r="A8" t="s">
        <v>127</v>
      </c>
      <c r="B8" t="s">
        <v>118</v>
      </c>
      <c r="C8" t="s">
        <v>119</v>
      </c>
      <c r="D8" t="s">
        <v>120</v>
      </c>
      <c r="E8" t="s">
        <v>121</v>
      </c>
      <c r="F8" t="s">
        <v>122</v>
      </c>
      <c r="G8" t="s">
        <v>123</v>
      </c>
      <c r="H8" t="s">
        <v>124</v>
      </c>
      <c r="I8" t="s">
        <v>344</v>
      </c>
    </row>
    <row r="9" spans="1:5" ht="12.75">
      <c r="A9" t="s">
        <v>38</v>
      </c>
      <c r="B9" t="s">
        <v>36</v>
      </c>
      <c r="C9" t="s">
        <v>125</v>
      </c>
      <c r="D9" t="s">
        <v>42</v>
      </c>
      <c r="E9" t="s">
        <v>46</v>
      </c>
    </row>
    <row r="10" ht="12.75">
      <c r="A10" t="s">
        <v>128</v>
      </c>
    </row>
    <row r="11" spans="1:5" ht="12.75">
      <c r="A11">
        <v>18357</v>
      </c>
      <c r="B11">
        <v>45752</v>
      </c>
      <c r="C11">
        <v>15012</v>
      </c>
      <c r="D11">
        <v>10521</v>
      </c>
      <c r="E11">
        <v>89642</v>
      </c>
    </row>
    <row r="14" spans="1:6" ht="12.75">
      <c r="A14" t="s">
        <v>129</v>
      </c>
      <c r="B14" t="s">
        <v>130</v>
      </c>
      <c r="C14" t="s">
        <v>121</v>
      </c>
      <c r="D14" t="s">
        <v>123</v>
      </c>
      <c r="E14" t="s">
        <v>131</v>
      </c>
      <c r="F14" t="s">
        <v>132</v>
      </c>
    </row>
    <row r="15" spans="1:7" ht="12.75">
      <c r="A15" t="s">
        <v>133</v>
      </c>
      <c r="B15" t="s">
        <v>134</v>
      </c>
      <c r="C15" t="s">
        <v>38</v>
      </c>
      <c r="D15" t="s">
        <v>36</v>
      </c>
      <c r="E15" t="s">
        <v>125</v>
      </c>
      <c r="F15" t="s">
        <v>42</v>
      </c>
      <c r="G15" t="s">
        <v>46</v>
      </c>
    </row>
    <row r="16" ht="12.75">
      <c r="A16" t="s">
        <v>135</v>
      </c>
    </row>
    <row r="17" spans="1:7" ht="12.75">
      <c r="A17" s="4">
        <v>36580</v>
      </c>
      <c r="B17" s="4">
        <v>36799</v>
      </c>
      <c r="C17">
        <v>331</v>
      </c>
      <c r="D17">
        <v>1372</v>
      </c>
      <c r="E17">
        <v>110</v>
      </c>
      <c r="F17">
        <v>52</v>
      </c>
      <c r="G17">
        <f>SUM(C17:F17)</f>
        <v>1865</v>
      </c>
    </row>
    <row r="20" spans="1:5" ht="12.75">
      <c r="A20" t="s">
        <v>136</v>
      </c>
      <c r="D20" t="s">
        <v>131</v>
      </c>
      <c r="E20" t="s">
        <v>132</v>
      </c>
    </row>
    <row r="21" spans="1:7" ht="12.75">
      <c r="A21" t="s">
        <v>133</v>
      </c>
      <c r="B21" t="s">
        <v>134</v>
      </c>
      <c r="C21" t="s">
        <v>38</v>
      </c>
      <c r="D21" t="s">
        <v>36</v>
      </c>
      <c r="E21" t="s">
        <v>125</v>
      </c>
      <c r="F21" t="s">
        <v>42</v>
      </c>
      <c r="G21" t="s">
        <v>46</v>
      </c>
    </row>
    <row r="22" ht="12.75">
      <c r="A22" t="s">
        <v>137</v>
      </c>
    </row>
    <row r="23" spans="1:7" ht="12.75">
      <c r="A23" s="4">
        <v>36580</v>
      </c>
      <c r="B23" s="4">
        <v>36799</v>
      </c>
      <c r="C23">
        <v>185</v>
      </c>
      <c r="D23">
        <v>1129</v>
      </c>
      <c r="E23">
        <v>50</v>
      </c>
      <c r="F23">
        <v>34</v>
      </c>
      <c r="G23">
        <f>SUM(C23:F23)</f>
        <v>1398</v>
      </c>
    </row>
    <row r="26" spans="1:4" ht="12.75">
      <c r="A26" t="s">
        <v>138</v>
      </c>
      <c r="B26" t="s">
        <v>139</v>
      </c>
      <c r="C26" t="s">
        <v>131</v>
      </c>
      <c r="D26" t="s">
        <v>132</v>
      </c>
    </row>
    <row r="27" spans="1:3" ht="12.75">
      <c r="A27" t="s">
        <v>140</v>
      </c>
      <c r="B27" t="s">
        <v>138</v>
      </c>
      <c r="C27" t="s">
        <v>141</v>
      </c>
    </row>
    <row r="28" spans="2:11" ht="12.75">
      <c r="B28">
        <v>2</v>
      </c>
      <c r="C28" t="s">
        <v>142</v>
      </c>
      <c r="D28" t="s">
        <v>143</v>
      </c>
      <c r="E28" t="s">
        <v>144</v>
      </c>
      <c r="F28" t="s">
        <v>145</v>
      </c>
      <c r="G28" t="s">
        <v>146</v>
      </c>
      <c r="H28" t="s">
        <v>147</v>
      </c>
      <c r="I28" t="s">
        <v>148</v>
      </c>
      <c r="J28" t="s">
        <v>149</v>
      </c>
      <c r="K28" t="s">
        <v>150</v>
      </c>
    </row>
    <row r="29" spans="2:11" ht="12.75">
      <c r="B29">
        <v>2</v>
      </c>
      <c r="C29" t="s">
        <v>142</v>
      </c>
      <c r="D29" t="s">
        <v>143</v>
      </c>
      <c r="E29" t="s">
        <v>144</v>
      </c>
      <c r="F29" t="s">
        <v>149</v>
      </c>
      <c r="G29" t="s">
        <v>146</v>
      </c>
      <c r="H29" t="s">
        <v>147</v>
      </c>
      <c r="I29" t="s">
        <v>148</v>
      </c>
      <c r="J29" t="s">
        <v>149</v>
      </c>
      <c r="K29" t="s">
        <v>151</v>
      </c>
    </row>
    <row r="30" spans="2:13" ht="12.75">
      <c r="B30">
        <v>1</v>
      </c>
      <c r="C30" t="s">
        <v>152</v>
      </c>
      <c r="D30" t="s">
        <v>153</v>
      </c>
      <c r="E30" t="s">
        <v>154</v>
      </c>
      <c r="F30" t="s">
        <v>143</v>
      </c>
      <c r="G30" t="s">
        <v>144</v>
      </c>
      <c r="H30" t="s">
        <v>145</v>
      </c>
      <c r="I30" t="s">
        <v>146</v>
      </c>
      <c r="J30" t="s">
        <v>147</v>
      </c>
      <c r="K30" t="s">
        <v>148</v>
      </c>
      <c r="L30" t="s">
        <v>149</v>
      </c>
      <c r="M30">
        <v>1</v>
      </c>
    </row>
    <row r="31" spans="2:13" ht="12.75">
      <c r="B31">
        <v>1</v>
      </c>
      <c r="C31" t="s">
        <v>152</v>
      </c>
      <c r="D31" t="s">
        <v>153</v>
      </c>
      <c r="E31" t="s">
        <v>154</v>
      </c>
      <c r="F31" t="s">
        <v>143</v>
      </c>
      <c r="G31" t="s">
        <v>144</v>
      </c>
      <c r="H31" t="s">
        <v>149</v>
      </c>
      <c r="I31" t="s">
        <v>146</v>
      </c>
      <c r="J31" t="s">
        <v>147</v>
      </c>
      <c r="K31" t="s">
        <v>148</v>
      </c>
      <c r="L31" t="s">
        <v>149</v>
      </c>
      <c r="M31">
        <v>0</v>
      </c>
    </row>
    <row r="32" ht="12.75">
      <c r="A32" t="s">
        <v>155</v>
      </c>
    </row>
    <row r="33" spans="1:7" ht="12.75">
      <c r="A33" t="s">
        <v>133</v>
      </c>
      <c r="B33" t="s">
        <v>134</v>
      </c>
      <c r="C33" t="s">
        <v>38</v>
      </c>
      <c r="D33" t="s">
        <v>36</v>
      </c>
      <c r="E33" t="s">
        <v>125</v>
      </c>
      <c r="F33" t="s">
        <v>42</v>
      </c>
      <c r="G33" t="s">
        <v>46</v>
      </c>
    </row>
    <row r="34" spans="1:3" ht="12.75">
      <c r="A34" t="s">
        <v>156</v>
      </c>
      <c r="B34" t="s">
        <v>156</v>
      </c>
      <c r="C34" t="s">
        <v>157</v>
      </c>
    </row>
    <row r="35" spans="1:7" ht="12.75">
      <c r="A35" s="4">
        <v>36580</v>
      </c>
      <c r="B35" s="4">
        <v>36799</v>
      </c>
      <c r="C35">
        <v>231</v>
      </c>
      <c r="D35">
        <v>603</v>
      </c>
      <c r="E35">
        <v>82</v>
      </c>
      <c r="F35">
        <v>29</v>
      </c>
      <c r="G35">
        <f>SUM(C35:F35)</f>
        <v>945</v>
      </c>
    </row>
    <row r="38" spans="1:6" ht="12.75">
      <c r="A38" t="s">
        <v>158</v>
      </c>
      <c r="B38" t="s">
        <v>159</v>
      </c>
      <c r="C38" t="s">
        <v>160</v>
      </c>
      <c r="D38" t="s">
        <v>161</v>
      </c>
      <c r="E38" t="s">
        <v>131</v>
      </c>
      <c r="F38" t="s">
        <v>358</v>
      </c>
    </row>
    <row r="39" spans="1:4" ht="12.75">
      <c r="A39" t="s">
        <v>38</v>
      </c>
      <c r="B39" t="s">
        <v>36</v>
      </c>
      <c r="C39" t="s">
        <v>125</v>
      </c>
      <c r="D39" t="s">
        <v>42</v>
      </c>
    </row>
    <row r="40" spans="1:2" ht="12.75">
      <c r="A40" t="s">
        <v>162</v>
      </c>
      <c r="B40" t="s">
        <v>163</v>
      </c>
    </row>
    <row r="41" spans="1:5" ht="12.75">
      <c r="A41">
        <v>2604</v>
      </c>
      <c r="B41">
        <v>12671</v>
      </c>
      <c r="C41">
        <v>2463</v>
      </c>
      <c r="D41">
        <v>85</v>
      </c>
      <c r="E41">
        <f>SUM(A41:D41)</f>
        <v>17823</v>
      </c>
    </row>
    <row r="44" spans="1:7" ht="12.75">
      <c r="A44" t="s">
        <v>117</v>
      </c>
      <c r="B44" t="s">
        <v>118</v>
      </c>
      <c r="C44" t="s">
        <v>345</v>
      </c>
      <c r="D44" t="s">
        <v>346</v>
      </c>
      <c r="E44" t="s">
        <v>347</v>
      </c>
      <c r="F44" t="s">
        <v>123</v>
      </c>
      <c r="G44" t="s">
        <v>348</v>
      </c>
    </row>
    <row r="45" spans="1:5" ht="12.75">
      <c r="A45" t="s">
        <v>38</v>
      </c>
      <c r="B45" t="s">
        <v>36</v>
      </c>
      <c r="C45" t="s">
        <v>125</v>
      </c>
      <c r="D45" t="s">
        <v>42</v>
      </c>
      <c r="E45" t="s">
        <v>46</v>
      </c>
    </row>
    <row r="46" ht="12.75">
      <c r="A46" t="s">
        <v>126</v>
      </c>
    </row>
    <row r="47" spans="1:5" ht="12.75">
      <c r="A47">
        <v>81661261</v>
      </c>
      <c r="B47">
        <v>7614064</v>
      </c>
      <c r="C47">
        <v>14379568</v>
      </c>
      <c r="D47">
        <v>110027</v>
      </c>
      <c r="E47">
        <v>103764921</v>
      </c>
    </row>
    <row r="49" spans="1:6" ht="12.75">
      <c r="A49" t="s">
        <v>127</v>
      </c>
      <c r="B49" t="s">
        <v>118</v>
      </c>
      <c r="C49" t="s">
        <v>345</v>
      </c>
      <c r="D49" t="s">
        <v>346</v>
      </c>
      <c r="E49" t="s">
        <v>347</v>
      </c>
      <c r="F49" t="s">
        <v>123</v>
      </c>
    </row>
    <row r="50" spans="1:5" ht="12.75">
      <c r="A50" t="s">
        <v>38</v>
      </c>
      <c r="B50" t="s">
        <v>36</v>
      </c>
      <c r="C50" t="s">
        <v>125</v>
      </c>
      <c r="D50" t="s">
        <v>42</v>
      </c>
      <c r="E50" t="s">
        <v>46</v>
      </c>
    </row>
    <row r="51" ht="12.75">
      <c r="A51" t="s">
        <v>126</v>
      </c>
    </row>
    <row r="52" spans="1:5" ht="12.75">
      <c r="A52">
        <v>687875</v>
      </c>
      <c r="B52">
        <v>46574</v>
      </c>
      <c r="C52">
        <v>330728</v>
      </c>
      <c r="D52">
        <v>10898</v>
      </c>
      <c r="E52">
        <v>1076075</v>
      </c>
    </row>
    <row r="54" ht="12.75">
      <c r="A54" s="26" t="s">
        <v>350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02"/>
  <sheetViews>
    <sheetView workbookViewId="0" topLeftCell="A1">
      <selection activeCell="A7" sqref="A7"/>
    </sheetView>
  </sheetViews>
  <sheetFormatPr defaultColWidth="9.140625" defaultRowHeight="12.75"/>
  <cols>
    <col min="1" max="1" width="116.28125" style="144" customWidth="1"/>
  </cols>
  <sheetData>
    <row r="1" ht="15.75">
      <c r="A1" s="145" t="s">
        <v>449</v>
      </c>
    </row>
    <row r="3" ht="15.75">
      <c r="A3" s="145" t="s">
        <v>450</v>
      </c>
    </row>
    <row r="4" ht="15.75">
      <c r="A4" s="146"/>
    </row>
    <row r="5" ht="31.5">
      <c r="A5" s="146" t="s">
        <v>451</v>
      </c>
    </row>
    <row r="6" ht="15.75">
      <c r="A6" s="146" t="s">
        <v>207</v>
      </c>
    </row>
    <row r="7" ht="63">
      <c r="A7" s="146" t="s">
        <v>489</v>
      </c>
    </row>
    <row r="8" ht="15.75">
      <c r="A8" s="146"/>
    </row>
    <row r="9" ht="47.25">
      <c r="A9" s="146" t="s">
        <v>452</v>
      </c>
    </row>
    <row r="10" ht="15.75">
      <c r="A10" s="146"/>
    </row>
    <row r="11" ht="15.75">
      <c r="A11" s="146" t="s">
        <v>453</v>
      </c>
    </row>
    <row r="12" ht="15.75">
      <c r="A12" s="146"/>
    </row>
    <row r="13" ht="31.5">
      <c r="A13" s="146" t="s">
        <v>490</v>
      </c>
    </row>
    <row r="14" ht="15.75">
      <c r="A14" s="146"/>
    </row>
    <row r="15" ht="63">
      <c r="A15" s="146" t="s">
        <v>491</v>
      </c>
    </row>
    <row r="16" ht="15.75">
      <c r="A16" s="146"/>
    </row>
    <row r="17" ht="15.75">
      <c r="A17" s="146" t="s">
        <v>454</v>
      </c>
    </row>
    <row r="18" ht="15.75">
      <c r="A18" s="146"/>
    </row>
    <row r="19" ht="15.75">
      <c r="A19" s="146" t="s">
        <v>492</v>
      </c>
    </row>
    <row r="20" ht="15.75">
      <c r="A20" s="146"/>
    </row>
    <row r="21" ht="15.75">
      <c r="A21" s="146"/>
    </row>
    <row r="22" ht="15.75">
      <c r="A22" s="145" t="s">
        <v>455</v>
      </c>
    </row>
    <row r="23" ht="15.75">
      <c r="A23" s="146"/>
    </row>
    <row r="24" ht="31.5">
      <c r="A24" s="146" t="s">
        <v>456</v>
      </c>
    </row>
    <row r="25" ht="15.75">
      <c r="A25" s="146"/>
    </row>
    <row r="26" ht="15.75">
      <c r="A26" s="146" t="s">
        <v>457</v>
      </c>
    </row>
    <row r="27" ht="15.75">
      <c r="A27" s="146"/>
    </row>
    <row r="28" ht="31.5">
      <c r="A28" s="146" t="s">
        <v>493</v>
      </c>
    </row>
    <row r="29" ht="15.75">
      <c r="A29" s="146"/>
    </row>
    <row r="30" ht="63">
      <c r="A30" s="146" t="s">
        <v>458</v>
      </c>
    </row>
    <row r="31" ht="15.75">
      <c r="A31" s="146"/>
    </row>
    <row r="32" ht="31.5">
      <c r="A32" s="146" t="s">
        <v>459</v>
      </c>
    </row>
    <row r="33" ht="15.75">
      <c r="A33" s="146"/>
    </row>
    <row r="34" ht="31.5">
      <c r="A34" s="146" t="s">
        <v>460</v>
      </c>
    </row>
    <row r="35" ht="15.75">
      <c r="A35" s="146"/>
    </row>
    <row r="36" ht="63">
      <c r="A36" s="146" t="s">
        <v>494</v>
      </c>
    </row>
    <row r="37" ht="15.75">
      <c r="A37" s="146"/>
    </row>
    <row r="38" ht="15.75">
      <c r="A38" s="146"/>
    </row>
    <row r="39" ht="15.75">
      <c r="A39" s="145" t="s">
        <v>461</v>
      </c>
    </row>
    <row r="40" ht="15.75">
      <c r="A40" s="146"/>
    </row>
    <row r="41" ht="47.25">
      <c r="A41" s="146" t="s">
        <v>0</v>
      </c>
    </row>
    <row r="42" ht="94.5">
      <c r="A42" s="146" t="s">
        <v>462</v>
      </c>
    </row>
    <row r="43" ht="15.75">
      <c r="A43" s="146"/>
    </row>
    <row r="44" ht="63">
      <c r="A44" s="146" t="s">
        <v>1</v>
      </c>
    </row>
    <row r="45" ht="15.75">
      <c r="A45" s="146"/>
    </row>
    <row r="46" ht="15.75">
      <c r="A46" s="146" t="s">
        <v>463</v>
      </c>
    </row>
    <row r="47" ht="15.75">
      <c r="A47" s="146"/>
    </row>
    <row r="48" ht="31.5">
      <c r="A48" s="146" t="s">
        <v>464</v>
      </c>
    </row>
    <row r="49" ht="15.75">
      <c r="A49" s="146"/>
    </row>
    <row r="50" ht="15.75">
      <c r="A50" s="146"/>
    </row>
    <row r="51" ht="15.75">
      <c r="A51" s="145" t="s">
        <v>465</v>
      </c>
    </row>
    <row r="52" ht="15.75">
      <c r="A52" s="146"/>
    </row>
    <row r="53" ht="63">
      <c r="A53" s="146" t="s">
        <v>466</v>
      </c>
    </row>
    <row r="54" ht="15.75">
      <c r="A54" s="146"/>
    </row>
    <row r="55" ht="15.75">
      <c r="A55" s="146"/>
    </row>
    <row r="56" ht="15.75">
      <c r="A56" s="145" t="s">
        <v>467</v>
      </c>
    </row>
    <row r="57" ht="15.75">
      <c r="A57" s="146"/>
    </row>
    <row r="58" ht="31.5">
      <c r="A58" s="146" t="s">
        <v>468</v>
      </c>
    </row>
    <row r="59" ht="15.75">
      <c r="A59" s="146"/>
    </row>
    <row r="60" ht="47.25">
      <c r="A60" s="146" t="s">
        <v>469</v>
      </c>
    </row>
    <row r="61" ht="15.75">
      <c r="A61" s="146"/>
    </row>
    <row r="62" ht="94.5">
      <c r="A62" s="146" t="s">
        <v>470</v>
      </c>
    </row>
    <row r="63" ht="15.75">
      <c r="A63" s="146"/>
    </row>
    <row r="64" ht="15.75">
      <c r="A64" s="145" t="s">
        <v>471</v>
      </c>
    </row>
    <row r="65" ht="15.75">
      <c r="A65" s="146"/>
    </row>
    <row r="66" ht="47.25">
      <c r="A66" s="146" t="s">
        <v>472</v>
      </c>
    </row>
    <row r="67" ht="15.75">
      <c r="A67" s="147"/>
    </row>
    <row r="68" ht="15.75">
      <c r="A68" s="147"/>
    </row>
    <row r="69" ht="15.75">
      <c r="A69" s="148" t="s">
        <v>473</v>
      </c>
    </row>
    <row r="70" ht="15.75">
      <c r="A70" s="147"/>
    </row>
    <row r="71" ht="47.25">
      <c r="A71" s="146" t="s">
        <v>474</v>
      </c>
    </row>
    <row r="72" ht="15.75">
      <c r="A72" s="146"/>
    </row>
    <row r="73" ht="15.75">
      <c r="A73" s="146" t="s">
        <v>475</v>
      </c>
    </row>
    <row r="74" ht="15.75">
      <c r="A74" s="146"/>
    </row>
    <row r="75" ht="15.75">
      <c r="A75" s="146" t="s">
        <v>476</v>
      </c>
    </row>
    <row r="76" ht="15.75">
      <c r="A76" s="146"/>
    </row>
    <row r="77" ht="31.5">
      <c r="A77" s="146" t="s">
        <v>477</v>
      </c>
    </row>
    <row r="78" ht="15.75">
      <c r="A78" s="146"/>
    </row>
    <row r="79" ht="31.5">
      <c r="A79" s="146" t="s">
        <v>2</v>
      </c>
    </row>
    <row r="80" ht="15.75">
      <c r="A80" s="146"/>
    </row>
    <row r="81" ht="31.5">
      <c r="A81" s="146" t="s">
        <v>478</v>
      </c>
    </row>
    <row r="82" ht="15.75">
      <c r="A82" s="146"/>
    </row>
    <row r="83" ht="31.5">
      <c r="A83" s="146" t="s">
        <v>479</v>
      </c>
    </row>
    <row r="84" ht="15.75">
      <c r="A84" s="146"/>
    </row>
    <row r="85" ht="15.75">
      <c r="A85" s="146" t="s">
        <v>480</v>
      </c>
    </row>
    <row r="86" ht="15.75">
      <c r="A86" s="146"/>
    </row>
    <row r="87" ht="15.75">
      <c r="A87" s="146" t="s">
        <v>481</v>
      </c>
    </row>
    <row r="88" ht="15.75">
      <c r="A88" s="146"/>
    </row>
    <row r="89" ht="15.75">
      <c r="A89" s="146" t="s">
        <v>482</v>
      </c>
    </row>
    <row r="90" ht="15.75">
      <c r="A90" s="146"/>
    </row>
    <row r="91" ht="15.75">
      <c r="A91" s="146" t="s">
        <v>483</v>
      </c>
    </row>
    <row r="92" ht="15.75">
      <c r="A92" s="146"/>
    </row>
    <row r="93" ht="63">
      <c r="A93" s="146" t="s">
        <v>484</v>
      </c>
    </row>
    <row r="94" ht="15.75">
      <c r="A94" s="147"/>
    </row>
    <row r="95" ht="15.75">
      <c r="A95" s="147"/>
    </row>
    <row r="96" ht="15.75">
      <c r="A96" s="148" t="s">
        <v>485</v>
      </c>
    </row>
    <row r="97" ht="15.75">
      <c r="A97" s="147"/>
    </row>
    <row r="98" ht="31.5">
      <c r="A98" s="146" t="s">
        <v>486</v>
      </c>
    </row>
    <row r="99" ht="15.75">
      <c r="A99" s="147"/>
    </row>
    <row r="100" ht="15.75">
      <c r="A100" s="148" t="s">
        <v>487</v>
      </c>
    </row>
    <row r="101" ht="15.75">
      <c r="A101" s="146"/>
    </row>
    <row r="102" ht="31.5">
      <c r="A102" s="147" t="s">
        <v>488</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35"/>
  <sheetViews>
    <sheetView showGridLines="0" workbookViewId="0" topLeftCell="A3">
      <selection activeCell="A13" sqref="A13"/>
    </sheetView>
  </sheetViews>
  <sheetFormatPr defaultColWidth="9.140625" defaultRowHeight="12.75"/>
  <cols>
    <col min="1" max="1" width="8.7109375" style="138" customWidth="1"/>
    <col min="2" max="2" width="79.7109375" style="32" customWidth="1"/>
    <col min="3" max="16384" width="8.8515625" style="32" customWidth="1"/>
  </cols>
  <sheetData>
    <row r="1" ht="12.75">
      <c r="A1" s="138" t="s">
        <v>441</v>
      </c>
    </row>
    <row r="2" ht="12.75">
      <c r="A2" s="138" t="s">
        <v>442</v>
      </c>
    </row>
    <row r="3" ht="12.75">
      <c r="A3" s="138" t="s">
        <v>353</v>
      </c>
    </row>
    <row r="6" ht="12.75">
      <c r="A6" s="138" t="s">
        <v>167</v>
      </c>
    </row>
    <row r="8" spans="1:2" ht="63.75">
      <c r="A8" s="137">
        <v>1</v>
      </c>
      <c r="B8" s="39" t="s">
        <v>368</v>
      </c>
    </row>
    <row r="9" spans="1:2" ht="25.5">
      <c r="A9" s="137">
        <v>2</v>
      </c>
      <c r="B9" s="39" t="s">
        <v>443</v>
      </c>
    </row>
    <row r="10" spans="1:2" ht="38.25">
      <c r="A10" s="137">
        <v>3</v>
      </c>
      <c r="B10" s="39" t="s">
        <v>354</v>
      </c>
    </row>
    <row r="11" spans="1:2" ht="25.5">
      <c r="A11" s="137">
        <v>4</v>
      </c>
      <c r="B11" s="39" t="s">
        <v>499</v>
      </c>
    </row>
    <row r="12" spans="1:2" ht="38.25">
      <c r="A12" s="137">
        <v>5</v>
      </c>
      <c r="B12" s="39" t="s">
        <v>575</v>
      </c>
    </row>
    <row r="13" ht="12.75">
      <c r="B13" s="39"/>
    </row>
    <row r="15" ht="12.75">
      <c r="A15" s="138" t="s">
        <v>164</v>
      </c>
    </row>
    <row r="17" ht="12.75">
      <c r="A17" s="138" t="s">
        <v>444</v>
      </c>
    </row>
    <row r="18" ht="12.75">
      <c r="A18" s="138" t="s">
        <v>445</v>
      </c>
    </row>
    <row r="21" spans="1:2" ht="12.75">
      <c r="A21" s="138">
        <v>1</v>
      </c>
      <c r="B21" s="139" t="s">
        <v>193</v>
      </c>
    </row>
    <row r="22" spans="1:2" ht="25.5">
      <c r="A22" s="138">
        <v>2</v>
      </c>
      <c r="B22" s="39" t="s">
        <v>194</v>
      </c>
    </row>
    <row r="23" spans="1:2" s="39" customFormat="1" ht="12.75">
      <c r="A23" s="140">
        <v>3</v>
      </c>
      <c r="B23" s="39" t="s">
        <v>446</v>
      </c>
    </row>
    <row r="24" spans="1:2" ht="38.25">
      <c r="A24" s="138">
        <v>4</v>
      </c>
      <c r="B24" s="39" t="s">
        <v>447</v>
      </c>
    </row>
    <row r="25" spans="1:2" ht="12.75">
      <c r="A25" s="138">
        <v>5</v>
      </c>
      <c r="B25" s="139" t="s">
        <v>16</v>
      </c>
    </row>
    <row r="26" spans="1:3" ht="12.75">
      <c r="A26" s="138">
        <v>6</v>
      </c>
      <c r="B26" s="139" t="s">
        <v>17</v>
      </c>
      <c r="C26" s="139"/>
    </row>
    <row r="27" spans="1:2" ht="12.75">
      <c r="A27" s="138">
        <v>7</v>
      </c>
      <c r="B27" s="139" t="s">
        <v>448</v>
      </c>
    </row>
    <row r="28" spans="1:2" ht="25.5">
      <c r="A28" s="138">
        <v>8</v>
      </c>
      <c r="B28" s="39" t="s">
        <v>18</v>
      </c>
    </row>
    <row r="29" spans="1:9" ht="12.75">
      <c r="A29" s="141"/>
      <c r="B29" s="142"/>
      <c r="I29" s="31"/>
    </row>
    <row r="31" ht="12.75">
      <c r="B31" s="143"/>
    </row>
    <row r="32" ht="12.75">
      <c r="B32" s="143"/>
    </row>
    <row r="33" ht="12.75">
      <c r="B33" s="143"/>
    </row>
    <row r="34" ht="12.75">
      <c r="B34" s="143"/>
    </row>
    <row r="35" ht="12.75">
      <c r="B35" s="143"/>
    </row>
  </sheetData>
  <printOptions/>
  <pageMargins left="0.75" right="0.75" top="1" bottom="1" header="0.5" footer="0.5"/>
  <pageSetup horizontalDpi="300" verticalDpi="300" orientation="portrait" r:id="rId1"/>
  <headerFooter alignWithMargins="0">
    <oddHeader>&amp;C&amp;A</oddHeader>
    <oddFooter>&amp;CPage &amp;P</oddFooter>
  </headerFooter>
  <rowBreaks count="1" manualBreakCount="1">
    <brk id="79" max="65535" man="1"/>
  </rowBreaks>
</worksheet>
</file>

<file path=xl/worksheets/sheet4.xml><?xml version="1.0" encoding="utf-8"?>
<worksheet xmlns="http://schemas.openxmlformats.org/spreadsheetml/2006/main" xmlns:r="http://schemas.openxmlformats.org/officeDocument/2006/relationships">
  <dimension ref="A1:M68"/>
  <sheetViews>
    <sheetView showGridLines="0" zoomScale="75" zoomScaleNormal="75" workbookViewId="0" topLeftCell="A34">
      <selection activeCell="L58" sqref="L58"/>
    </sheetView>
  </sheetViews>
  <sheetFormatPr defaultColWidth="9.140625" defaultRowHeight="12.75"/>
  <cols>
    <col min="1" max="1" width="25.00390625" style="35" customWidth="1"/>
    <col min="2" max="2" width="9.140625" style="38" customWidth="1"/>
    <col min="3" max="3" width="12.7109375" style="38" customWidth="1"/>
    <col min="4" max="4" width="9.140625" style="38" customWidth="1"/>
    <col min="5" max="5" width="10.8515625" style="38" customWidth="1"/>
    <col min="6" max="6" width="10.421875" style="38" customWidth="1"/>
    <col min="7" max="7" width="10.140625" style="38" bestFit="1" customWidth="1"/>
    <col min="8" max="10" width="9.140625" style="38" customWidth="1"/>
    <col min="11" max="11" width="7.28125" style="38" customWidth="1"/>
    <col min="12" max="12" width="11.421875" style="38" customWidth="1"/>
    <col min="13" max="16384" width="9.140625" style="38" customWidth="1"/>
  </cols>
  <sheetData>
    <row r="1" spans="1:12" ht="23.25">
      <c r="A1" s="52" t="s">
        <v>367</v>
      </c>
      <c r="B1" s="42"/>
      <c r="C1" s="42"/>
      <c r="D1" s="42"/>
      <c r="E1" s="42"/>
      <c r="F1" s="42"/>
      <c r="G1" s="42"/>
      <c r="H1" s="42"/>
      <c r="I1" s="42"/>
      <c r="J1" s="42"/>
      <c r="K1" s="42"/>
      <c r="L1" s="42"/>
    </row>
    <row r="2" spans="1:12" ht="15">
      <c r="A2" s="41" t="str">
        <f>a!A3</f>
        <v>Number of Distinct Users Accessing DAACs</v>
      </c>
      <c r="B2" s="42"/>
      <c r="C2" s="42"/>
      <c r="D2" s="42"/>
      <c r="E2" s="42"/>
      <c r="F2" s="42"/>
      <c r="G2" s="42"/>
      <c r="H2" s="42"/>
      <c r="I2" s="42"/>
      <c r="J2" s="42"/>
      <c r="K2" s="42"/>
      <c r="L2" s="42"/>
    </row>
    <row r="3" spans="1:12"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a!L1</f>
        <v>TOTAL</v>
      </c>
    </row>
    <row r="4" spans="1:12" ht="12.75">
      <c r="A4" s="35" t="s">
        <v>165</v>
      </c>
      <c r="B4" s="36">
        <f>a!B13</f>
        <v>100365</v>
      </c>
      <c r="C4" s="36">
        <f>a!C13</f>
        <v>254085</v>
      </c>
      <c r="D4" s="36">
        <f>a!D13</f>
        <v>167527</v>
      </c>
      <c r="E4" s="36">
        <f>a!E13</f>
        <v>503133</v>
      </c>
      <c r="F4" s="36">
        <f>a!F13</f>
        <v>109240</v>
      </c>
      <c r="G4" s="36">
        <f>a!G13</f>
        <v>185918</v>
      </c>
      <c r="H4" s="36">
        <f>a!H13</f>
        <v>344687</v>
      </c>
      <c r="I4" s="36">
        <f>a!I13</f>
        <v>52731</v>
      </c>
      <c r="J4" s="36">
        <f>a!J13</f>
        <v>761661</v>
      </c>
      <c r="K4" s="37"/>
      <c r="L4" s="36">
        <f>SUM(B4:J4)</f>
        <v>2479347</v>
      </c>
    </row>
    <row r="5" spans="1:12" ht="12.75">
      <c r="A5" s="35" t="s">
        <v>166</v>
      </c>
      <c r="B5" s="36"/>
      <c r="C5" s="36">
        <f>e!D17</f>
        <v>4463</v>
      </c>
      <c r="D5" s="36"/>
      <c r="E5" s="36">
        <f>e!C17</f>
        <v>2418</v>
      </c>
      <c r="F5" s="36"/>
      <c r="G5" s="36">
        <f>e!E17</f>
        <v>386</v>
      </c>
      <c r="H5" s="36">
        <f>e!F17</f>
        <v>287</v>
      </c>
      <c r="I5" s="36"/>
      <c r="J5" s="36"/>
      <c r="K5" s="37"/>
      <c r="L5" s="36">
        <f>e!G17</f>
        <v>7554</v>
      </c>
    </row>
    <row r="6" spans="1:12" ht="35.25" customHeight="1">
      <c r="A6" s="41" t="str">
        <f>a!A15</f>
        <v>Number of Accesses</v>
      </c>
      <c r="B6" s="42"/>
      <c r="C6" s="42"/>
      <c r="D6" s="42"/>
      <c r="E6" s="42"/>
      <c r="F6" s="42"/>
      <c r="G6" s="42"/>
      <c r="H6" s="42"/>
      <c r="I6" s="42"/>
      <c r="J6" s="42"/>
      <c r="K6" s="42"/>
      <c r="L6" s="42"/>
    </row>
    <row r="7" spans="1:12" ht="12.75">
      <c r="A7" s="35" t="str">
        <f>a!A1</f>
        <v>TITLE</v>
      </c>
      <c r="B7" s="35" t="str">
        <f>a!B1</f>
        <v>ASF</v>
      </c>
      <c r="C7" s="35" t="str">
        <f>a!C1</f>
        <v>EDC</v>
      </c>
      <c r="D7" s="35" t="str">
        <f>a!D1</f>
        <v>GHRC</v>
      </c>
      <c r="E7" s="35" t="str">
        <f>a!E1</f>
        <v>GSFC</v>
      </c>
      <c r="F7" s="35" t="str">
        <f>a!F1</f>
        <v>JPL</v>
      </c>
      <c r="G7" s="35" t="str">
        <f>a!G1</f>
        <v>LARC</v>
      </c>
      <c r="H7" s="35" t="str">
        <f>a!H1</f>
        <v>NSIDC</v>
      </c>
      <c r="I7" s="35" t="str">
        <f>a!I1</f>
        <v>ORNL</v>
      </c>
      <c r="J7" s="35" t="str">
        <f>a!J1</f>
        <v>SEDAC</v>
      </c>
      <c r="K7" s="45"/>
      <c r="L7" s="35" t="str">
        <f>a!L1</f>
        <v>TOTAL</v>
      </c>
    </row>
    <row r="8" spans="1:12" ht="12.75">
      <c r="A8" s="35" t="str">
        <f>a!A26</f>
        <v>Total Non-ECS (accesses)</v>
      </c>
      <c r="B8" s="36">
        <f>a!B26</f>
        <v>209188</v>
      </c>
      <c r="C8" s="36">
        <f>a!C26</f>
        <v>541581</v>
      </c>
      <c r="D8" s="36">
        <f>a!D26</f>
        <v>422254</v>
      </c>
      <c r="E8" s="36">
        <f>a!E26</f>
        <v>1185936</v>
      </c>
      <c r="F8" s="36">
        <f>a!F26</f>
        <v>320123</v>
      </c>
      <c r="G8" s="36">
        <f>a!G26</f>
        <v>313393</v>
      </c>
      <c r="H8" s="36">
        <f>a!H26</f>
        <v>680283</v>
      </c>
      <c r="I8" s="36">
        <f>a!I26</f>
        <v>88151</v>
      </c>
      <c r="J8" s="36">
        <f>a!J26</f>
        <v>1406402</v>
      </c>
      <c r="K8" s="48"/>
      <c r="L8" s="36">
        <f>SUM(B8:J8)</f>
        <v>5167311</v>
      </c>
    </row>
    <row r="9" spans="1:12" ht="13.5" thickBot="1">
      <c r="A9" s="35" t="str">
        <f>a!A27</f>
        <v>Total ECS (accesses)</v>
      </c>
      <c r="B9" s="49"/>
      <c r="C9" s="49">
        <f>a!C27</f>
        <v>26861</v>
      </c>
      <c r="D9" s="49"/>
      <c r="E9" s="49">
        <f>a!E27</f>
        <v>33640</v>
      </c>
      <c r="F9" s="49"/>
      <c r="G9" s="49">
        <f>a!G27</f>
        <v>3613</v>
      </c>
      <c r="H9" s="49">
        <f>a!H27</f>
        <v>3960</v>
      </c>
      <c r="I9" s="49"/>
      <c r="J9" s="49"/>
      <c r="K9" s="48"/>
      <c r="L9" s="36">
        <f>SUM(B9:J9)</f>
        <v>68074</v>
      </c>
    </row>
    <row r="10" spans="1:12" ht="13.5" thickTop="1">
      <c r="A10" s="35" t="str">
        <f>a!A25</f>
        <v>Total (accesses)</v>
      </c>
      <c r="B10" s="50">
        <f aca="true" t="shared" si="0" ref="B10:J10">SUM(B8:B9)</f>
        <v>209188</v>
      </c>
      <c r="C10" s="50">
        <f t="shared" si="0"/>
        <v>568442</v>
      </c>
      <c r="D10" s="50">
        <f t="shared" si="0"/>
        <v>422254</v>
      </c>
      <c r="E10" s="50">
        <f t="shared" si="0"/>
        <v>1219576</v>
      </c>
      <c r="F10" s="50">
        <f t="shared" si="0"/>
        <v>320123</v>
      </c>
      <c r="G10" s="50">
        <f t="shared" si="0"/>
        <v>317006</v>
      </c>
      <c r="H10" s="50">
        <f t="shared" si="0"/>
        <v>684243</v>
      </c>
      <c r="I10" s="50">
        <f t="shared" si="0"/>
        <v>88151</v>
      </c>
      <c r="J10" s="50">
        <f t="shared" si="0"/>
        <v>1406402</v>
      </c>
      <c r="K10" s="37"/>
      <c r="L10" s="51">
        <f>SUM(L8:L9)</f>
        <v>5235385</v>
      </c>
    </row>
    <row r="11" spans="1:12" ht="27" customHeight="1">
      <c r="A11" s="53" t="str">
        <f>a!A28</f>
        <v>REQUESTS AND RETRIEVALS</v>
      </c>
      <c r="B11" s="42"/>
      <c r="C11" s="42"/>
      <c r="D11" s="42"/>
      <c r="E11" s="42"/>
      <c r="F11" s="42"/>
      <c r="G11" s="42"/>
      <c r="H11" s="42"/>
      <c r="I11" s="42"/>
      <c r="J11" s="42"/>
      <c r="K11" s="42"/>
      <c r="L11" s="42"/>
    </row>
    <row r="12" spans="1:12" ht="21.75" customHeight="1">
      <c r="A12" s="54" t="str">
        <f>a!A29</f>
        <v>Product Request Tracking and Delivery</v>
      </c>
      <c r="B12" s="42"/>
      <c r="C12" s="42"/>
      <c r="D12" s="55"/>
      <c r="E12" s="42"/>
      <c r="F12" s="42"/>
      <c r="G12" s="42"/>
      <c r="H12" s="42"/>
      <c r="I12" s="42"/>
      <c r="J12" s="42"/>
      <c r="K12" s="42"/>
      <c r="L12" s="42"/>
    </row>
    <row r="13" spans="1:12" ht="12.75">
      <c r="A13" s="35" t="str">
        <f>a!A1</f>
        <v>TITLE</v>
      </c>
      <c r="B13" s="35" t="str">
        <f>a!B1</f>
        <v>ASF</v>
      </c>
      <c r="C13" s="35" t="str">
        <f>a!C1</f>
        <v>EDC</v>
      </c>
      <c r="D13" s="35" t="str">
        <f>a!D1</f>
        <v>GHRC</v>
      </c>
      <c r="E13" s="35" t="str">
        <f>a!E1</f>
        <v>GSFC</v>
      </c>
      <c r="F13" s="35" t="str">
        <f>a!F1</f>
        <v>JPL</v>
      </c>
      <c r="G13" s="35" t="str">
        <f>a!G1</f>
        <v>LARC</v>
      </c>
      <c r="H13" s="35" t="str">
        <f>a!H1</f>
        <v>NSIDC</v>
      </c>
      <c r="I13" s="35" t="str">
        <f>a!I1</f>
        <v>ORNL</v>
      </c>
      <c r="J13" s="35" t="str">
        <f>a!J1</f>
        <v>SEDAC</v>
      </c>
      <c r="K13" s="35"/>
      <c r="L13" s="35" t="str">
        <f>a!L1</f>
        <v>TOTAL</v>
      </c>
    </row>
    <row r="14" spans="1:12" ht="12.75">
      <c r="A14" s="35" t="s">
        <v>172</v>
      </c>
      <c r="B14" s="36"/>
      <c r="C14" s="36">
        <f>a!C30</f>
        <v>598184</v>
      </c>
      <c r="D14" s="36"/>
      <c r="E14" s="36">
        <f>a!E30</f>
        <v>700868</v>
      </c>
      <c r="F14" s="36"/>
      <c r="G14" s="36">
        <f>a!G30</f>
        <v>822369</v>
      </c>
      <c r="H14" s="36">
        <f>a!H30</f>
        <v>64696</v>
      </c>
      <c r="I14" s="36"/>
      <c r="J14" s="36"/>
      <c r="K14" s="21"/>
      <c r="L14" s="56">
        <f>SUM(B14:J14)</f>
        <v>2186117</v>
      </c>
    </row>
    <row r="15" spans="1:12" ht="12.75">
      <c r="A15" s="35" t="s">
        <v>377</v>
      </c>
      <c r="B15" s="36"/>
      <c r="C15" s="36">
        <f>a!C31</f>
        <v>1267448</v>
      </c>
      <c r="D15" s="36"/>
      <c r="E15" s="36">
        <f>a!E31</f>
        <v>1834651</v>
      </c>
      <c r="F15" s="36"/>
      <c r="G15" s="36">
        <f>a!G31</f>
        <v>999193</v>
      </c>
      <c r="H15" s="36">
        <f>a!H31</f>
        <v>226351</v>
      </c>
      <c r="I15" s="36"/>
      <c r="J15" s="36"/>
      <c r="K15" s="21"/>
      <c r="L15" s="56">
        <f>SUM(B15:J15)</f>
        <v>4327643</v>
      </c>
    </row>
    <row r="16" spans="1:12" ht="12.75">
      <c r="A16" s="35" t="s">
        <v>378</v>
      </c>
      <c r="B16" s="36"/>
      <c r="C16" s="36">
        <f>a!C32</f>
        <v>1210597</v>
      </c>
      <c r="D16" s="36"/>
      <c r="E16" s="36">
        <f>a!E32</f>
        <v>1640395</v>
      </c>
      <c r="F16" s="36"/>
      <c r="G16" s="36">
        <f>a!G32</f>
        <v>916578</v>
      </c>
      <c r="H16" s="36">
        <f>a!H32</f>
        <v>198268</v>
      </c>
      <c r="I16" s="36"/>
      <c r="J16" s="36"/>
      <c r="K16" s="21"/>
      <c r="L16" s="56">
        <f>SUM(B16:J16)</f>
        <v>3965838</v>
      </c>
    </row>
    <row r="17" spans="1:12" ht="12.75">
      <c r="A17" s="32"/>
      <c r="B17" s="32"/>
      <c r="C17" s="32"/>
      <c r="D17" s="32"/>
      <c r="E17" s="32"/>
      <c r="F17" s="32"/>
      <c r="G17" s="32"/>
      <c r="H17" s="32"/>
      <c r="I17" s="32"/>
      <c r="J17" s="32"/>
      <c r="K17" s="32"/>
      <c r="L17" s="32"/>
    </row>
    <row r="18" s="32" customFormat="1" ht="12.75"/>
    <row r="19" spans="1:12" ht="12.75">
      <c r="A19" s="35" t="s">
        <v>379</v>
      </c>
      <c r="B19" s="36">
        <f>a!B33</f>
        <v>3950</v>
      </c>
      <c r="C19" s="36">
        <f>a!C33</f>
        <v>668</v>
      </c>
      <c r="D19" s="36">
        <f>a!D33</f>
        <v>1058</v>
      </c>
      <c r="E19" s="36">
        <f>a!E33</f>
        <v>6691396</v>
      </c>
      <c r="F19" s="36">
        <f>a!F33</f>
        <v>14038</v>
      </c>
      <c r="G19" s="36">
        <f>a!G33</f>
        <v>3158</v>
      </c>
      <c r="H19" s="36">
        <f>a!H33</f>
        <v>0</v>
      </c>
      <c r="I19" s="36">
        <f>a!I33</f>
        <v>921</v>
      </c>
      <c r="J19" s="36">
        <f>a!J33</f>
        <v>0</v>
      </c>
      <c r="K19" s="37"/>
      <c r="L19" s="36">
        <f>a!L33</f>
        <v>6715189</v>
      </c>
    </row>
    <row r="20" spans="1:12" ht="12.75">
      <c r="A20" s="35" t="s">
        <v>170</v>
      </c>
      <c r="B20" s="36">
        <f>a!B34</f>
        <v>27938</v>
      </c>
      <c r="C20" s="36">
        <f>a!C34</f>
        <v>668</v>
      </c>
      <c r="D20" s="36">
        <f>a!D34</f>
        <v>306292</v>
      </c>
      <c r="E20" s="36">
        <f>a!E34</f>
        <v>6691781</v>
      </c>
      <c r="F20" s="36">
        <f>a!F34</f>
        <v>3386188</v>
      </c>
      <c r="G20" s="36">
        <f>a!G34</f>
        <v>2105544</v>
      </c>
      <c r="H20" s="36">
        <f>a!H34</f>
        <v>0</v>
      </c>
      <c r="I20" s="36">
        <f>a!I34</f>
        <v>2547</v>
      </c>
      <c r="J20" s="36">
        <f>a!J34</f>
        <v>0</v>
      </c>
      <c r="K20" s="37"/>
      <c r="L20" s="36">
        <f>a!L34</f>
        <v>12520958</v>
      </c>
    </row>
    <row r="21" spans="1:12" ht="12.75">
      <c r="A21" s="35" t="s">
        <v>171</v>
      </c>
      <c r="B21" s="36">
        <f>a!B35</f>
        <v>5473</v>
      </c>
      <c r="C21" s="36">
        <f>a!C35</f>
        <v>71</v>
      </c>
      <c r="D21" s="36">
        <f>a!D35</f>
        <v>85394</v>
      </c>
      <c r="E21" s="36">
        <f>a!E35</f>
        <v>5152112</v>
      </c>
      <c r="F21" s="36">
        <f>a!F35</f>
        <v>3083662</v>
      </c>
      <c r="G21" s="36">
        <f>a!G35</f>
        <v>2099371</v>
      </c>
      <c r="H21" s="36">
        <f>a!H35</f>
        <v>0</v>
      </c>
      <c r="I21" s="36">
        <f>a!I35</f>
        <v>2547</v>
      </c>
      <c r="J21" s="36">
        <f>a!J35</f>
        <v>0</v>
      </c>
      <c r="K21" s="37"/>
      <c r="L21" s="36">
        <f>a!L35</f>
        <v>10428630</v>
      </c>
    </row>
    <row r="22" spans="1:13" ht="12.75">
      <c r="A22" s="45"/>
      <c r="B22" s="161"/>
      <c r="C22" s="161"/>
      <c r="D22" s="161"/>
      <c r="E22" s="161"/>
      <c r="F22" s="161"/>
      <c r="G22" s="161"/>
      <c r="H22" s="161"/>
      <c r="I22" s="161"/>
      <c r="J22" s="161"/>
      <c r="K22" s="21"/>
      <c r="L22" s="161"/>
      <c r="M22" s="21"/>
    </row>
    <row r="23" spans="1:12" ht="27.75" customHeight="1">
      <c r="A23" s="41" t="s">
        <v>574</v>
      </c>
      <c r="B23" s="42"/>
      <c r="C23" s="42"/>
      <c r="D23" s="42"/>
      <c r="E23" s="42"/>
      <c r="F23" s="42"/>
      <c r="G23" s="42"/>
      <c r="H23" s="42"/>
      <c r="I23" s="42"/>
      <c r="J23" s="58"/>
      <c r="K23" s="58"/>
      <c r="L23" s="42"/>
    </row>
    <row r="24" spans="1:12" ht="12.75" customHeight="1">
      <c r="A24" s="35" t="str">
        <f>a!A1</f>
        <v>TITLE</v>
      </c>
      <c r="B24" s="35" t="str">
        <f>a!B1</f>
        <v>ASF</v>
      </c>
      <c r="C24" s="35" t="str">
        <f>a!C1</f>
        <v>EDC</v>
      </c>
      <c r="D24" s="35" t="str">
        <f>a!D1</f>
        <v>GHRC</v>
      </c>
      <c r="E24" s="35" t="str">
        <f>a!E1</f>
        <v>GSFC</v>
      </c>
      <c r="F24" s="35" t="str">
        <f>a!F1</f>
        <v>JPL</v>
      </c>
      <c r="G24" s="35" t="str">
        <f>a!G1</f>
        <v>LARC</v>
      </c>
      <c r="H24" s="35" t="str">
        <f>a!H1</f>
        <v>NSIDC</v>
      </c>
      <c r="I24" s="35" t="str">
        <f>a!I1</f>
        <v>ORNL</v>
      </c>
      <c r="J24" s="35" t="str">
        <f>a!J1</f>
        <v>SEDAC</v>
      </c>
      <c r="K24" s="35"/>
      <c r="L24" s="35" t="str">
        <f>a!L1</f>
        <v>TOTAL</v>
      </c>
    </row>
    <row r="25" spans="1:12" ht="12.75">
      <c r="A25" s="35" t="s">
        <v>570</v>
      </c>
      <c r="B25" s="36">
        <f>a!B42</f>
        <v>95</v>
      </c>
      <c r="C25" s="36">
        <f>a!C42</f>
        <v>979</v>
      </c>
      <c r="D25" s="36">
        <f>a!D42</f>
        <v>2</v>
      </c>
      <c r="E25" s="36">
        <f>a!E42</f>
        <v>2577934</v>
      </c>
      <c r="F25" s="36">
        <f>a!F42</f>
        <v>11798</v>
      </c>
      <c r="G25" s="36">
        <f>a!G42</f>
        <v>4315</v>
      </c>
      <c r="H25" s="36">
        <f>a!H42</f>
        <v>0</v>
      </c>
      <c r="I25" s="36">
        <f>a!I42</f>
        <v>0</v>
      </c>
      <c r="J25" s="36">
        <f>a!J42</f>
        <v>0</v>
      </c>
      <c r="K25" s="37"/>
      <c r="L25" s="36">
        <f>a!L42</f>
        <v>2595123</v>
      </c>
    </row>
    <row r="26" spans="1:12" ht="12.75">
      <c r="A26" s="35" t="str">
        <f>a!A46</f>
        <v>Average (days)</v>
      </c>
      <c r="B26" s="36">
        <f>a!B43</f>
        <v>1</v>
      </c>
      <c r="C26" s="36">
        <f>a!C43</f>
        <v>1</v>
      </c>
      <c r="D26" s="36">
        <f>a!D43</f>
        <v>2.5</v>
      </c>
      <c r="E26" s="36">
        <f>a!E43</f>
        <v>6.695533394344722</v>
      </c>
      <c r="F26" s="36">
        <f>a!F43</f>
        <v>1</v>
      </c>
      <c r="G26" s="36">
        <f>a!G43</f>
        <v>1</v>
      </c>
      <c r="H26" s="36">
        <f>a!H43</f>
        <v>0</v>
      </c>
      <c r="I26" s="36">
        <f>a!I43</f>
        <v>0</v>
      </c>
      <c r="J26" s="36">
        <f>a!J43</f>
        <v>0</v>
      </c>
      <c r="K26" s="37"/>
      <c r="L26" s="36">
        <f>a!L43</f>
        <v>6.651911949370928</v>
      </c>
    </row>
    <row r="27" spans="1:12" ht="12.75">
      <c r="A27" s="35" t="str">
        <f>a!A47</f>
        <v>Maximum (days)</v>
      </c>
      <c r="B27" s="36">
        <f>a!B44</f>
        <v>8.986805555555556</v>
      </c>
      <c r="C27" s="36">
        <f>a!C44</f>
        <v>4.852777777777778</v>
      </c>
      <c r="D27" s="36">
        <f>a!D44</f>
        <v>4</v>
      </c>
      <c r="E27" s="36">
        <f>a!E44</f>
        <v>147.39791666666667</v>
      </c>
      <c r="F27" s="36">
        <f>a!F44</f>
        <v>20.408333333333335</v>
      </c>
      <c r="G27" s="36">
        <f>a!G44</f>
        <v>13.99513888888889</v>
      </c>
      <c r="H27" s="36">
        <f>a!H44</f>
        <v>0</v>
      </c>
      <c r="I27" s="36">
        <f>a!I44</f>
        <v>0</v>
      </c>
      <c r="J27" s="36">
        <f>a!J44</f>
        <v>0</v>
      </c>
      <c r="K27" s="37"/>
      <c r="L27" s="36">
        <f>a!L44</f>
        <v>147.39791666666667</v>
      </c>
    </row>
    <row r="28" spans="1:12" ht="24.75" customHeight="1">
      <c r="A28" s="41" t="s">
        <v>382</v>
      </c>
      <c r="B28" s="42"/>
      <c r="C28" s="42"/>
      <c r="D28" s="42"/>
      <c r="E28" s="42"/>
      <c r="F28" s="42"/>
      <c r="G28" s="42"/>
      <c r="H28" s="42"/>
      <c r="I28" s="42"/>
      <c r="J28" s="42"/>
      <c r="K28" s="58"/>
      <c r="L28" s="42"/>
    </row>
    <row r="29" spans="1:12" ht="24.75" customHeight="1">
      <c r="A29" s="35" t="str">
        <f>a!A1</f>
        <v>TITLE</v>
      </c>
      <c r="B29" s="35" t="str">
        <f>a!B1</f>
        <v>ASF</v>
      </c>
      <c r="C29" s="35" t="str">
        <f>a!C1</f>
        <v>EDC</v>
      </c>
      <c r="D29" s="35" t="str">
        <f>a!D1</f>
        <v>GHRC</v>
      </c>
      <c r="E29" s="35" t="str">
        <f>a!E1</f>
        <v>GSFC</v>
      </c>
      <c r="F29" s="35" t="str">
        <f>a!F1</f>
        <v>JPL</v>
      </c>
      <c r="G29" s="35" t="str">
        <f>a!G1</f>
        <v>LARC</v>
      </c>
      <c r="H29" s="35" t="str">
        <f>a!H1</f>
        <v>NSIDC</v>
      </c>
      <c r="I29" s="35" t="str">
        <f>a!I1</f>
        <v>ORNL</v>
      </c>
      <c r="J29" s="35" t="str">
        <f>a!J1</f>
        <v>SEDAC</v>
      </c>
      <c r="K29" s="35"/>
      <c r="L29" s="35" t="str">
        <f>a!L1</f>
        <v>TOTAL</v>
      </c>
    </row>
    <row r="30" spans="1:12" ht="12.75">
      <c r="A30" s="35" t="str">
        <f>a!A51</f>
        <v>FTP Product Retrievals</v>
      </c>
      <c r="B30" s="36">
        <f>a!B51</f>
        <v>4046</v>
      </c>
      <c r="C30" s="36">
        <f>a!C51</f>
        <v>150254</v>
      </c>
      <c r="D30" s="36">
        <f>a!D51</f>
        <v>2882466</v>
      </c>
      <c r="E30" s="36">
        <f>a!E51</f>
        <v>2302216</v>
      </c>
      <c r="F30" s="36">
        <f>a!F51</f>
        <v>5330373</v>
      </c>
      <c r="G30" s="36">
        <f>a!G51</f>
        <v>0</v>
      </c>
      <c r="H30" s="36">
        <f>a!H51</f>
        <v>358435</v>
      </c>
      <c r="I30" s="36">
        <f>a!I51</f>
        <v>60936</v>
      </c>
      <c r="J30" s="36">
        <f>a!J51</f>
        <v>178862</v>
      </c>
      <c r="K30" s="37"/>
      <c r="L30" s="57">
        <f>SUM(B30:J30)</f>
        <v>11267588</v>
      </c>
    </row>
    <row r="31" spans="1:12" ht="12.75">
      <c r="A31" s="35" t="str">
        <f>a!A52</f>
        <v>WWW Product Retrievals</v>
      </c>
      <c r="B31" s="36">
        <f>a!B52</f>
        <v>62119</v>
      </c>
      <c r="C31" s="36">
        <f>a!C52</f>
        <v>183963</v>
      </c>
      <c r="D31" s="36">
        <f>a!D52</f>
        <v>789576</v>
      </c>
      <c r="E31" s="36">
        <f>a!E52</f>
        <v>1028992</v>
      </c>
      <c r="F31" s="36">
        <f>a!F52</f>
        <v>589755</v>
      </c>
      <c r="G31" s="36">
        <f>a!G52</f>
        <v>9960</v>
      </c>
      <c r="H31" s="36">
        <f>a!H52</f>
        <v>0</v>
      </c>
      <c r="I31" s="36">
        <f>a!I52</f>
        <v>21916</v>
      </c>
      <c r="J31" s="36">
        <f>a!J52</f>
        <v>44802</v>
      </c>
      <c r="K31" s="37"/>
      <c r="L31" s="57">
        <f>SUM(B31:J31)</f>
        <v>2731083</v>
      </c>
    </row>
    <row r="32" spans="1:12" ht="12.75">
      <c r="A32" s="35" t="s">
        <v>381</v>
      </c>
      <c r="B32" s="36">
        <f>a!B53</f>
        <v>0</v>
      </c>
      <c r="C32" s="36">
        <f>a!C53</f>
        <v>22425</v>
      </c>
      <c r="D32" s="36">
        <f>a!D53</f>
        <v>0</v>
      </c>
      <c r="E32" s="36">
        <f>a!E53</f>
        <v>719930</v>
      </c>
      <c r="F32" s="36">
        <f>a!F53</f>
        <v>0</v>
      </c>
      <c r="G32" s="36">
        <f>a!G53</f>
        <v>5422</v>
      </c>
      <c r="H32" s="36">
        <f>a!H53</f>
        <v>13040</v>
      </c>
      <c r="I32" s="36">
        <f>a!I53</f>
        <v>0</v>
      </c>
      <c r="J32" s="36">
        <f>a!J53</f>
        <v>0</v>
      </c>
      <c r="K32" s="37"/>
      <c r="L32" s="57">
        <f>SUM(B32:J32)</f>
        <v>760817</v>
      </c>
    </row>
    <row r="33" ht="13.5" thickBot="1">
      <c r="K33" s="21"/>
    </row>
    <row r="34" spans="1:12" s="59" customFormat="1" ht="32.25" customHeight="1" thickBot="1" thickTop="1">
      <c r="A34" s="60" t="str">
        <f>a!A54</f>
        <v>TOTAL PRODUCTS DELIVERED</v>
      </c>
      <c r="B34" s="61">
        <f>a!B54</f>
        <v>71638</v>
      </c>
      <c r="C34" s="61">
        <f>a!C54</f>
        <v>1567310</v>
      </c>
      <c r="D34" s="61">
        <f>a!D54</f>
        <v>3757436</v>
      </c>
      <c r="E34" s="61">
        <f>a!E54</f>
        <v>10843645</v>
      </c>
      <c r="F34" s="61">
        <f>a!F54</f>
        <v>9003790</v>
      </c>
      <c r="G34" s="61">
        <f>a!G54</f>
        <v>3031331</v>
      </c>
      <c r="H34" s="61">
        <f>a!H54</f>
        <v>569743</v>
      </c>
      <c r="I34" s="61">
        <f>a!I54</f>
        <v>85399</v>
      </c>
      <c r="J34" s="61">
        <f>a!J54</f>
        <v>223664</v>
      </c>
      <c r="K34" s="62"/>
      <c r="L34" s="63">
        <f>SUM(B34:J34)</f>
        <v>29153956</v>
      </c>
    </row>
    <row r="35" s="32" customFormat="1" ht="24" customHeight="1" thickTop="1"/>
    <row r="36" s="32" customFormat="1" ht="12.75" customHeight="1"/>
    <row r="37" spans="1:12" ht="30.75" customHeight="1">
      <c r="A37" s="53" t="str">
        <f>a!A58</f>
        <v>Volume Delivered by DAACs (MB)</v>
      </c>
      <c r="B37" s="42"/>
      <c r="C37" s="42"/>
      <c r="D37" s="42"/>
      <c r="E37" s="42"/>
      <c r="F37" s="42"/>
      <c r="G37" s="42"/>
      <c r="H37" s="42"/>
      <c r="I37" s="42"/>
      <c r="J37" s="42"/>
      <c r="K37" s="58"/>
      <c r="L37" s="42"/>
    </row>
    <row r="38" spans="1:12" ht="13.5" thickBot="1">
      <c r="A38" s="35" t="str">
        <f>a!A1</f>
        <v>TITLE</v>
      </c>
      <c r="B38" s="35" t="str">
        <f>a!B1</f>
        <v>ASF</v>
      </c>
      <c r="C38" s="35" t="str">
        <f>a!C1</f>
        <v>EDC</v>
      </c>
      <c r="D38" s="35" t="str">
        <f>a!D1</f>
        <v>GHRC</v>
      </c>
      <c r="E38" s="35" t="str">
        <f>a!E1</f>
        <v>GSFC</v>
      </c>
      <c r="F38" s="35" t="str">
        <f>a!F1</f>
        <v>JPL</v>
      </c>
      <c r="G38" s="35" t="str">
        <f>a!G1</f>
        <v>LARC</v>
      </c>
      <c r="H38" s="35" t="str">
        <f>a!H1</f>
        <v>NSIDC</v>
      </c>
      <c r="I38" s="35" t="str">
        <f>a!I1</f>
        <v>ORNL</v>
      </c>
      <c r="J38" s="35" t="str">
        <f>a!J1</f>
        <v>SEDAC</v>
      </c>
      <c r="K38" s="45"/>
      <c r="L38" s="35" t="str">
        <f>a!L1</f>
        <v>TOTAL</v>
      </c>
    </row>
    <row r="39" spans="1:12" ht="13.5" thickTop="1">
      <c r="A39" s="35" t="s">
        <v>349</v>
      </c>
      <c r="B39" s="65"/>
      <c r="C39" s="65">
        <f>SUM(a!C91:C93)</f>
        <v>106072290.669257</v>
      </c>
      <c r="D39" s="65"/>
      <c r="E39" s="65">
        <f>SUM(a!E91:E93)</f>
        <v>149780922.63133198</v>
      </c>
      <c r="F39" s="65"/>
      <c r="G39" s="65">
        <f>SUM(a!G91:G93)</f>
        <v>77886041.188171</v>
      </c>
      <c r="H39" s="65">
        <f>SUM(a!H91:H93)</f>
        <v>4115226.203496</v>
      </c>
      <c r="I39" s="65"/>
      <c r="J39" s="65"/>
      <c r="K39" s="37"/>
      <c r="L39" s="65">
        <f>SUM(B39:J39)</f>
        <v>337854480.692256</v>
      </c>
    </row>
    <row r="40" spans="1:12" ht="13.5" thickBot="1">
      <c r="A40" s="35" t="s">
        <v>173</v>
      </c>
      <c r="B40" s="36">
        <f>a!B100</f>
        <v>396839.737304</v>
      </c>
      <c r="C40" s="36">
        <f>a!C100</f>
        <v>3923844.0299730003</v>
      </c>
      <c r="D40" s="36">
        <f>a!D100</f>
        <v>3242098.148178</v>
      </c>
      <c r="E40" s="36">
        <f>a!E100</f>
        <v>35002130.402234</v>
      </c>
      <c r="F40" s="36">
        <f>a!F100</f>
        <v>23636726.705381</v>
      </c>
      <c r="G40" s="36">
        <f>a!G100</f>
        <v>16810722.32728</v>
      </c>
      <c r="H40" s="36">
        <f>a!H100</f>
        <v>412770</v>
      </c>
      <c r="I40" s="36">
        <f>a!I100</f>
        <v>43773</v>
      </c>
      <c r="J40" s="36">
        <f>a!J100</f>
        <v>1357656.8249</v>
      </c>
      <c r="K40" s="37"/>
      <c r="L40" s="36">
        <f>SUM(B40:J40)</f>
        <v>84826561.17525</v>
      </c>
    </row>
    <row r="41" spans="1:12" ht="14.25" thickBot="1" thickTop="1">
      <c r="A41" s="35" t="s">
        <v>174</v>
      </c>
      <c r="B41" s="65">
        <f aca="true" t="shared" si="1" ref="B41:J41">B39+B40</f>
        <v>396839.737304</v>
      </c>
      <c r="C41" s="65">
        <f t="shared" si="1"/>
        <v>109996134.69923</v>
      </c>
      <c r="D41" s="65">
        <f t="shared" si="1"/>
        <v>3242098.148178</v>
      </c>
      <c r="E41" s="65">
        <f t="shared" si="1"/>
        <v>184783053.033566</v>
      </c>
      <c r="F41" s="65">
        <f t="shared" si="1"/>
        <v>23636726.705381</v>
      </c>
      <c r="G41" s="65">
        <f t="shared" si="1"/>
        <v>94696763.515451</v>
      </c>
      <c r="H41" s="65">
        <f t="shared" si="1"/>
        <v>4527996.203496</v>
      </c>
      <c r="I41" s="65">
        <f t="shared" si="1"/>
        <v>43773</v>
      </c>
      <c r="J41" s="65">
        <f t="shared" si="1"/>
        <v>1357656.8249</v>
      </c>
      <c r="K41" s="66"/>
      <c r="L41" s="67">
        <f>SUM(B41:J41)</f>
        <v>422681041.86750597</v>
      </c>
    </row>
    <row r="42" spans="1:12" ht="43.5" customHeight="1" thickTop="1">
      <c r="A42" s="53" t="str">
        <f>a!A86</f>
        <v>Non-Digital Product Units Delivered by DAACs</v>
      </c>
      <c r="B42" s="74"/>
      <c r="C42" s="74"/>
      <c r="D42" s="74"/>
      <c r="E42" s="74"/>
      <c r="F42" s="74"/>
      <c r="G42" s="74"/>
      <c r="H42" s="74"/>
      <c r="I42" s="74"/>
      <c r="J42" s="74"/>
      <c r="K42" s="74"/>
      <c r="L42" s="74"/>
    </row>
    <row r="43" spans="1:12" ht="12.75">
      <c r="A43" s="35" t="str">
        <f>a!A1</f>
        <v>TITLE</v>
      </c>
      <c r="B43" s="35" t="str">
        <f>a!B1</f>
        <v>ASF</v>
      </c>
      <c r="C43" s="35" t="str">
        <f>a!C1</f>
        <v>EDC</v>
      </c>
      <c r="D43" s="35" t="str">
        <f>a!D1</f>
        <v>GHRC</v>
      </c>
      <c r="E43" s="35" t="str">
        <f>a!E1</f>
        <v>GSFC</v>
      </c>
      <c r="F43" s="35" t="str">
        <f>a!F1</f>
        <v>JPL</v>
      </c>
      <c r="G43" s="35" t="str">
        <f>a!G1</f>
        <v>LARC</v>
      </c>
      <c r="H43" s="35" t="str">
        <f>a!H1</f>
        <v>NSIDC</v>
      </c>
      <c r="I43" s="35" t="str">
        <f>a!I1</f>
        <v>ORNL</v>
      </c>
      <c r="J43" s="35" t="str">
        <f>a!J1</f>
        <v>SEDAC</v>
      </c>
      <c r="K43" s="35"/>
      <c r="L43" s="35" t="str">
        <f>a!L1</f>
        <v>TOTAL</v>
      </c>
    </row>
    <row r="44" spans="1:12" ht="12.75">
      <c r="A44" s="35" t="str">
        <f>a!A87</f>
        <v>Paper</v>
      </c>
      <c r="B44" s="112">
        <f>a!B87</f>
        <v>0</v>
      </c>
      <c r="C44" s="112">
        <f>a!C87</f>
        <v>0</v>
      </c>
      <c r="D44" s="112">
        <f>a!D87</f>
        <v>0</v>
      </c>
      <c r="E44" s="112">
        <f>a!E87</f>
        <v>585</v>
      </c>
      <c r="F44" s="112">
        <f>a!F87</f>
        <v>33177</v>
      </c>
      <c r="G44" s="112">
        <f>a!G87</f>
        <v>0</v>
      </c>
      <c r="H44" s="112">
        <f>a!H87</f>
        <v>0</v>
      </c>
      <c r="I44" s="112">
        <f>a!I87</f>
        <v>0</v>
      </c>
      <c r="J44" s="112">
        <f>a!J87</f>
        <v>0</v>
      </c>
      <c r="K44" s="35"/>
      <c r="L44" s="162">
        <f>a!L87</f>
        <v>33762</v>
      </c>
    </row>
    <row r="45" spans="1:12" ht="12.75">
      <c r="A45" s="35" t="str">
        <f>a!A88</f>
        <v>Film</v>
      </c>
      <c r="B45" s="112">
        <f>a!B88</f>
        <v>0</v>
      </c>
      <c r="C45" s="112">
        <f>a!C88</f>
        <v>0</v>
      </c>
      <c r="D45" s="112">
        <f>a!D88</f>
        <v>0</v>
      </c>
      <c r="E45" s="112">
        <f>a!E88</f>
        <v>0</v>
      </c>
      <c r="F45" s="112">
        <f>a!F88</f>
        <v>0</v>
      </c>
      <c r="G45" s="112">
        <f>a!G88</f>
        <v>0</v>
      </c>
      <c r="H45" s="112">
        <f>a!H88</f>
        <v>0</v>
      </c>
      <c r="I45" s="112">
        <f>a!I88</f>
        <v>0</v>
      </c>
      <c r="J45" s="112">
        <f>a!J88</f>
        <v>0</v>
      </c>
      <c r="K45" s="35"/>
      <c r="L45" s="162">
        <f>a!L88</f>
        <v>0</v>
      </c>
    </row>
    <row r="46" spans="1:12" ht="12.75">
      <c r="A46" s="35" t="str">
        <f>a!A89</f>
        <v>Video</v>
      </c>
      <c r="B46" s="112">
        <f>a!B89</f>
        <v>0</v>
      </c>
      <c r="C46" s="112">
        <f>a!C89</f>
        <v>0</v>
      </c>
      <c r="D46" s="112">
        <f>a!D89</f>
        <v>0</v>
      </c>
      <c r="E46" s="112">
        <f>a!E89</f>
        <v>0</v>
      </c>
      <c r="F46" s="112">
        <f>a!F89</f>
        <v>395</v>
      </c>
      <c r="G46" s="112">
        <f>a!G89</f>
        <v>36</v>
      </c>
      <c r="H46" s="112">
        <f>a!H89</f>
        <v>0</v>
      </c>
      <c r="I46" s="112">
        <f>a!I89</f>
        <v>0</v>
      </c>
      <c r="J46" s="112">
        <f>a!J89</f>
        <v>0</v>
      </c>
      <c r="K46" s="35"/>
      <c r="L46" s="162">
        <f>a!L89</f>
        <v>431</v>
      </c>
    </row>
    <row r="47" ht="15.75" customHeight="1">
      <c r="A47" s="38"/>
    </row>
    <row r="48" ht="12.75">
      <c r="A48" s="38"/>
    </row>
    <row r="49" spans="1:12" ht="15.75">
      <c r="A49" s="73" t="str">
        <f>a!A116</f>
        <v>NEW USERS REQUESTING AND RETRIEVING PRODUCTS</v>
      </c>
      <c r="B49" s="74"/>
      <c r="C49" s="74"/>
      <c r="D49" s="74"/>
      <c r="E49" s="74"/>
      <c r="F49" s="74"/>
      <c r="G49" s="74"/>
      <c r="H49" s="74"/>
      <c r="I49" s="74"/>
      <c r="J49" s="74"/>
      <c r="K49" s="74"/>
      <c r="L49" s="74"/>
    </row>
    <row r="50" spans="1:12" ht="13.5" thickBot="1">
      <c r="A50" s="35" t="str">
        <f>a!A$1</f>
        <v>TITLE</v>
      </c>
      <c r="B50" s="35" t="str">
        <f>a!B$1</f>
        <v>ASF</v>
      </c>
      <c r="C50" s="35" t="str">
        <f>a!C$1</f>
        <v>EDC</v>
      </c>
      <c r="D50" s="35" t="str">
        <f>a!D$1</f>
        <v>GHRC</v>
      </c>
      <c r="E50" s="35" t="str">
        <f>a!E$1</f>
        <v>GSFC</v>
      </c>
      <c r="F50" s="35" t="str">
        <f>a!F$1</f>
        <v>JPL</v>
      </c>
      <c r="G50" s="35" t="str">
        <f>a!G$1</f>
        <v>LARC</v>
      </c>
      <c r="H50" s="35" t="str">
        <f>a!H$1</f>
        <v>NSIDC</v>
      </c>
      <c r="I50" s="35" t="str">
        <f>a!I$1</f>
        <v>ORNL</v>
      </c>
      <c r="J50" s="35" t="str">
        <f>a!J$1</f>
        <v>SEDAC</v>
      </c>
      <c r="K50" s="32"/>
      <c r="L50" s="35" t="str">
        <f>a!L$1</f>
        <v>TOTAL</v>
      </c>
    </row>
    <row r="51" spans="1:12" ht="13.5" thickTop="1">
      <c r="A51" s="35" t="s">
        <v>362</v>
      </c>
      <c r="B51" s="65">
        <f>a!B168</f>
        <v>4190</v>
      </c>
      <c r="C51" s="65">
        <f>a!C168</f>
        <v>12482</v>
      </c>
      <c r="D51" s="65">
        <f>a!D168</f>
        <v>508</v>
      </c>
      <c r="E51" s="65">
        <f>a!E168</f>
        <v>114786</v>
      </c>
      <c r="F51" s="65">
        <f>a!F168</f>
        <v>20508</v>
      </c>
      <c r="G51" s="65">
        <f>a!G168</f>
        <v>1502</v>
      </c>
      <c r="H51" s="65">
        <f>a!H168</f>
        <v>1034</v>
      </c>
      <c r="I51" s="65">
        <f>a!I168</f>
        <v>4957</v>
      </c>
      <c r="J51" s="65">
        <f>a!J168</f>
        <v>12293</v>
      </c>
      <c r="K51" s="32"/>
      <c r="L51" s="36">
        <f>SUM(B51:K51)</f>
        <v>172260</v>
      </c>
    </row>
    <row r="52" spans="1:12" ht="13.5" thickBot="1">
      <c r="A52" s="35" t="s">
        <v>166</v>
      </c>
      <c r="B52" s="72"/>
      <c r="C52" s="36">
        <f>a!C181</f>
        <v>1032</v>
      </c>
      <c r="D52" s="72"/>
      <c r="E52" s="36">
        <f>a!E181</f>
        <v>1079</v>
      </c>
      <c r="F52" s="72"/>
      <c r="G52" s="36">
        <f>a!G181</f>
        <v>237</v>
      </c>
      <c r="H52" s="36">
        <f>a!H181</f>
        <v>53</v>
      </c>
      <c r="I52" s="72"/>
      <c r="J52" s="72"/>
      <c r="K52" s="32"/>
      <c r="L52" s="36">
        <f>SUM(B52:K52)</f>
        <v>2401</v>
      </c>
    </row>
    <row r="53" spans="1:12" ht="13.5" thickTop="1">
      <c r="A53" s="35" t="s">
        <v>576</v>
      </c>
      <c r="B53" s="65">
        <f>a!B127</f>
        <v>4190</v>
      </c>
      <c r="C53" s="65">
        <f>a!C127</f>
        <v>12482</v>
      </c>
      <c r="D53" s="65">
        <f>a!D127</f>
        <v>508</v>
      </c>
      <c r="E53" s="65">
        <f>a!E127</f>
        <v>114786</v>
      </c>
      <c r="F53" s="65">
        <f>a!F127</f>
        <v>20508</v>
      </c>
      <c r="G53" s="65">
        <f>a!G127</f>
        <v>1553</v>
      </c>
      <c r="H53" s="65">
        <f>a!H127</f>
        <v>1034</v>
      </c>
      <c r="I53" s="65">
        <f>a!I127</f>
        <v>4957</v>
      </c>
      <c r="J53" s="65">
        <f>a!J127</f>
        <v>12293</v>
      </c>
      <c r="K53" s="32"/>
      <c r="L53" s="36">
        <f>SUM(B53:J53)</f>
        <v>172311</v>
      </c>
    </row>
    <row r="55" spans="1:12" ht="15.75">
      <c r="A55" s="73" t="str">
        <f>a!A195</f>
        <v>ALL USERS REQUESTING AND RETRIEVING PRODUCTS</v>
      </c>
      <c r="B55" s="74"/>
      <c r="C55" s="74"/>
      <c r="D55" s="74"/>
      <c r="E55" s="74"/>
      <c r="F55" s="74"/>
      <c r="G55" s="74"/>
      <c r="H55" s="74"/>
      <c r="I55" s="74"/>
      <c r="J55" s="74"/>
      <c r="K55" s="74"/>
      <c r="L55" s="74"/>
    </row>
    <row r="56" spans="1:12" ht="13.5" thickBot="1">
      <c r="A56" s="35" t="str">
        <f>a!A$1</f>
        <v>TITLE</v>
      </c>
      <c r="B56" s="35" t="str">
        <f>a!B$1</f>
        <v>ASF</v>
      </c>
      <c r="C56" s="35" t="str">
        <f>a!C$1</f>
        <v>EDC</v>
      </c>
      <c r="D56" s="35" t="str">
        <f>a!D$1</f>
        <v>GHRC</v>
      </c>
      <c r="E56" s="35" t="str">
        <f>a!E$1</f>
        <v>GSFC</v>
      </c>
      <c r="F56" s="35" t="str">
        <f>a!F$1</f>
        <v>JPL</v>
      </c>
      <c r="G56" s="35" t="str">
        <f>a!G$1</f>
        <v>LARC</v>
      </c>
      <c r="H56" s="35" t="str">
        <f>a!H$1</f>
        <v>NSIDC</v>
      </c>
      <c r="I56" s="35" t="str">
        <f>a!I$1</f>
        <v>ORNL</v>
      </c>
      <c r="J56" s="35" t="str">
        <f>a!J$1</f>
        <v>SEDAC</v>
      </c>
      <c r="K56" s="32"/>
      <c r="L56" s="35" t="str">
        <f>a!L$1</f>
        <v>TOTAL</v>
      </c>
    </row>
    <row r="57" spans="1:12" ht="13.5" thickTop="1">
      <c r="A57" s="35" t="s">
        <v>362</v>
      </c>
      <c r="B57" s="65">
        <f>a!B237</f>
        <v>7022</v>
      </c>
      <c r="C57" s="65">
        <f>a!C237</f>
        <v>16888</v>
      </c>
      <c r="D57" s="65">
        <f>a!D237</f>
        <v>763</v>
      </c>
      <c r="E57" s="65">
        <f>a!E237</f>
        <v>144284</v>
      </c>
      <c r="F57" s="65">
        <f>a!F237</f>
        <v>30674</v>
      </c>
      <c r="G57" s="65">
        <f>a!G237</f>
        <v>1978</v>
      </c>
      <c r="H57" s="65">
        <f>a!H237</f>
        <v>1261</v>
      </c>
      <c r="I57" s="65">
        <f>a!I237</f>
        <v>3228</v>
      </c>
      <c r="J57" s="65">
        <f>a!J237</f>
        <v>17298</v>
      </c>
      <c r="K57" s="32"/>
      <c r="L57" s="65">
        <f>a!L237</f>
        <v>223396</v>
      </c>
    </row>
    <row r="58" spans="1:12" ht="13.5" thickBot="1">
      <c r="A58" s="35" t="s">
        <v>166</v>
      </c>
      <c r="B58" s="72"/>
      <c r="C58" s="72">
        <f>a!C250</f>
        <v>1890</v>
      </c>
      <c r="D58" s="72"/>
      <c r="E58" s="72">
        <f>a!E250</f>
        <v>1060</v>
      </c>
      <c r="F58" s="72"/>
      <c r="G58" s="72">
        <f>a!G250</f>
        <v>143</v>
      </c>
      <c r="H58" s="72">
        <f>a!H250</f>
        <v>114</v>
      </c>
      <c r="I58" s="72"/>
      <c r="J58" s="72"/>
      <c r="K58" s="32"/>
      <c r="L58" s="72">
        <f>a!L250</f>
        <v>3207</v>
      </c>
    </row>
    <row r="59" spans="1:12" ht="13.5" thickTop="1">
      <c r="A59" s="35" t="s">
        <v>363</v>
      </c>
      <c r="B59" s="65">
        <f>a!B265</f>
        <v>7022</v>
      </c>
      <c r="C59" s="65">
        <f>a!C265</f>
        <v>18684</v>
      </c>
      <c r="D59" s="65">
        <f>a!D265</f>
        <v>763</v>
      </c>
      <c r="E59" s="65">
        <f>a!E265</f>
        <v>145302</v>
      </c>
      <c r="F59" s="65">
        <f>a!F265</f>
        <v>30674</v>
      </c>
      <c r="G59" s="65">
        <f>a!G265</f>
        <v>2105</v>
      </c>
      <c r="H59" s="36">
        <f>a!H265</f>
        <v>1374</v>
      </c>
      <c r="I59" s="65">
        <f>a!I265</f>
        <v>6362</v>
      </c>
      <c r="J59" s="65">
        <f>a!J265</f>
        <v>17298</v>
      </c>
      <c r="K59" s="32"/>
      <c r="L59" s="36">
        <f>SUM(B59:K59)</f>
        <v>229584</v>
      </c>
    </row>
    <row r="60" ht="12.75">
      <c r="H60" s="21"/>
    </row>
    <row r="61" spans="1:12" ht="15.75">
      <c r="A61" s="73" t="str">
        <f>a!A268</f>
        <v>REPEAT USERS REQUESTING AND RETRIEVING PRODUCTS</v>
      </c>
      <c r="B61" s="74"/>
      <c r="C61" s="74"/>
      <c r="D61" s="74"/>
      <c r="E61" s="74"/>
      <c r="F61" s="74"/>
      <c r="G61" s="74"/>
      <c r="H61" s="74"/>
      <c r="I61" s="74"/>
      <c r="J61" s="74"/>
      <c r="K61" s="74"/>
      <c r="L61" s="74"/>
    </row>
    <row r="62" spans="1:12" ht="13.5" thickBot="1">
      <c r="A62" s="35" t="str">
        <f>a!A$1</f>
        <v>TITLE</v>
      </c>
      <c r="B62" s="35" t="str">
        <f>a!B$1</f>
        <v>ASF</v>
      </c>
      <c r="C62" s="35" t="str">
        <f>a!C$1</f>
        <v>EDC</v>
      </c>
      <c r="D62" s="35" t="str">
        <f>a!D$1</f>
        <v>GHRC</v>
      </c>
      <c r="E62" s="35" t="str">
        <f>a!E$1</f>
        <v>GSFC</v>
      </c>
      <c r="F62" s="35" t="str">
        <f>a!F$1</f>
        <v>JPL</v>
      </c>
      <c r="G62" s="35" t="str">
        <f>a!G$1</f>
        <v>LARC</v>
      </c>
      <c r="H62" s="35" t="str">
        <f>a!H$1</f>
        <v>NSIDC</v>
      </c>
      <c r="I62" s="35" t="str">
        <f>a!I$1</f>
        <v>ORNL</v>
      </c>
      <c r="J62" s="35" t="str">
        <f>a!J$1</f>
        <v>SEDAC</v>
      </c>
      <c r="K62" s="32"/>
      <c r="L62" s="35" t="str">
        <f>a!L$1</f>
        <v>TOTAL</v>
      </c>
    </row>
    <row r="63" spans="1:12" ht="13.5" thickTop="1">
      <c r="A63" s="35" t="s">
        <v>362</v>
      </c>
      <c r="B63" s="65">
        <f>a!B319</f>
        <v>3699</v>
      </c>
      <c r="C63" s="65">
        <f>a!C319</f>
        <v>8610</v>
      </c>
      <c r="D63" s="65">
        <f>a!D319</f>
        <v>408</v>
      </c>
      <c r="E63" s="65">
        <f>a!E319</f>
        <v>45973</v>
      </c>
      <c r="F63" s="65">
        <f>a!F319</f>
        <v>15050</v>
      </c>
      <c r="G63" s="65">
        <f>a!G319</f>
        <v>1032</v>
      </c>
      <c r="H63" s="65">
        <f>a!H319</f>
        <v>536</v>
      </c>
      <c r="I63" s="65">
        <f>a!I319</f>
        <v>1413</v>
      </c>
      <c r="J63" s="65">
        <f>a!J319</f>
        <v>7332</v>
      </c>
      <c r="K63" s="32"/>
      <c r="L63" s="36">
        <f>SUM(B63:J63)</f>
        <v>84053</v>
      </c>
    </row>
    <row r="64" spans="1:12" ht="13.5" thickBot="1">
      <c r="A64" s="35" t="s">
        <v>166</v>
      </c>
      <c r="B64" s="72"/>
      <c r="C64" s="50">
        <f>a!C308</f>
        <v>1888</v>
      </c>
      <c r="D64" s="163"/>
      <c r="E64" s="50">
        <f>a!E308</f>
        <v>1060</v>
      </c>
      <c r="F64" s="163"/>
      <c r="G64" s="50">
        <f>a!G308</f>
        <v>143</v>
      </c>
      <c r="H64" s="50">
        <f>a!H308</f>
        <v>114</v>
      </c>
      <c r="I64" s="72"/>
      <c r="J64" s="72"/>
      <c r="K64" s="32"/>
      <c r="L64" s="50">
        <f>a!L308</f>
        <v>3205</v>
      </c>
    </row>
    <row r="65" spans="1:12" ht="13.5" thickTop="1">
      <c r="A65" s="35" t="s">
        <v>363</v>
      </c>
      <c r="B65" s="65">
        <f>a!B278</f>
        <v>3734</v>
      </c>
      <c r="C65" s="65">
        <f>a!C278</f>
        <v>10467</v>
      </c>
      <c r="D65" s="65">
        <f>a!D278</f>
        <v>408</v>
      </c>
      <c r="E65" s="65">
        <f>a!E278</f>
        <v>55283</v>
      </c>
      <c r="F65" s="65">
        <f>a!F278</f>
        <v>15116</v>
      </c>
      <c r="G65" s="65">
        <f>a!G278</f>
        <v>1166</v>
      </c>
      <c r="H65" s="65">
        <f>a!H278</f>
        <v>650</v>
      </c>
      <c r="I65" s="65">
        <f>a!I278</f>
        <v>1418</v>
      </c>
      <c r="J65" s="65">
        <f>a!J278</f>
        <v>7354</v>
      </c>
      <c r="K65" s="32"/>
      <c r="L65" s="36">
        <f>SUM(B65:J65)</f>
        <v>95596</v>
      </c>
    </row>
    <row r="66" ht="12.75">
      <c r="K66" s="32"/>
    </row>
    <row r="67" spans="1:2" ht="12.75">
      <c r="A67" s="35" t="str">
        <f>a!A323</f>
        <v>START</v>
      </c>
      <c r="B67" s="31">
        <f>a!A324</f>
        <v>37530</v>
      </c>
    </row>
    <row r="68" spans="1:2" ht="12.75">
      <c r="A68" s="35" t="str">
        <f>a!A325</f>
        <v>STOP</v>
      </c>
      <c r="B68" s="31">
        <f>a!A326</f>
        <v>37894</v>
      </c>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2" manualBreakCount="2">
    <brk id="27" max="11" man="1"/>
    <brk id="46" max="11" man="1"/>
  </rowBreaks>
</worksheet>
</file>

<file path=xl/worksheets/sheet5.xml><?xml version="1.0" encoding="utf-8"?>
<worksheet xmlns="http://schemas.openxmlformats.org/spreadsheetml/2006/main" xmlns:r="http://schemas.openxmlformats.org/officeDocument/2006/relationships">
  <dimension ref="A1:BE941"/>
  <sheetViews>
    <sheetView showGridLines="0" workbookViewId="0" topLeftCell="A1">
      <selection activeCell="I3" sqref="I3"/>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12" t="s">
        <v>335</v>
      </c>
      <c r="D1" s="11"/>
      <c r="E1" s="11"/>
      <c r="F1" s="11"/>
      <c r="G1" s="11"/>
      <c r="H1" s="8"/>
      <c r="I1" s="8"/>
      <c r="J1" s="10"/>
      <c r="K1" s="10"/>
    </row>
    <row r="2" spans="3:11" ht="42.75">
      <c r="C2" s="18" t="s">
        <v>197</v>
      </c>
      <c r="D2" s="19" t="s">
        <v>332</v>
      </c>
      <c r="E2" s="19" t="s">
        <v>333</v>
      </c>
      <c r="F2" s="18" t="s">
        <v>334</v>
      </c>
      <c r="G2" s="22"/>
      <c r="H2" s="8"/>
      <c r="I2" s="8"/>
      <c r="J2" s="10"/>
      <c r="K2" s="10"/>
    </row>
    <row r="3" spans="3:11" ht="12.75" customHeight="1">
      <c r="C3" s="13" t="s">
        <v>327</v>
      </c>
      <c r="D3" s="80">
        <f>Statistics!$F13/1024</f>
        <v>39703.8681640625</v>
      </c>
      <c r="E3" s="80"/>
      <c r="F3" s="80">
        <f aca="true" t="shared" si="0" ref="F3:F8">SUM(D3:E3)</f>
        <v>39703.8681640625</v>
      </c>
      <c r="G3" s="23"/>
      <c r="H3" s="8"/>
      <c r="I3" s="8"/>
      <c r="J3" s="10"/>
      <c r="K3" s="10"/>
    </row>
    <row r="4" spans="3:11" ht="12.75" customHeight="1">
      <c r="C4" s="13" t="s">
        <v>328</v>
      </c>
      <c r="D4" s="80">
        <f>Statistics!$F70/1024</f>
        <v>43365.3212890625</v>
      </c>
      <c r="E4" s="80"/>
      <c r="F4" s="80">
        <f t="shared" si="0"/>
        <v>43365.3212890625</v>
      </c>
      <c r="G4" s="23"/>
      <c r="H4" s="8"/>
      <c r="I4" s="8"/>
      <c r="J4" s="10"/>
      <c r="K4" s="10"/>
    </row>
    <row r="5" spans="3:11" ht="12.75" customHeight="1">
      <c r="C5" s="13" t="s">
        <v>329</v>
      </c>
      <c r="D5" s="80">
        <f>Statistics!$F127/1024</f>
        <v>67785.216796875</v>
      </c>
      <c r="E5" s="80"/>
      <c r="F5" s="80">
        <f t="shared" si="0"/>
        <v>67785.216796875</v>
      </c>
      <c r="G5" s="23"/>
      <c r="H5" s="8"/>
      <c r="I5" s="8"/>
      <c r="J5" s="10"/>
      <c r="K5" s="10"/>
    </row>
    <row r="6" spans="3:11" ht="12.75" customHeight="1">
      <c r="C6" s="13" t="s">
        <v>330</v>
      </c>
      <c r="D6" s="80">
        <f>Statistics!$F184/1024</f>
        <v>126370.0419921875</v>
      </c>
      <c r="E6" s="80"/>
      <c r="F6" s="80">
        <f t="shared" si="0"/>
        <v>126370.0419921875</v>
      </c>
      <c r="G6" s="23"/>
      <c r="H6" s="8"/>
      <c r="I6" s="8"/>
      <c r="J6" s="10"/>
      <c r="K6" s="10"/>
    </row>
    <row r="7" spans="3:11" ht="12.75" customHeight="1">
      <c r="C7" s="13" t="s">
        <v>205</v>
      </c>
      <c r="D7" s="80">
        <f>Statistics!$H241/1024</f>
        <v>94604.3671875</v>
      </c>
      <c r="E7" s="80">
        <f>'e0'!$E6/1024</f>
        <v>12814.0615234375</v>
      </c>
      <c r="F7" s="80">
        <f t="shared" si="0"/>
        <v>107418.4287109375</v>
      </c>
      <c r="G7" s="23"/>
      <c r="H7" s="8"/>
      <c r="I7" s="8"/>
      <c r="J7" s="10"/>
      <c r="K7" s="10"/>
    </row>
    <row r="8" spans="1:11" ht="14.25">
      <c r="A8" s="9"/>
      <c r="B8" s="9"/>
      <c r="C8" s="13" t="s">
        <v>206</v>
      </c>
      <c r="D8" s="80">
        <f>Statistics!$H302/1024</f>
        <v>83838.80859375</v>
      </c>
      <c r="E8" s="80">
        <f>e!$E6/1024</f>
        <v>46005.5791015625</v>
      </c>
      <c r="F8" s="80">
        <f t="shared" si="0"/>
        <v>129844.3876953125</v>
      </c>
      <c r="G8" s="8"/>
      <c r="H8" s="8"/>
      <c r="I8" s="8"/>
      <c r="J8" s="10"/>
      <c r="K8" s="10"/>
    </row>
    <row r="9" spans="2:11" ht="14.25">
      <c r="B9" s="9"/>
      <c r="C9" s="75" t="s">
        <v>208</v>
      </c>
      <c r="D9" s="80">
        <f>Statistics!$H363/1024</f>
        <v>86431.275390625</v>
      </c>
      <c r="E9" s="81">
        <v>279018</v>
      </c>
      <c r="F9" s="81">
        <v>365449</v>
      </c>
      <c r="G9" s="8"/>
      <c r="H9" s="8"/>
      <c r="I9" s="8"/>
      <c r="J9" s="10"/>
      <c r="K9" s="10"/>
    </row>
    <row r="10" spans="2:11" ht="14.25">
      <c r="B10" s="9"/>
      <c r="C10" s="75" t="s">
        <v>209</v>
      </c>
      <c r="D10" s="79">
        <f>Statistics!I440/1024</f>
        <v>82838.43864770507</v>
      </c>
      <c r="E10" s="79">
        <f>(a!L91+a!L92+a!L93)/1024</f>
        <v>329936.01630103117</v>
      </c>
      <c r="F10" s="79">
        <f>D10+E10</f>
        <v>412774.45494873624</v>
      </c>
      <c r="G10" s="8"/>
      <c r="H10" s="8"/>
      <c r="I10" s="8"/>
      <c r="J10" s="10"/>
      <c r="K10" s="10"/>
    </row>
    <row r="11" spans="2:11" ht="12.75">
      <c r="B11" s="9"/>
      <c r="C11" s="8"/>
      <c r="D11" s="8"/>
      <c r="E11" s="10"/>
      <c r="F11" s="8"/>
      <c r="G11" s="8"/>
      <c r="H11" s="8"/>
      <c r="I11" s="8"/>
      <c r="J11" s="10"/>
      <c r="K11" s="10"/>
    </row>
    <row r="12" spans="2:11" ht="12.75">
      <c r="B12" s="9"/>
      <c r="C12" s="8"/>
      <c r="D12" s="8"/>
      <c r="E12" s="10"/>
      <c r="F12" s="8"/>
      <c r="G12" s="8"/>
      <c r="H12" s="8"/>
      <c r="I12" s="8"/>
      <c r="J12" s="10"/>
      <c r="K12" s="10"/>
    </row>
    <row r="13" spans="1:11" ht="22.5" customHeight="1">
      <c r="A13" s="12" t="s">
        <v>331</v>
      </c>
      <c r="B13" s="11"/>
      <c r="C13" s="11"/>
      <c r="D13" s="11"/>
      <c r="E13" s="11"/>
      <c r="F13" s="11"/>
      <c r="G13" s="11"/>
      <c r="H13" s="11"/>
      <c r="I13" s="11"/>
      <c r="J13" s="11"/>
      <c r="K13" s="10"/>
    </row>
    <row r="14" spans="1:11" s="5" customFormat="1" ht="42.75">
      <c r="A14" s="19" t="s">
        <v>197</v>
      </c>
      <c r="B14" s="18" t="s">
        <v>100</v>
      </c>
      <c r="C14" s="18" t="s">
        <v>101</v>
      </c>
      <c r="D14" s="18" t="s">
        <v>102</v>
      </c>
      <c r="E14" s="18" t="s">
        <v>103</v>
      </c>
      <c r="F14" s="18" t="s">
        <v>221</v>
      </c>
      <c r="G14" s="18" t="s">
        <v>341</v>
      </c>
      <c r="H14" s="18" t="s">
        <v>106</v>
      </c>
      <c r="I14" s="18" t="s">
        <v>107</v>
      </c>
      <c r="J14" s="19" t="s">
        <v>108</v>
      </c>
      <c r="K14" s="25"/>
    </row>
    <row r="15" spans="1:11" ht="12.75" customHeight="1">
      <c r="A15" s="13" t="s">
        <v>327</v>
      </c>
      <c r="B15" s="14">
        <v>3550</v>
      </c>
      <c r="C15" s="14">
        <v>8215</v>
      </c>
      <c r="D15" s="14">
        <v>12036</v>
      </c>
      <c r="E15" s="14">
        <v>732</v>
      </c>
      <c r="F15" s="14">
        <v>559</v>
      </c>
      <c r="G15" s="14">
        <v>25092</v>
      </c>
      <c r="H15" s="14">
        <v>9192</v>
      </c>
      <c r="I15" s="14">
        <v>6440</v>
      </c>
      <c r="J15" s="14">
        <v>40724</v>
      </c>
      <c r="K15" s="8"/>
    </row>
    <row r="16" spans="1:11" ht="12.75" customHeight="1">
      <c r="A16" s="13" t="s">
        <v>328</v>
      </c>
      <c r="B16" s="14">
        <v>6398</v>
      </c>
      <c r="C16" s="14">
        <v>14332</v>
      </c>
      <c r="D16" s="14">
        <v>36865</v>
      </c>
      <c r="E16" s="14">
        <v>1207</v>
      </c>
      <c r="F16" s="14">
        <v>742</v>
      </c>
      <c r="G16" s="14">
        <v>59544</v>
      </c>
      <c r="H16" s="14">
        <v>26883</v>
      </c>
      <c r="I16" s="14">
        <v>19719</v>
      </c>
      <c r="J16" s="14">
        <v>106146</v>
      </c>
      <c r="K16" s="8"/>
    </row>
    <row r="17" spans="1:12" ht="12.75" customHeight="1">
      <c r="A17" s="13" t="s">
        <v>329</v>
      </c>
      <c r="B17" s="14">
        <v>7922</v>
      </c>
      <c r="C17" s="14">
        <v>16397</v>
      </c>
      <c r="D17" s="14">
        <v>53708</v>
      </c>
      <c r="E17" s="14">
        <v>1440</v>
      </c>
      <c r="F17" s="14">
        <v>923</v>
      </c>
      <c r="G17" s="14">
        <v>80390</v>
      </c>
      <c r="H17" s="14">
        <v>46518</v>
      </c>
      <c r="I17" s="14">
        <v>26080</v>
      </c>
      <c r="J17" s="14">
        <v>152988</v>
      </c>
      <c r="K17" s="8"/>
      <c r="L17" s="6"/>
    </row>
    <row r="18" spans="1:12" ht="12.75" customHeight="1">
      <c r="A18" s="13" t="s">
        <v>330</v>
      </c>
      <c r="B18" s="14">
        <f>Statistics!A192</f>
        <v>6148</v>
      </c>
      <c r="C18" s="14">
        <f>Statistics!B192</f>
        <v>14582</v>
      </c>
      <c r="D18" s="14">
        <f>Statistics!C192</f>
        <v>50257</v>
      </c>
      <c r="E18" s="14">
        <f>Statistics!D192</f>
        <v>1252</v>
      </c>
      <c r="F18" s="14">
        <f>Statistics!E192</f>
        <v>874</v>
      </c>
      <c r="G18" s="24">
        <v>73113</v>
      </c>
      <c r="H18" s="14">
        <f>Statistics!F192</f>
        <v>45604</v>
      </c>
      <c r="I18" s="14">
        <f>Statistics!G192</f>
        <v>25181</v>
      </c>
      <c r="J18" s="14">
        <f>Statistics!H192</f>
        <v>143898</v>
      </c>
      <c r="K18" s="8"/>
      <c r="L18" s="6"/>
    </row>
    <row r="19" spans="1:12" ht="12.75" customHeight="1">
      <c r="A19" s="13" t="s">
        <v>364</v>
      </c>
      <c r="B19" s="14">
        <f>Statistics!A249</f>
        <v>4340</v>
      </c>
      <c r="C19" s="14">
        <f>Statistics!B249</f>
        <v>12409</v>
      </c>
      <c r="D19" s="14">
        <f>Statistics!C249</f>
        <v>33669</v>
      </c>
      <c r="E19" s="14">
        <f>Statistics!D249</f>
        <v>1097</v>
      </c>
      <c r="F19" s="14">
        <f>Statistics!E249</f>
        <v>815</v>
      </c>
      <c r="G19" s="14">
        <v>52330</v>
      </c>
      <c r="H19" s="14">
        <f>Statistics!F249</f>
        <v>21749</v>
      </c>
      <c r="I19" s="14">
        <f>Statistics!G249</f>
        <v>28411</v>
      </c>
      <c r="J19" s="14">
        <f>Statistics!H249</f>
        <v>102490</v>
      </c>
      <c r="K19" s="8"/>
      <c r="L19" s="6"/>
    </row>
    <row r="20" spans="1:12" ht="12" customHeight="1">
      <c r="A20" s="13" t="s">
        <v>206</v>
      </c>
      <c r="B20" s="14">
        <f>Statistics!A310</f>
        <v>3528</v>
      </c>
      <c r="C20" s="14">
        <f>Statistics!B310</f>
        <v>11695</v>
      </c>
      <c r="D20" s="14">
        <f>Statistics!C310</f>
        <v>42839</v>
      </c>
      <c r="E20" s="14">
        <f>Statistics!D310</f>
        <v>1219</v>
      </c>
      <c r="F20" s="14">
        <f>Statistics!E310</f>
        <v>714</v>
      </c>
      <c r="G20" s="14">
        <f>SUM(B20:F20)</f>
        <v>59995</v>
      </c>
      <c r="H20" s="14">
        <f>Statistics!F310</f>
        <v>18606</v>
      </c>
      <c r="I20" s="14">
        <f>Statistics!G310</f>
        <v>35308</v>
      </c>
      <c r="J20" s="14">
        <f>Statistics!H310</f>
        <v>113909</v>
      </c>
      <c r="K20" s="8"/>
      <c r="L20" s="6"/>
    </row>
    <row r="21" spans="1:12" s="32" customFormat="1" ht="12" customHeight="1">
      <c r="A21" s="13" t="s">
        <v>208</v>
      </c>
      <c r="B21" s="14">
        <f>Statistics!A371</f>
        <v>4123</v>
      </c>
      <c r="C21" s="14">
        <f>Statistics!B371</f>
        <v>19243</v>
      </c>
      <c r="D21" s="14">
        <f>Statistics!C371</f>
        <v>82451</v>
      </c>
      <c r="E21" s="14">
        <f>Statistics!D371</f>
        <v>1712</v>
      </c>
      <c r="F21" s="14">
        <f>Statistics!E371</f>
        <v>1057</v>
      </c>
      <c r="G21" s="14">
        <f>SUM(B21:F21)</f>
        <v>108586</v>
      </c>
      <c r="H21" s="14">
        <f>Statistics!F371</f>
        <v>39501</v>
      </c>
      <c r="I21" s="14">
        <f>Statistics!G371</f>
        <v>60297</v>
      </c>
      <c r="J21" s="14">
        <f>Statistics!H371</f>
        <v>208384</v>
      </c>
      <c r="K21" s="8"/>
      <c r="L21" s="8"/>
    </row>
    <row r="22" spans="1:12" s="32" customFormat="1" ht="12" customHeight="1">
      <c r="A22" s="13" t="s">
        <v>209</v>
      </c>
      <c r="B22" s="109">
        <f>Statistics!A432</f>
        <v>5238</v>
      </c>
      <c r="C22" s="109">
        <f>Statistics!B432</f>
        <v>20965</v>
      </c>
      <c r="D22" s="109">
        <f>Statistics!C432</f>
        <v>89920</v>
      </c>
      <c r="E22" s="109">
        <f>Statistics!D432</f>
        <v>1943</v>
      </c>
      <c r="F22" s="109">
        <f>Statistics!E432</f>
        <v>1485</v>
      </c>
      <c r="G22" s="14">
        <f>SUM(B22:F22)</f>
        <v>119551</v>
      </c>
      <c r="H22" s="109">
        <f>Statistics!F432</f>
        <v>54042</v>
      </c>
      <c r="I22" s="109">
        <f>Statistics!G432</f>
        <v>55991</v>
      </c>
      <c r="J22" s="14">
        <f>Statistics!H432</f>
        <v>229584</v>
      </c>
      <c r="K22" s="8"/>
      <c r="L22" s="8"/>
    </row>
    <row r="23" spans="1:12" ht="12" customHeight="1">
      <c r="A23" s="17"/>
      <c r="B23" s="16"/>
      <c r="C23" s="16"/>
      <c r="D23" s="16"/>
      <c r="E23" s="16"/>
      <c r="F23" s="16"/>
      <c r="G23" s="16"/>
      <c r="H23" s="16"/>
      <c r="I23" s="16"/>
      <c r="J23" s="16"/>
      <c r="K23" s="8"/>
      <c r="L23" s="6"/>
    </row>
    <row r="24" spans="1:11" ht="12" customHeight="1">
      <c r="A24" s="15"/>
      <c r="B24" s="16"/>
      <c r="C24" s="16"/>
      <c r="D24" s="16"/>
      <c r="E24" s="16"/>
      <c r="F24" s="16"/>
      <c r="G24" s="16"/>
      <c r="H24" s="16"/>
      <c r="I24" s="16"/>
      <c r="J24" s="16"/>
      <c r="K24" s="8"/>
    </row>
    <row r="25" spans="1:57" ht="12.75" customHeight="1">
      <c r="A25" s="15" t="s">
        <v>340</v>
      </c>
      <c r="B25" s="16"/>
      <c r="C25" s="16"/>
      <c r="D25" s="16"/>
      <c r="E25" s="16"/>
      <c r="F25" s="16"/>
      <c r="G25" s="16"/>
      <c r="H25" s="16"/>
      <c r="I25" s="16"/>
      <c r="J25" s="16"/>
      <c r="K25" s="8"/>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row>
    <row r="26" spans="1:57" ht="12.75" customHeight="1">
      <c r="A26" s="20"/>
      <c r="B26" s="16"/>
      <c r="C26" s="16"/>
      <c r="D26" s="16"/>
      <c r="E26" s="16"/>
      <c r="F26" s="16"/>
      <c r="G26" s="16"/>
      <c r="H26" s="16"/>
      <c r="I26" s="16"/>
      <c r="J26" s="16"/>
      <c r="K26" s="8"/>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row>
    <row r="27" spans="1:57" s="32" customFormat="1" ht="12.75" customHeight="1">
      <c r="A27" s="15" t="s">
        <v>361</v>
      </c>
      <c r="B27" s="16"/>
      <c r="C27" s="16"/>
      <c r="D27" s="16"/>
      <c r="E27" s="16"/>
      <c r="F27" s="16"/>
      <c r="G27" s="16"/>
      <c r="H27" s="16"/>
      <c r="I27" s="16"/>
      <c r="J27" s="16"/>
      <c r="K27" s="8"/>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row>
    <row r="28" spans="1:57" s="32" customFormat="1" ht="12.75" customHeight="1">
      <c r="A28" s="15" t="s">
        <v>336</v>
      </c>
      <c r="B28" s="16"/>
      <c r="C28" s="16"/>
      <c r="D28" s="16"/>
      <c r="E28" s="16"/>
      <c r="F28" s="16"/>
      <c r="G28" s="16"/>
      <c r="H28" s="16"/>
      <c r="I28" s="16"/>
      <c r="J28" s="16"/>
      <c r="K28" s="8"/>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row>
    <row r="29" spans="1:57" s="32" customFormat="1" ht="12.75" customHeight="1">
      <c r="A29" s="15" t="s">
        <v>337</v>
      </c>
      <c r="B29" s="16"/>
      <c r="C29" s="16"/>
      <c r="D29" s="16"/>
      <c r="E29" s="16"/>
      <c r="F29" s="16"/>
      <c r="G29" s="16"/>
      <c r="H29" s="16"/>
      <c r="I29" s="16"/>
      <c r="J29" s="16"/>
      <c r="K29" s="8"/>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row>
    <row r="30" spans="1:57" s="32" customFormat="1" ht="12.75" customHeight="1">
      <c r="A30" s="17" t="s">
        <v>342</v>
      </c>
      <c r="B30" s="17"/>
      <c r="C30" s="17"/>
      <c r="D30" s="17"/>
      <c r="E30" s="17"/>
      <c r="F30" s="17"/>
      <c r="G30" s="17"/>
      <c r="H30" s="17"/>
      <c r="I30" s="17"/>
      <c r="J30" s="17"/>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s="32" customFormat="1" ht="12.75" customHeight="1">
      <c r="A31" s="110" t="s">
        <v>343</v>
      </c>
      <c r="B31" s="16"/>
      <c r="C31" s="16"/>
      <c r="D31" s="16"/>
      <c r="E31" s="16"/>
      <c r="F31" s="16"/>
      <c r="G31" s="16"/>
      <c r="H31" s="16"/>
      <c r="I31" s="16"/>
      <c r="J31" s="16"/>
      <c r="K31" s="8"/>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row>
    <row r="32" spans="1:57" s="32" customFormat="1" ht="14.25">
      <c r="A32" s="111" t="s">
        <v>338</v>
      </c>
      <c r="B32" s="8"/>
      <c r="C32" s="8"/>
      <c r="D32" s="8"/>
      <c r="E32" s="8"/>
      <c r="F32" s="8"/>
      <c r="G32" s="8"/>
      <c r="H32" s="8"/>
      <c r="I32" s="8"/>
      <c r="J32" s="8"/>
      <c r="K32" s="8"/>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row>
    <row r="33" spans="1:57" s="32" customFormat="1" ht="14.25">
      <c r="A33" s="17" t="s">
        <v>339</v>
      </c>
      <c r="B33" s="8"/>
      <c r="C33" s="8"/>
      <c r="D33" s="8"/>
      <c r="E33" s="8"/>
      <c r="F33" s="8"/>
      <c r="G33" s="8"/>
      <c r="H33" s="8"/>
      <c r="I33" s="8"/>
      <c r="J33" s="8"/>
      <c r="K33" s="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row>
    <row r="34" spans="1:57" ht="12.75">
      <c r="A34" s="9"/>
      <c r="B34" s="2"/>
      <c r="C34" s="8"/>
      <c r="D34" s="8"/>
      <c r="E34" s="2"/>
      <c r="F34" s="8"/>
      <c r="G34" s="8"/>
      <c r="H34" s="8"/>
      <c r="I34" s="8"/>
      <c r="J34" s="7"/>
      <c r="K34" s="8"/>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ht="12.75">
      <c r="A35" s="9"/>
      <c r="B35" s="2"/>
      <c r="C35" s="8"/>
      <c r="D35" s="8"/>
      <c r="E35" s="2"/>
      <c r="F35" s="8"/>
      <c r="G35" s="8"/>
      <c r="H35" s="8"/>
      <c r="I35" s="8"/>
      <c r="J35" s="7"/>
      <c r="K35" s="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ht="12.75">
      <c r="A36" s="9"/>
      <c r="B36" s="2"/>
      <c r="C36" s="8"/>
      <c r="D36" s="8"/>
      <c r="E36" s="2"/>
      <c r="F36" s="8"/>
      <c r="G36" s="8"/>
      <c r="H36" s="8"/>
      <c r="I36" s="8"/>
      <c r="J36" s="7"/>
      <c r="K36" s="8"/>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ht="12.75">
      <c r="A37" s="9"/>
      <c r="B37" s="2"/>
      <c r="C37" s="8"/>
      <c r="D37" s="8"/>
      <c r="E37" s="2"/>
      <c r="F37" s="8"/>
      <c r="G37" s="8"/>
      <c r="H37" s="8"/>
      <c r="I37" s="8"/>
      <c r="J37" s="7"/>
      <c r="K37" s="8"/>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ht="12.75">
      <c r="A38" s="9"/>
      <c r="B38" s="2"/>
      <c r="C38" s="8"/>
      <c r="D38" s="8"/>
      <c r="E38" s="2"/>
      <c r="F38" s="8"/>
      <c r="G38" s="8"/>
      <c r="H38" s="8"/>
      <c r="I38" s="8"/>
      <c r="J38" s="7"/>
      <c r="K38" s="8"/>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ht="12.75">
      <c r="A39" s="9"/>
      <c r="B39" s="2"/>
      <c r="C39" s="8"/>
      <c r="D39" s="8"/>
      <c r="E39" s="2"/>
      <c r="F39" s="8"/>
      <c r="G39" s="8"/>
      <c r="H39" s="8"/>
      <c r="I39" s="8"/>
      <c r="J39" s="8"/>
      <c r="K39" s="8"/>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ht="12.75">
      <c r="A40" s="9"/>
      <c r="B40" s="2"/>
      <c r="C40" s="8"/>
      <c r="D40" s="8"/>
      <c r="E40" s="2"/>
      <c r="F40" s="8"/>
      <c r="G40" s="8"/>
      <c r="H40" s="8"/>
      <c r="I40" s="8"/>
      <c r="J40" s="8"/>
      <c r="K40" s="8"/>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ht="12.75">
      <c r="A41" s="9"/>
      <c r="B41" s="2"/>
      <c r="C41" s="8"/>
      <c r="D41" s="8"/>
      <c r="E41" s="2"/>
      <c r="F41" s="8"/>
      <c r="G41" s="8"/>
      <c r="H41" s="8"/>
      <c r="I41" s="8"/>
      <c r="J41" s="8"/>
      <c r="K41" s="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ht="12.75">
      <c r="A42" s="9"/>
      <c r="B42" s="2"/>
      <c r="C42" s="8"/>
      <c r="D42" s="8"/>
      <c r="E42" s="2"/>
      <c r="F42" s="8"/>
      <c r="G42" s="8"/>
      <c r="H42" s="8"/>
      <c r="I42" s="8"/>
      <c r="J42" s="8"/>
      <c r="K42" s="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ht="12.75">
      <c r="A43" s="9"/>
      <c r="B43" s="8"/>
      <c r="C43" s="8"/>
      <c r="D43" s="8"/>
      <c r="E43" s="8"/>
      <c r="F43" s="8"/>
      <c r="G43" s="8"/>
      <c r="H43" s="8"/>
      <c r="I43" s="8"/>
      <c r="J43" s="8"/>
      <c r="K43" s="8"/>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ht="12.75">
      <c r="A44" s="9"/>
      <c r="B44" s="8"/>
      <c r="C44" s="8"/>
      <c r="D44" s="8"/>
      <c r="E44" s="8"/>
      <c r="F44" s="8"/>
      <c r="G44" s="8"/>
      <c r="H44" s="8"/>
      <c r="I44" s="8"/>
      <c r="J44" s="8"/>
      <c r="K44" s="8"/>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ht="12.75">
      <c r="A45" s="9"/>
      <c r="B45" s="8"/>
      <c r="C45" s="8"/>
      <c r="D45" s="8"/>
      <c r="E45" s="8"/>
      <c r="F45" s="8"/>
      <c r="G45" s="8"/>
      <c r="H45" s="8"/>
      <c r="I45" s="8"/>
      <c r="J45" s="8"/>
      <c r="K45" s="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ht="12.75">
      <c r="A46" s="8"/>
      <c r="B46" s="21"/>
      <c r="C46" s="21"/>
      <c r="D46" s="21"/>
      <c r="E46" s="21"/>
      <c r="F46" s="21"/>
      <c r="G46" s="21"/>
      <c r="H46" s="21"/>
      <c r="I46" s="21"/>
      <c r="J46" s="21"/>
      <c r="K46" s="21"/>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ht="12.75">
      <c r="A47" s="8"/>
      <c r="B47" s="21"/>
      <c r="C47" s="21"/>
      <c r="D47" s="21"/>
      <c r="E47" s="21"/>
      <c r="F47" s="21"/>
      <c r="G47" s="21"/>
      <c r="H47" s="21"/>
      <c r="I47" s="21"/>
      <c r="J47" s="21"/>
      <c r="K47" s="21"/>
      <c r="L47" s="8"/>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ht="12.75">
      <c r="A48" s="8"/>
      <c r="B48" s="21"/>
      <c r="C48" s="21"/>
      <c r="D48" s="21"/>
      <c r="E48" s="21"/>
      <c r="F48" s="21"/>
      <c r="G48" s="21"/>
      <c r="H48" s="21"/>
      <c r="I48" s="21"/>
      <c r="J48" s="21"/>
      <c r="K48" s="21"/>
      <c r="L48" s="8"/>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ht="12.75">
      <c r="A49" s="10"/>
      <c r="B49" s="8"/>
      <c r="C49" s="8"/>
      <c r="D49" s="8"/>
      <c r="E49" s="8"/>
      <c r="F49" s="8"/>
      <c r="G49" s="8"/>
      <c r="H49" s="8"/>
      <c r="I49" s="8"/>
      <c r="J49" s="8"/>
      <c r="K49" s="7"/>
      <c r="L49" s="8"/>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ht="12.75">
      <c r="A50" s="9"/>
      <c r="B50" s="8"/>
      <c r="C50" s="8"/>
      <c r="D50" s="8"/>
      <c r="E50" s="8"/>
      <c r="F50" s="8"/>
      <c r="G50" s="8"/>
      <c r="H50" s="8"/>
      <c r="I50" s="8"/>
      <c r="J50" s="8"/>
      <c r="K50" s="8"/>
      <c r="L50" s="8"/>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1:57" ht="12.75">
      <c r="A51" s="9"/>
      <c r="B51" s="8"/>
      <c r="C51" s="8"/>
      <c r="D51" s="8"/>
      <c r="E51" s="8"/>
      <c r="F51" s="8"/>
      <c r="G51" s="8"/>
      <c r="H51" s="8"/>
      <c r="I51" s="8"/>
      <c r="J51" s="8"/>
      <c r="K51" s="8"/>
      <c r="L51" s="8"/>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1:57" ht="12.75">
      <c r="A52" s="9"/>
      <c r="B52" s="8"/>
      <c r="C52" s="8"/>
      <c r="D52" s="8"/>
      <c r="E52" s="8"/>
      <c r="F52" s="8"/>
      <c r="G52" s="8"/>
      <c r="H52" s="8"/>
      <c r="I52" s="8"/>
      <c r="J52" s="8"/>
      <c r="K52" s="8"/>
      <c r="L52" s="8"/>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pans="1:57" ht="12.75">
      <c r="A53" s="9"/>
      <c r="B53" s="8"/>
      <c r="C53" s="8"/>
      <c r="D53" s="8"/>
      <c r="E53" s="8"/>
      <c r="F53" s="8"/>
      <c r="G53" s="8"/>
      <c r="H53" s="8"/>
      <c r="I53" s="8"/>
      <c r="J53" s="8"/>
      <c r="K53" s="8"/>
      <c r="L53" s="8"/>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row>
    <row r="54" spans="1:57" ht="12.75">
      <c r="A54" s="9"/>
      <c r="B54" s="8"/>
      <c r="C54" s="8"/>
      <c r="D54" s="8"/>
      <c r="E54" s="8"/>
      <c r="F54" s="8"/>
      <c r="G54" s="8"/>
      <c r="H54" s="8"/>
      <c r="I54" s="8"/>
      <c r="J54" s="8"/>
      <c r="K54" s="8"/>
      <c r="L54" s="8"/>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row>
    <row r="55" spans="1:57" ht="12.75">
      <c r="A55" s="9"/>
      <c r="B55" s="8"/>
      <c r="C55" s="10"/>
      <c r="D55" s="8"/>
      <c r="E55" s="8"/>
      <c r="F55" s="8"/>
      <c r="G55" s="8"/>
      <c r="H55" s="8"/>
      <c r="I55" s="8"/>
      <c r="J55" s="8"/>
      <c r="K55" s="8"/>
      <c r="L55" s="8"/>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1:57" ht="12.75">
      <c r="A56" s="9"/>
      <c r="B56" s="8"/>
      <c r="C56" s="8"/>
      <c r="D56" s="8"/>
      <c r="E56" s="8"/>
      <c r="F56" s="8"/>
      <c r="G56" s="8"/>
      <c r="H56" s="8"/>
      <c r="I56" s="8"/>
      <c r="J56" s="8"/>
      <c r="K56" s="8"/>
      <c r="L56" s="8"/>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1:57" ht="12.75">
      <c r="A57" s="9"/>
      <c r="B57" s="8"/>
      <c r="C57" s="8"/>
      <c r="D57" s="8"/>
      <c r="E57" s="8"/>
      <c r="F57" s="8"/>
      <c r="G57" s="8"/>
      <c r="H57" s="8"/>
      <c r="I57" s="8"/>
      <c r="J57" s="8"/>
      <c r="K57" s="8"/>
      <c r="L57" s="8"/>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1:57" ht="12.75">
      <c r="A58" s="9"/>
      <c r="B58" s="8"/>
      <c r="C58" s="8"/>
      <c r="D58" s="8"/>
      <c r="E58" s="8"/>
      <c r="F58" s="8"/>
      <c r="G58" s="8"/>
      <c r="H58" s="8"/>
      <c r="I58" s="8"/>
      <c r="J58" s="8"/>
      <c r="K58" s="8"/>
      <c r="L58" s="8"/>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1:57" ht="12.75">
      <c r="A59" s="9"/>
      <c r="B59" s="8"/>
      <c r="C59" s="8"/>
      <c r="D59" s="8"/>
      <c r="E59" s="8"/>
      <c r="F59" s="8"/>
      <c r="G59" s="8"/>
      <c r="H59" s="8"/>
      <c r="I59" s="8"/>
      <c r="J59" s="8"/>
      <c r="K59" s="8"/>
      <c r="L59" s="8"/>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1:57" ht="12.75">
      <c r="A60" s="9"/>
      <c r="B60" s="8"/>
      <c r="C60" s="8"/>
      <c r="D60" s="8"/>
      <c r="E60" s="8"/>
      <c r="F60" s="8"/>
      <c r="G60" s="8"/>
      <c r="H60" s="8"/>
      <c r="I60" s="8"/>
      <c r="J60" s="8"/>
      <c r="K60" s="8"/>
      <c r="L60" s="8"/>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1:57" ht="12.75">
      <c r="A61" s="9"/>
      <c r="B61" s="8"/>
      <c r="C61" s="8"/>
      <c r="D61" s="8"/>
      <c r="E61" s="8"/>
      <c r="F61" s="8"/>
      <c r="G61" s="8"/>
      <c r="H61" s="8"/>
      <c r="I61" s="8"/>
      <c r="J61" s="8"/>
      <c r="K61" s="8"/>
      <c r="L61" s="8"/>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1:57" ht="12.75">
      <c r="A62" s="10"/>
      <c r="B62" s="10"/>
      <c r="C62" s="10"/>
      <c r="D62" s="10"/>
      <c r="E62" s="10"/>
      <c r="F62" s="10"/>
      <c r="G62" s="10"/>
      <c r="H62" s="10"/>
      <c r="I62" s="10"/>
      <c r="J62" s="8"/>
      <c r="K62" s="8"/>
      <c r="L62" s="8"/>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1:57" ht="12.7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row>
    <row r="64" spans="1:57" ht="12.75">
      <c r="A64" s="10"/>
      <c r="B64" s="8"/>
      <c r="C64" s="8"/>
      <c r="D64" s="8"/>
      <c r="E64" s="8"/>
      <c r="F64" s="8"/>
      <c r="G64" s="8"/>
      <c r="H64" s="8"/>
      <c r="I64" s="8"/>
      <c r="J64" s="8"/>
      <c r="K64" s="8"/>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row>
    <row r="65" spans="1:57" ht="12.75">
      <c r="A65" s="10"/>
      <c r="B65" s="8"/>
      <c r="C65" s="8"/>
      <c r="D65" s="8"/>
      <c r="E65" s="8"/>
      <c r="F65" s="8"/>
      <c r="G65" s="8"/>
      <c r="H65" s="8"/>
      <c r="I65" s="8"/>
      <c r="J65" s="8"/>
      <c r="K65" s="7"/>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row>
    <row r="66" spans="1:57" ht="12.75">
      <c r="A66" s="9"/>
      <c r="B66" s="8"/>
      <c r="C66" s="8"/>
      <c r="D66" s="8"/>
      <c r="E66" s="8"/>
      <c r="F66" s="8"/>
      <c r="G66" s="8"/>
      <c r="H66" s="8"/>
      <c r="I66" s="8"/>
      <c r="J66" s="8"/>
      <c r="K66" s="8"/>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row>
    <row r="67" spans="1:57" ht="12.75">
      <c r="A67" s="9"/>
      <c r="B67" s="8"/>
      <c r="C67" s="8"/>
      <c r="D67" s="8"/>
      <c r="E67" s="8"/>
      <c r="F67" s="8"/>
      <c r="G67" s="8"/>
      <c r="H67" s="8"/>
      <c r="I67" s="8"/>
      <c r="J67" s="8"/>
      <c r="K67" s="8"/>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1:57" ht="12.75">
      <c r="A68" s="9"/>
      <c r="B68" s="8"/>
      <c r="C68" s="8"/>
      <c r="D68" s="8"/>
      <c r="E68" s="8"/>
      <c r="F68" s="8"/>
      <c r="G68" s="8"/>
      <c r="H68" s="8"/>
      <c r="I68" s="8"/>
      <c r="J68" s="8"/>
      <c r="K68" s="8"/>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1:57" ht="12.75">
      <c r="A69" s="9"/>
      <c r="B69" s="8"/>
      <c r="C69" s="8"/>
      <c r="D69" s="8"/>
      <c r="E69" s="8"/>
      <c r="F69" s="8"/>
      <c r="G69" s="8"/>
      <c r="H69" s="8"/>
      <c r="I69" s="8"/>
      <c r="J69" s="8"/>
      <c r="K69" s="8"/>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1:57" ht="12.75">
      <c r="A70" s="9"/>
      <c r="B70" s="8"/>
      <c r="C70" s="8"/>
      <c r="D70" s="8"/>
      <c r="E70" s="8"/>
      <c r="F70" s="8"/>
      <c r="G70" s="8"/>
      <c r="H70" s="8"/>
      <c r="I70" s="8"/>
      <c r="J70" s="8"/>
      <c r="K70" s="8"/>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row>
    <row r="71" spans="1:57" ht="12.75">
      <c r="A71" s="9"/>
      <c r="B71" s="8"/>
      <c r="C71" s="8"/>
      <c r="D71" s="8"/>
      <c r="E71" s="8"/>
      <c r="F71" s="8"/>
      <c r="G71" s="8"/>
      <c r="H71" s="8"/>
      <c r="I71" s="8"/>
      <c r="J71" s="8"/>
      <c r="K71" s="8"/>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row>
    <row r="72" spans="1:57" ht="12.75">
      <c r="A72" s="9"/>
      <c r="B72" s="8"/>
      <c r="C72" s="8"/>
      <c r="D72" s="8"/>
      <c r="E72" s="8"/>
      <c r="F72" s="8"/>
      <c r="G72" s="8"/>
      <c r="H72" s="8"/>
      <c r="I72" s="8"/>
      <c r="J72" s="8"/>
      <c r="K72" s="8"/>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row>
    <row r="73" spans="1:57" ht="12.75">
      <c r="A73" s="9"/>
      <c r="B73" s="8"/>
      <c r="C73" s="8"/>
      <c r="D73" s="8"/>
      <c r="E73" s="8"/>
      <c r="F73" s="8"/>
      <c r="G73" s="8"/>
      <c r="H73" s="8"/>
      <c r="I73" s="8"/>
      <c r="J73" s="8"/>
      <c r="K73" s="8"/>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row>
    <row r="74" spans="1:57" ht="12.75">
      <c r="A74" s="9"/>
      <c r="B74" s="8"/>
      <c r="C74" s="8"/>
      <c r="D74" s="8"/>
      <c r="E74" s="8"/>
      <c r="F74" s="8"/>
      <c r="G74" s="8"/>
      <c r="H74" s="8"/>
      <c r="I74" s="8"/>
      <c r="J74" s="8"/>
      <c r="K74" s="8"/>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row>
    <row r="75" spans="1:57" ht="12.75">
      <c r="A75" s="9"/>
      <c r="B75" s="8"/>
      <c r="C75" s="8"/>
      <c r="D75" s="8"/>
      <c r="E75" s="8"/>
      <c r="F75" s="8"/>
      <c r="G75" s="8"/>
      <c r="H75" s="8"/>
      <c r="I75" s="8"/>
      <c r="J75" s="8"/>
      <c r="K75" s="8"/>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row>
    <row r="76" spans="1:57" ht="12.75">
      <c r="A76" s="9"/>
      <c r="B76" s="8"/>
      <c r="C76" s="8"/>
      <c r="D76" s="8"/>
      <c r="E76" s="8"/>
      <c r="F76" s="8"/>
      <c r="G76" s="8"/>
      <c r="H76" s="8"/>
      <c r="I76" s="8"/>
      <c r="J76" s="8"/>
      <c r="K76" s="8"/>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row>
    <row r="77" spans="1:57" ht="12.75">
      <c r="A77" s="9"/>
      <c r="B77" s="8"/>
      <c r="C77" s="8"/>
      <c r="D77" s="8"/>
      <c r="E77" s="8"/>
      <c r="F77" s="8"/>
      <c r="G77" s="8"/>
      <c r="H77" s="8"/>
      <c r="I77" s="8"/>
      <c r="J77" s="8"/>
      <c r="K77" s="8"/>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row>
    <row r="78" spans="1:57" ht="12.7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row>
    <row r="79" spans="1:57" ht="12.7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row>
    <row r="80" spans="1:57" ht="12.75">
      <c r="A80" s="10"/>
      <c r="B80" s="8"/>
      <c r="C80" s="8"/>
      <c r="D80" s="8"/>
      <c r="E80" s="8"/>
      <c r="F80" s="8"/>
      <c r="G80" s="8"/>
      <c r="H80" s="8"/>
      <c r="I80" s="8"/>
      <c r="J80" s="8"/>
      <c r="K80" s="8"/>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row>
    <row r="81" spans="1:57" ht="12.75">
      <c r="A81" s="10"/>
      <c r="B81" s="8"/>
      <c r="C81" s="8"/>
      <c r="D81" s="8"/>
      <c r="E81" s="8"/>
      <c r="F81" s="8"/>
      <c r="G81" s="8"/>
      <c r="H81" s="8"/>
      <c r="I81" s="8"/>
      <c r="J81" s="8"/>
      <c r="K81" s="7"/>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row>
    <row r="82" spans="1:57" ht="12.75">
      <c r="A82" s="9"/>
      <c r="B82" s="8"/>
      <c r="C82" s="8"/>
      <c r="D82" s="8"/>
      <c r="E82" s="8"/>
      <c r="F82" s="8"/>
      <c r="G82" s="8"/>
      <c r="H82" s="8"/>
      <c r="I82" s="8"/>
      <c r="J82" s="8"/>
      <c r="K82" s="8"/>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row>
    <row r="83" spans="1:57" ht="12.75">
      <c r="A83" s="9"/>
      <c r="B83" s="8"/>
      <c r="C83" s="8"/>
      <c r="D83" s="8"/>
      <c r="E83" s="8"/>
      <c r="F83" s="8"/>
      <c r="G83" s="8"/>
      <c r="H83" s="8"/>
      <c r="I83" s="8"/>
      <c r="J83" s="8"/>
      <c r="K83" s="8"/>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row>
    <row r="84" spans="1:57" ht="12.75">
      <c r="A84" s="9"/>
      <c r="B84" s="8"/>
      <c r="C84" s="8"/>
      <c r="D84" s="8"/>
      <c r="E84" s="8"/>
      <c r="F84" s="8"/>
      <c r="G84" s="8"/>
      <c r="H84" s="8"/>
      <c r="I84" s="8"/>
      <c r="J84" s="8"/>
      <c r="K84" s="8"/>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row>
    <row r="85" spans="1:57" ht="12.75">
      <c r="A85" s="9"/>
      <c r="B85" s="8"/>
      <c r="C85" s="8"/>
      <c r="D85" s="8"/>
      <c r="E85" s="8"/>
      <c r="F85" s="8"/>
      <c r="G85" s="8"/>
      <c r="H85" s="8"/>
      <c r="I85" s="8"/>
      <c r="J85" s="8"/>
      <c r="K85" s="8"/>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row>
    <row r="86" spans="1:57" ht="12.75">
      <c r="A86" s="9"/>
      <c r="B86" s="8"/>
      <c r="C86" s="8"/>
      <c r="D86" s="8"/>
      <c r="E86" s="8"/>
      <c r="F86" s="8"/>
      <c r="G86" s="8"/>
      <c r="H86" s="8"/>
      <c r="I86" s="8"/>
      <c r="J86" s="8"/>
      <c r="K86" s="8"/>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row>
    <row r="87" spans="1:57" ht="12.75">
      <c r="A87" s="9"/>
      <c r="B87" s="8"/>
      <c r="C87" s="8"/>
      <c r="D87" s="8"/>
      <c r="E87" s="8"/>
      <c r="F87" s="8"/>
      <c r="G87" s="8"/>
      <c r="H87" s="8"/>
      <c r="I87" s="8"/>
      <c r="J87" s="8"/>
      <c r="K87" s="8"/>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row>
    <row r="88" spans="1:57" ht="12.75">
      <c r="A88" s="9"/>
      <c r="B88" s="8"/>
      <c r="C88" s="8"/>
      <c r="D88" s="8"/>
      <c r="E88" s="8"/>
      <c r="F88" s="8"/>
      <c r="G88" s="8"/>
      <c r="H88" s="8"/>
      <c r="I88" s="8"/>
      <c r="J88" s="8"/>
      <c r="K88" s="8"/>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row>
    <row r="89" spans="1:57" ht="12.75">
      <c r="A89" s="9"/>
      <c r="B89" s="8"/>
      <c r="C89" s="8"/>
      <c r="D89" s="8"/>
      <c r="E89" s="8"/>
      <c r="F89" s="8"/>
      <c r="G89" s="8"/>
      <c r="H89" s="8"/>
      <c r="I89" s="8"/>
      <c r="J89" s="8"/>
      <c r="K89" s="8"/>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row>
    <row r="90" spans="1:57" ht="12.75">
      <c r="A90" s="9"/>
      <c r="B90" s="8"/>
      <c r="C90" s="8"/>
      <c r="D90" s="8"/>
      <c r="E90" s="8"/>
      <c r="F90" s="8"/>
      <c r="G90" s="8"/>
      <c r="H90" s="8"/>
      <c r="I90" s="8"/>
      <c r="J90" s="8"/>
      <c r="K90" s="8"/>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row>
    <row r="91" spans="1:57" ht="12.75">
      <c r="A91" s="9"/>
      <c r="B91" s="8"/>
      <c r="C91" s="8"/>
      <c r="D91" s="8"/>
      <c r="E91" s="8"/>
      <c r="F91" s="8"/>
      <c r="G91" s="8"/>
      <c r="H91" s="8"/>
      <c r="I91" s="8"/>
      <c r="J91" s="8"/>
      <c r="K91" s="8"/>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row r="92" spans="1:57" ht="12.75">
      <c r="A92" s="9"/>
      <c r="B92" s="8"/>
      <c r="C92" s="8"/>
      <c r="D92" s="8"/>
      <c r="E92" s="8"/>
      <c r="F92" s="8"/>
      <c r="G92" s="8"/>
      <c r="H92" s="8"/>
      <c r="I92" s="8"/>
      <c r="J92" s="8"/>
      <c r="K92" s="8"/>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row>
    <row r="93" spans="1:57" ht="12.75">
      <c r="A93" s="9"/>
      <c r="B93" s="8"/>
      <c r="C93" s="8"/>
      <c r="D93" s="8"/>
      <c r="E93" s="8"/>
      <c r="F93" s="8"/>
      <c r="G93" s="8"/>
      <c r="H93" s="8"/>
      <c r="I93" s="8"/>
      <c r="J93" s="8"/>
      <c r="K93" s="8"/>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row>
    <row r="94" spans="1:57" ht="12.7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row>
    <row r="95" spans="1:57" ht="12.75">
      <c r="A95" s="10"/>
      <c r="B95" s="8"/>
      <c r="C95" s="8"/>
      <c r="D95" s="8"/>
      <c r="E95" s="8"/>
      <c r="F95" s="8"/>
      <c r="G95" s="8"/>
      <c r="H95" s="8"/>
      <c r="I95" s="8"/>
      <c r="J95" s="8"/>
      <c r="K95" s="8"/>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row>
    <row r="96" spans="1:57" ht="12.75">
      <c r="A96" s="10"/>
      <c r="B96" s="8"/>
      <c r="C96" s="8"/>
      <c r="D96" s="8"/>
      <c r="E96" s="8"/>
      <c r="F96" s="8"/>
      <c r="G96" s="8"/>
      <c r="H96" s="8"/>
      <c r="I96" s="8"/>
      <c r="J96" s="8"/>
      <c r="K96" s="8"/>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row>
    <row r="97" spans="1:57" ht="12.75">
      <c r="A97" s="10"/>
      <c r="B97" s="8"/>
      <c r="C97" s="8"/>
      <c r="D97" s="8"/>
      <c r="E97" s="8"/>
      <c r="F97" s="8"/>
      <c r="G97" s="8"/>
      <c r="H97" s="8"/>
      <c r="I97" s="8"/>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row>
    <row r="98" spans="1:57" ht="12.75">
      <c r="A98" s="9"/>
      <c r="B98" s="8"/>
      <c r="C98" s="8"/>
      <c r="D98" s="8"/>
      <c r="E98" s="8"/>
      <c r="F98" s="8"/>
      <c r="G98" s="8"/>
      <c r="H98" s="8"/>
      <c r="I98" s="8"/>
      <c r="J98" s="8"/>
      <c r="K98" s="8"/>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row>
    <row r="99" spans="1:57" ht="12.75">
      <c r="A99" s="9"/>
      <c r="B99" s="8"/>
      <c r="C99" s="8"/>
      <c r="D99" s="8"/>
      <c r="E99" s="8"/>
      <c r="F99" s="8"/>
      <c r="G99" s="8"/>
      <c r="H99" s="8"/>
      <c r="I99" s="8"/>
      <c r="J99" s="8"/>
      <c r="K99" s="8"/>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row>
    <row r="100" spans="1:57" ht="12.75">
      <c r="A100" s="9"/>
      <c r="B100" s="8"/>
      <c r="C100" s="8"/>
      <c r="D100" s="8"/>
      <c r="E100" s="8"/>
      <c r="F100" s="8"/>
      <c r="G100" s="8"/>
      <c r="H100" s="8"/>
      <c r="I100" s="8"/>
      <c r="J100" s="8"/>
      <c r="K100" s="8"/>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row>
    <row r="101" spans="1:57" ht="12.75">
      <c r="A101" s="9"/>
      <c r="B101" s="8"/>
      <c r="C101" s="8"/>
      <c r="D101" s="8"/>
      <c r="E101" s="8"/>
      <c r="F101" s="8"/>
      <c r="G101" s="8"/>
      <c r="H101" s="8"/>
      <c r="I101" s="8"/>
      <c r="J101" s="8"/>
      <c r="K101" s="8"/>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row>
    <row r="102" spans="1:57" ht="12.75">
      <c r="A102" s="9"/>
      <c r="B102" s="8"/>
      <c r="C102" s="8"/>
      <c r="D102" s="8"/>
      <c r="E102" s="8"/>
      <c r="F102" s="8"/>
      <c r="G102" s="8"/>
      <c r="H102" s="8"/>
      <c r="I102" s="8"/>
      <c r="J102" s="8"/>
      <c r="K102" s="8"/>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row>
    <row r="103" spans="1:57" ht="12.75">
      <c r="A103" s="9"/>
      <c r="B103" s="8"/>
      <c r="C103" s="8"/>
      <c r="D103" s="8"/>
      <c r="E103" s="8"/>
      <c r="F103" s="8"/>
      <c r="G103" s="8"/>
      <c r="H103" s="8"/>
      <c r="I103" s="8"/>
      <c r="J103" s="8"/>
      <c r="K103" s="8"/>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row>
    <row r="104" spans="1:57" ht="12.75">
      <c r="A104" s="9"/>
      <c r="B104" s="8"/>
      <c r="C104" s="8"/>
      <c r="D104" s="8"/>
      <c r="E104" s="8"/>
      <c r="F104" s="8"/>
      <c r="G104" s="8"/>
      <c r="H104" s="8"/>
      <c r="I104" s="8"/>
      <c r="J104" s="8"/>
      <c r="K104" s="8"/>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row>
    <row r="105" spans="1:57" ht="12.75">
      <c r="A105" s="9"/>
      <c r="B105" s="8"/>
      <c r="C105" s="8"/>
      <c r="D105" s="8"/>
      <c r="E105" s="8"/>
      <c r="F105" s="8"/>
      <c r="G105" s="8"/>
      <c r="H105" s="8"/>
      <c r="I105" s="8"/>
      <c r="J105" s="8"/>
      <c r="K105" s="8"/>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1:57" ht="12.75">
      <c r="A106" s="9"/>
      <c r="B106" s="8"/>
      <c r="C106" s="8"/>
      <c r="D106" s="8"/>
      <c r="E106" s="8"/>
      <c r="F106" s="8"/>
      <c r="G106" s="8"/>
      <c r="H106" s="8"/>
      <c r="I106" s="8"/>
      <c r="J106" s="8"/>
      <c r="K106" s="8"/>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1:57" ht="12.75">
      <c r="A107" s="9"/>
      <c r="B107" s="8"/>
      <c r="C107" s="8"/>
      <c r="D107" s="8"/>
      <c r="E107" s="8"/>
      <c r="F107" s="8"/>
      <c r="G107" s="8"/>
      <c r="H107" s="8"/>
      <c r="I107" s="8"/>
      <c r="J107" s="8"/>
      <c r="K107" s="8"/>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1:57" ht="12.75">
      <c r="A108" s="9"/>
      <c r="B108" s="8"/>
      <c r="C108" s="8"/>
      <c r="D108" s="8"/>
      <c r="E108" s="8"/>
      <c r="F108" s="8"/>
      <c r="G108" s="8"/>
      <c r="H108" s="8"/>
      <c r="I108" s="8"/>
      <c r="J108" s="8"/>
      <c r="K108" s="8"/>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row>
    <row r="109" spans="1:57" ht="12.75">
      <c r="A109" s="9"/>
      <c r="B109" s="8"/>
      <c r="C109" s="8"/>
      <c r="D109" s="8"/>
      <c r="E109" s="8"/>
      <c r="F109" s="8"/>
      <c r="G109" s="8"/>
      <c r="H109" s="8"/>
      <c r="I109" s="8"/>
      <c r="J109" s="8"/>
      <c r="K109" s="8"/>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row>
    <row r="110" spans="1:57" ht="12.75">
      <c r="A110" s="9"/>
      <c r="B110" s="8"/>
      <c r="C110" s="8"/>
      <c r="D110" s="8"/>
      <c r="E110" s="8"/>
      <c r="F110" s="8"/>
      <c r="G110" s="8"/>
      <c r="H110" s="8"/>
      <c r="I110" s="8"/>
      <c r="J110" s="8"/>
      <c r="K110" s="8"/>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row>
    <row r="111" spans="1:57" ht="12.7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row>
    <row r="112" spans="1:57" ht="12.75">
      <c r="A112" s="10"/>
      <c r="B112" s="8"/>
      <c r="C112" s="8"/>
      <c r="D112" s="8"/>
      <c r="E112" s="8"/>
      <c r="F112" s="8"/>
      <c r="G112" s="8"/>
      <c r="H112" s="8"/>
      <c r="I112" s="8"/>
      <c r="J112" s="8"/>
      <c r="K112" s="8"/>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row>
    <row r="113" spans="1:57" ht="12.75">
      <c r="A113" s="10"/>
      <c r="B113" s="8"/>
      <c r="C113" s="8"/>
      <c r="D113" s="8"/>
      <c r="E113" s="8"/>
      <c r="F113" s="8"/>
      <c r="G113" s="8"/>
      <c r="H113" s="8"/>
      <c r="I113" s="8"/>
      <c r="J113" s="8"/>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row>
    <row r="114" spans="1:57" ht="12.75">
      <c r="A114" s="10"/>
      <c r="B114" s="8"/>
      <c r="C114" s="8"/>
      <c r="D114" s="8"/>
      <c r="E114" s="8"/>
      <c r="F114" s="8"/>
      <c r="G114" s="8"/>
      <c r="H114" s="8"/>
      <c r="I114" s="8"/>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row>
    <row r="115" spans="1:57" ht="12.75">
      <c r="A115" s="9"/>
      <c r="B115" s="8"/>
      <c r="C115" s="8"/>
      <c r="D115" s="8"/>
      <c r="E115" s="8"/>
      <c r="F115" s="8"/>
      <c r="G115" s="8"/>
      <c r="H115" s="8"/>
      <c r="I115" s="8"/>
      <c r="J115" s="8"/>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row>
    <row r="116" spans="1:57" ht="12.75">
      <c r="A116" s="9"/>
      <c r="B116" s="8"/>
      <c r="C116" s="8"/>
      <c r="D116" s="8"/>
      <c r="E116" s="8"/>
      <c r="F116" s="8"/>
      <c r="G116" s="8"/>
      <c r="H116" s="8"/>
      <c r="I116" s="8"/>
      <c r="J116" s="8"/>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row>
    <row r="117" spans="1:57" ht="12.75">
      <c r="A117" s="9"/>
      <c r="B117" s="8"/>
      <c r="C117" s="8"/>
      <c r="D117" s="8"/>
      <c r="E117" s="8"/>
      <c r="F117" s="8"/>
      <c r="G117" s="8"/>
      <c r="H117" s="8"/>
      <c r="I117" s="8"/>
      <c r="J117" s="8"/>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row>
    <row r="118" spans="1:57" ht="12.75">
      <c r="A118" s="9"/>
      <c r="B118" s="8"/>
      <c r="C118" s="8"/>
      <c r="D118" s="8"/>
      <c r="E118" s="8"/>
      <c r="F118" s="8"/>
      <c r="G118" s="8"/>
      <c r="H118" s="8"/>
      <c r="I118" s="8"/>
      <c r="J118" s="8"/>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row>
    <row r="119" spans="1:57" ht="12.75">
      <c r="A119" s="9"/>
      <c r="B119" s="8"/>
      <c r="C119" s="8"/>
      <c r="D119" s="8"/>
      <c r="E119" s="8"/>
      <c r="F119" s="8"/>
      <c r="G119" s="8"/>
      <c r="H119" s="8"/>
      <c r="I119" s="8"/>
      <c r="J119" s="8"/>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1:57" ht="12.75">
      <c r="A120" s="9"/>
      <c r="B120" s="8"/>
      <c r="C120" s="8"/>
      <c r="D120" s="8"/>
      <c r="E120" s="8"/>
      <c r="F120" s="8"/>
      <c r="G120" s="8"/>
      <c r="H120" s="8"/>
      <c r="I120" s="8"/>
      <c r="J120" s="8"/>
      <c r="K120" s="8"/>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1:57" ht="12.75">
      <c r="A121" s="9"/>
      <c r="B121" s="8"/>
      <c r="C121" s="8"/>
      <c r="D121" s="8"/>
      <c r="E121" s="8"/>
      <c r="F121" s="8"/>
      <c r="G121" s="8"/>
      <c r="H121" s="8"/>
      <c r="I121" s="8"/>
      <c r="J121" s="8"/>
      <c r="K121" s="8"/>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row>
    <row r="122" spans="1:57" ht="12.75">
      <c r="A122" s="9"/>
      <c r="B122" s="8"/>
      <c r="C122" s="8"/>
      <c r="D122" s="8"/>
      <c r="E122" s="8"/>
      <c r="F122" s="8"/>
      <c r="G122" s="8"/>
      <c r="H122" s="8"/>
      <c r="I122" s="8"/>
      <c r="J122" s="8"/>
      <c r="K122" s="8"/>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1:57" ht="12.75">
      <c r="A123" s="9"/>
      <c r="B123" s="8"/>
      <c r="C123" s="8"/>
      <c r="D123" s="8"/>
      <c r="E123" s="8"/>
      <c r="F123" s="8"/>
      <c r="G123" s="8"/>
      <c r="H123" s="8"/>
      <c r="I123" s="8"/>
      <c r="J123" s="8"/>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1:57" ht="12.75">
      <c r="A124" s="9"/>
      <c r="B124" s="8"/>
      <c r="C124" s="8"/>
      <c r="D124" s="8"/>
      <c r="E124" s="8"/>
      <c r="F124" s="8"/>
      <c r="G124" s="8"/>
      <c r="H124" s="8"/>
      <c r="I124" s="8"/>
      <c r="J124" s="8"/>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1:57" ht="12.75">
      <c r="A125" s="9"/>
      <c r="B125" s="8"/>
      <c r="C125" s="8"/>
      <c r="D125" s="8"/>
      <c r="E125" s="8"/>
      <c r="F125" s="8"/>
      <c r="G125" s="8"/>
      <c r="H125" s="8"/>
      <c r="I125" s="8"/>
      <c r="J125" s="8"/>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row>
    <row r="126" spans="1:57" ht="12.75">
      <c r="A126" s="9"/>
      <c r="B126" s="8"/>
      <c r="C126" s="8"/>
      <c r="D126" s="8"/>
      <c r="E126" s="8"/>
      <c r="F126" s="8"/>
      <c r="G126" s="8"/>
      <c r="H126" s="8"/>
      <c r="I126" s="8"/>
      <c r="J126" s="8"/>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1:57" ht="12.75">
      <c r="A127" s="9"/>
      <c r="B127" s="8"/>
      <c r="C127" s="8"/>
      <c r="D127" s="8"/>
      <c r="E127" s="8"/>
      <c r="F127" s="8"/>
      <c r="G127" s="8"/>
      <c r="H127" s="8"/>
      <c r="I127" s="8"/>
      <c r="J127" s="8"/>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1:57" ht="12.7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1:57" ht="12.7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1:57" ht="12.7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1:57" ht="12.7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1:57" ht="12.7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row>
    <row r="133" spans="1:57" ht="12.7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1:57" ht="12.7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row>
    <row r="135" spans="1:57" ht="12.7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row>
    <row r="136" spans="1:57" ht="12.75">
      <c r="A136" s="9"/>
      <c r="B136" s="8"/>
      <c r="C136" s="8"/>
      <c r="D136" s="8"/>
      <c r="E136" s="8"/>
      <c r="F136" s="8"/>
      <c r="G136" s="8"/>
      <c r="H136" s="8"/>
      <c r="I136" s="8"/>
      <c r="J136" s="8"/>
      <c r="K136" s="10"/>
      <c r="L136" s="8"/>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row>
    <row r="137" spans="1:57" ht="12.75">
      <c r="A137" s="9"/>
      <c r="B137" s="8"/>
      <c r="C137" s="8"/>
      <c r="D137" s="8"/>
      <c r="E137" s="8"/>
      <c r="F137" s="8"/>
      <c r="G137" s="8"/>
      <c r="H137" s="8"/>
      <c r="I137" s="8"/>
      <c r="J137" s="8"/>
      <c r="K137" s="8"/>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row>
    <row r="138" spans="1:57" ht="12.75">
      <c r="A138" s="9"/>
      <c r="B138" s="8"/>
      <c r="C138" s="8"/>
      <c r="D138" s="8"/>
      <c r="E138" s="8"/>
      <c r="F138" s="8"/>
      <c r="G138" s="8"/>
      <c r="H138" s="8"/>
      <c r="I138" s="8"/>
      <c r="J138" s="8"/>
      <c r="K138" s="8"/>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row>
    <row r="139" spans="1:57" ht="12.75">
      <c r="A139" s="9"/>
      <c r="B139" s="8"/>
      <c r="C139" s="8"/>
      <c r="D139" s="8"/>
      <c r="E139" s="8"/>
      <c r="F139" s="8"/>
      <c r="G139" s="8"/>
      <c r="H139" s="8"/>
      <c r="I139" s="8"/>
      <c r="J139" s="8"/>
      <c r="K139" s="8"/>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row>
    <row r="140" spans="1:57" ht="12.7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row>
    <row r="141" spans="1:57" ht="12.7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row>
    <row r="142" spans="1:57" ht="12.75">
      <c r="A142" s="10"/>
      <c r="B142" s="8"/>
      <c r="C142" s="8"/>
      <c r="D142" s="8"/>
      <c r="E142" s="8"/>
      <c r="F142" s="8"/>
      <c r="G142" s="8"/>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row>
    <row r="143" spans="1:57" ht="12.75">
      <c r="A143" s="10"/>
      <c r="B143" s="8"/>
      <c r="C143" s="10"/>
      <c r="D143" s="10"/>
      <c r="E143" s="10"/>
      <c r="F143" s="8"/>
      <c r="G143" s="8"/>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row>
    <row r="144" spans="1:57" ht="12.75">
      <c r="A144" s="9"/>
      <c r="B144" s="9"/>
      <c r="C144" s="8"/>
      <c r="D144" s="10"/>
      <c r="E144" s="8"/>
      <c r="F144" s="8"/>
      <c r="G144" s="8"/>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row>
    <row r="145" spans="1:57" ht="12.75">
      <c r="A145" s="9"/>
      <c r="B145" s="9"/>
      <c r="C145" s="8"/>
      <c r="D145" s="10"/>
      <c r="E145" s="8"/>
      <c r="F145" s="8"/>
      <c r="G145" s="8"/>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row>
    <row r="146" spans="1:57" ht="12.75">
      <c r="A146" s="9"/>
      <c r="B146" s="9"/>
      <c r="C146" s="8"/>
      <c r="D146" s="8"/>
      <c r="E146" s="8"/>
      <c r="F146" s="8"/>
      <c r="G146" s="8"/>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row>
    <row r="147" spans="1:57" ht="12.75">
      <c r="A147" s="9"/>
      <c r="B147" s="9"/>
      <c r="C147" s="8"/>
      <c r="D147" s="8"/>
      <c r="E147" s="8"/>
      <c r="F147" s="8"/>
      <c r="G147" s="8"/>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row>
    <row r="148" spans="1:57" ht="12.75">
      <c r="A148" s="9"/>
      <c r="B148" s="9"/>
      <c r="C148" s="8"/>
      <c r="D148" s="8"/>
      <c r="E148" s="8"/>
      <c r="F148" s="8"/>
      <c r="G148" s="8"/>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row>
    <row r="149" spans="1:57" ht="12.75">
      <c r="A149" s="9"/>
      <c r="B149" s="9"/>
      <c r="C149" s="8"/>
      <c r="D149" s="8"/>
      <c r="E149" s="8"/>
      <c r="F149" s="8"/>
      <c r="G149" s="8"/>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row>
    <row r="150" spans="1:57" ht="12.75">
      <c r="A150" s="9"/>
      <c r="B150" s="9"/>
      <c r="C150" s="8"/>
      <c r="D150" s="8"/>
      <c r="E150" s="8"/>
      <c r="F150" s="8"/>
      <c r="G150" s="8"/>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row>
    <row r="151" spans="1:57" ht="12.75">
      <c r="A151" s="9"/>
      <c r="B151" s="9"/>
      <c r="C151" s="8"/>
      <c r="D151" s="8"/>
      <c r="E151" s="8"/>
      <c r="F151" s="8"/>
      <c r="G151" s="8"/>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row>
    <row r="152" spans="1:57" ht="12.75">
      <c r="A152" s="9"/>
      <c r="B152" s="8"/>
      <c r="C152" s="8"/>
      <c r="D152" s="8"/>
      <c r="E152" s="8"/>
      <c r="F152" s="8"/>
      <c r="G152" s="8"/>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row>
    <row r="153" spans="1:57" ht="12.7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row>
    <row r="154" spans="1:57" ht="12.7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row>
    <row r="155" spans="1:57" ht="12.7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row>
    <row r="156" spans="1:57" ht="12.7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row>
    <row r="157" spans="1:57"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row>
    <row r="158" spans="1:57"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row>
    <row r="159" spans="1:57"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row>
    <row r="160" spans="1:57"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row>
    <row r="161" spans="1:57"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row>
    <row r="162" spans="1:57"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row>
    <row r="163" spans="1:57"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row>
    <row r="164" spans="1:57"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row>
    <row r="165" spans="1:57"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row>
    <row r="166" spans="1:57"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row>
    <row r="167" spans="1:57"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row>
    <row r="168" spans="1:57"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row>
    <row r="169" spans="1:57"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row>
    <row r="170" spans="1:57"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row>
    <row r="171" spans="1:57"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row>
    <row r="172" spans="1:57"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row>
    <row r="173" spans="1:57"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row>
    <row r="174" spans="1:57"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row>
    <row r="175" spans="1:57"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row>
    <row r="176" spans="1:57"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row>
    <row r="177" spans="1:57"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row>
    <row r="178" spans="1:57"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row>
    <row r="179" spans="1:57"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row>
    <row r="180" spans="1:57"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row>
    <row r="181" spans="1:57"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row>
    <row r="182" spans="1:57"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row>
    <row r="183" spans="1:57"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row>
    <row r="184" spans="1:57"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row>
    <row r="185" spans="1:57" ht="12.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row>
    <row r="186" spans="1:57" ht="12.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row>
    <row r="187" spans="1:57" ht="12.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row>
    <row r="188" spans="1:57" ht="12.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row>
    <row r="189" spans="1:57" ht="12.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row>
    <row r="190" spans="1:57" ht="12.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row>
    <row r="191" spans="1:57" ht="12.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row>
    <row r="192" spans="1:57" ht="12.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row>
    <row r="193" spans="1:57" ht="12.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row>
    <row r="194" spans="1:57" ht="12.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row>
    <row r="195" spans="1:57" ht="12.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row>
    <row r="196" spans="1:57" ht="12.7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row>
    <row r="197" spans="1:57" ht="12.7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row>
    <row r="198" spans="1:57" ht="12.7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row>
    <row r="199" spans="1:57" ht="12.7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row>
    <row r="200" spans="1:57" ht="12.7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row>
    <row r="201" spans="1:57" ht="12.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row>
    <row r="202" spans="1:57" ht="12.7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row>
    <row r="203" spans="1:57" ht="12.7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row>
    <row r="204" spans="1:57" ht="12.7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row>
    <row r="205" spans="1:57" ht="12.7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row>
    <row r="206" spans="1:57" ht="12.7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row>
    <row r="207" spans="1:57" ht="12.7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row>
    <row r="208" spans="1:57" ht="12.7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row>
    <row r="209" spans="1:57" ht="12.7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row>
    <row r="210" spans="1:57" ht="12.7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row>
    <row r="211" spans="1:57" ht="12.7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row>
    <row r="212" spans="1:57" ht="12.7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row>
    <row r="213" spans="1:57" ht="12.7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row>
    <row r="214" spans="1:57" ht="12.7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row>
    <row r="215" spans="1:57" ht="12.7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row>
    <row r="216" spans="1:57" ht="12.7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row>
    <row r="217" spans="1:57" ht="12.7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row>
    <row r="218" spans="1:57" ht="12.7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row>
    <row r="219" spans="1:57" ht="12.7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row>
    <row r="220" spans="1:57" ht="12.7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row>
    <row r="221" spans="1:57" ht="12.7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row>
    <row r="222" spans="1:57" ht="12.7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row>
    <row r="223" spans="1:57" ht="12.7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row>
    <row r="224" spans="1:57" ht="12.7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row>
    <row r="225" spans="1:57" ht="12.7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row>
    <row r="226" spans="1:57" ht="12.7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row>
    <row r="227" spans="1:57" ht="12.7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row>
    <row r="228" spans="1:57" ht="12.7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row>
    <row r="229" spans="1:57" ht="12.7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row>
    <row r="230" spans="1:57" ht="12.7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1:57" ht="12.7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1:57" ht="12.7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1:57" ht="12.7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1:57" ht="12.7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row>
    <row r="235" spans="1:57" ht="12.7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row>
    <row r="236" spans="1:57" ht="12.7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row>
    <row r="237" spans="1:57" ht="12.7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row>
    <row r="238" spans="1:57" ht="12.7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row>
    <row r="239" spans="1:57" ht="12.7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row>
    <row r="240" spans="1:57" ht="12.7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row>
    <row r="241" spans="1:57" ht="12.7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row>
    <row r="242" spans="1:57" ht="12.7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row>
    <row r="243" spans="1:57" ht="12.7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row>
    <row r="244" spans="1:57" ht="12.7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row>
    <row r="245" spans="1:57" ht="12.7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row>
    <row r="246" spans="1:57" ht="12.7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row>
    <row r="247" spans="1:57" ht="12.7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row>
    <row r="248" spans="1:57" ht="12.7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row>
    <row r="249" spans="1:57" ht="12.7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row>
    <row r="250" spans="1:57" ht="12.7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row>
    <row r="251" spans="1:57" ht="12.7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row>
    <row r="252" spans="1:57" ht="12.7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row>
    <row r="253" spans="1:57" ht="12.7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row>
    <row r="254" spans="1:57" ht="12.7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row>
    <row r="255" spans="1:57" ht="12.7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row>
    <row r="256" spans="1:57" ht="12.7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row>
    <row r="257" spans="1:57" ht="12.7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row>
    <row r="258" spans="1:57" ht="12.7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row>
    <row r="259" spans="1:57" ht="12.7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row>
    <row r="260" spans="1:57" ht="12.7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row>
    <row r="261" spans="1:57" ht="12.7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row>
    <row r="262" spans="1:57" ht="12.7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row>
    <row r="263" spans="1:57" ht="12.7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row>
    <row r="264" spans="1:57" ht="12.7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row>
    <row r="265" spans="1:57" ht="12.7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row>
    <row r="266" spans="1:57" ht="12.7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row>
    <row r="267" spans="1:57" ht="12.7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row>
    <row r="268" spans="1:57" ht="12.7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row>
    <row r="269" spans="1:57" ht="12.7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row>
    <row r="270" spans="1:57" ht="12.7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row>
    <row r="271" spans="1:57" ht="12.7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row>
    <row r="272" spans="1:57" ht="12.7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row>
    <row r="273" spans="1:57" ht="12.7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row>
    <row r="274" spans="1:57" ht="12.7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row>
    <row r="275" spans="1:57" ht="1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row>
    <row r="276" spans="1:57" ht="12.7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row>
    <row r="277" spans="1:57" ht="12.7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row>
    <row r="278" spans="1:57" ht="12.7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row>
    <row r="279" spans="1:57" ht="12.7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row>
    <row r="280" spans="1:57" ht="12.7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row>
    <row r="281" spans="1:57" ht="12.7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row>
    <row r="282" spans="1:57" ht="12.7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row>
    <row r="283" spans="1:57" ht="12.7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row>
    <row r="284" spans="1:57" ht="12.7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row>
    <row r="285" spans="1:57" ht="12.7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row>
    <row r="286" spans="1:57" ht="12.7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row>
    <row r="287" spans="1:57" ht="12.7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row>
    <row r="288" spans="1:57" ht="12.7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row>
    <row r="289" spans="1:57" ht="12.7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row>
    <row r="290" spans="1:57" ht="12.7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row>
    <row r="291" spans="1:57" ht="12.7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row>
    <row r="292" spans="1:57" ht="12.7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row>
    <row r="293" spans="1:57" ht="12.7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row>
    <row r="294" spans="1:57" ht="12.7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row>
    <row r="295" spans="1:57" ht="12.7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row>
    <row r="296" spans="1:57" ht="12.7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row>
    <row r="297" spans="1:57" ht="12.7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row>
    <row r="298" spans="1:57" ht="12.7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row>
    <row r="299" spans="1:57" ht="12.7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row>
    <row r="300" spans="1:57" ht="12.7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row>
    <row r="301" spans="1:57" ht="12.7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row>
    <row r="302" spans="1:57" ht="12.7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row>
    <row r="303" spans="1:57" ht="12.7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row>
    <row r="304" spans="1:57" ht="12.7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row>
    <row r="305" spans="1:57" ht="12.7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row>
    <row r="306" spans="1:57" ht="12.7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row>
    <row r="307" spans="1:57" ht="12.7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row>
    <row r="308" spans="1:57" ht="12.7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row>
    <row r="309" spans="1:57" ht="12.7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row>
    <row r="310" spans="1:57" ht="12.7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row>
    <row r="311" spans="1:57" ht="12.7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row>
    <row r="312" spans="1:57" ht="12.7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row>
    <row r="313" spans="1:57" ht="12.7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row>
    <row r="314" spans="1:57" ht="12.7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row>
    <row r="315" spans="1:57" ht="12.7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row>
    <row r="316" spans="1:57" ht="12.7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row>
    <row r="317" spans="1:57" ht="12.7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row>
    <row r="318" spans="1:57" ht="12.7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row>
    <row r="319" spans="1:57" ht="12.7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row>
    <row r="320" spans="1:57" ht="12.7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row>
    <row r="321" spans="1:57" ht="12.7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row>
    <row r="322" spans="1:57" ht="12.7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row>
    <row r="323" spans="1:57" ht="12.7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row>
    <row r="324" spans="1:57" ht="12.7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row>
    <row r="325" spans="1:57" ht="12.7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row>
    <row r="326" spans="1:57" ht="12.7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row>
    <row r="327" spans="1:57" ht="12.7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row>
    <row r="328" spans="1:57" ht="12.7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row>
    <row r="329" spans="1:57" ht="12.7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row>
    <row r="330" spans="1:57" ht="12.7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row>
    <row r="331" spans="1:57" ht="12.7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row>
    <row r="332" spans="1:57" ht="12.7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row>
    <row r="333" spans="1:57" ht="12.7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row>
    <row r="334" spans="1:57" ht="12.7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row>
    <row r="335" spans="1:57" ht="12.7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row>
    <row r="336" spans="1:57" ht="12.7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row>
    <row r="337" spans="1:57" ht="12.7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row>
    <row r="338" spans="1:57" ht="12.7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row>
    <row r="339" spans="1:57" ht="12.7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row>
    <row r="340" spans="1:57" ht="12.7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row>
    <row r="341" spans="1:57" ht="12.7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row>
    <row r="342" spans="1:57" ht="12.7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row>
    <row r="343" spans="1:57" ht="12.7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row>
    <row r="344" spans="1:57" ht="12.7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row>
    <row r="345" spans="1:57" ht="12.7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row>
    <row r="346" spans="1:57" ht="12.7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row>
    <row r="347" spans="1:57" ht="12.7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row>
    <row r="348" spans="1:57" ht="12.7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row>
    <row r="349" spans="1:57" ht="12.7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row>
    <row r="350" spans="1:57" ht="12.7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row>
    <row r="351" spans="1:57" ht="12.7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row>
    <row r="352" spans="1:57" ht="12.7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row>
    <row r="353" spans="1:57" ht="12.7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row>
    <row r="354" spans="1:57" ht="12.7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row>
    <row r="355" spans="1:57" ht="12.7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row>
    <row r="356" spans="1:57" ht="12.7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row>
    <row r="357" spans="1:57" ht="12.7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row>
    <row r="358" spans="1:57" ht="12.7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row>
    <row r="359" spans="1:57" ht="12.7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row>
    <row r="360" spans="1:57" ht="12.7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row>
    <row r="361" spans="1:57" ht="12.7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row>
    <row r="362" spans="1:57" ht="12.7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row>
    <row r="363" spans="1:57" ht="12.7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row>
    <row r="364" spans="1:57" ht="12.7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row>
    <row r="365" spans="1:57" ht="12.7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row>
    <row r="366" spans="1:57" ht="12.7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row>
    <row r="367" spans="1:57" ht="12.7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row>
    <row r="368" spans="1:57" ht="12.7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row>
    <row r="369" spans="1:57" ht="12.7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row>
    <row r="370" spans="1:57" ht="12.7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row>
    <row r="371" spans="1:57" ht="12.7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row>
    <row r="372" spans="1:57" ht="12.7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row>
    <row r="373" spans="1:57" ht="12.7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row>
    <row r="374" spans="1:57" ht="12.7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row>
    <row r="375" spans="1:57" ht="12.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row>
    <row r="376" spans="1:57" ht="12.7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row>
    <row r="377" spans="1:57" ht="12.7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row>
    <row r="378" spans="1:57" ht="12.7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row>
    <row r="379" spans="1:57" ht="12.7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row>
    <row r="380" spans="1:57" ht="12.7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row>
    <row r="381" spans="1:57" ht="12.7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row>
    <row r="382" spans="1:57" ht="12.7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row>
    <row r="383" spans="1:57" ht="12.7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row>
    <row r="384" spans="1:57" ht="12.7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row>
    <row r="385" spans="1:57" ht="12.7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row>
    <row r="386" spans="1:57" ht="12.7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row>
    <row r="387" spans="1:57" ht="12.7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row>
    <row r="388" spans="1:57" ht="12.7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row>
    <row r="389" spans="1:57" ht="12.7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row>
    <row r="390" spans="1:57" ht="12.7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row>
    <row r="391" spans="1:57" ht="12.7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row>
    <row r="392" spans="1:57" ht="12.7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row>
    <row r="393" spans="1:57" ht="12.7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row>
    <row r="394" spans="1:57" ht="12.7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row>
    <row r="395" spans="1:57" ht="12.7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row>
    <row r="396" spans="1:57" ht="12.7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row>
    <row r="397" spans="1:57" ht="12.7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row>
    <row r="398" spans="1:57" ht="12.7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row>
    <row r="399" spans="1:57" ht="12.7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row>
    <row r="400" spans="1:57" ht="12.7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row>
    <row r="401" spans="1:57" ht="12.7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row>
    <row r="402" spans="1:57" ht="12.7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row>
    <row r="403" spans="1:57" ht="12.7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row>
    <row r="404" spans="1:57" ht="12.7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row>
    <row r="405" spans="1:57" ht="12.7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row>
    <row r="406" spans="1:57" ht="12.7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row>
    <row r="407" spans="1:57" ht="12.7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row>
    <row r="408" spans="1:57" ht="12.7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row>
    <row r="409" spans="1:57" ht="12.7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row>
    <row r="410" spans="1:57" ht="12.7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row>
    <row r="411" spans="1:57" ht="12.7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row>
    <row r="412" spans="1:57" ht="12.7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row>
    <row r="413" spans="1:57" ht="12.7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row>
    <row r="414" spans="1:57" ht="12.7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row>
    <row r="415" spans="1:57" ht="12.7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row>
    <row r="416" spans="1:57" ht="12.7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row>
    <row r="417" spans="1:57" ht="12.7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row>
    <row r="418" spans="1:57" ht="12.7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row>
    <row r="419" spans="1:57" ht="12.7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row>
    <row r="420" spans="1:57" ht="12.7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row>
    <row r="421" spans="1:57" ht="12.7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row>
    <row r="422" spans="1:57" ht="12.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row>
    <row r="423" spans="1:57" ht="12.7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row>
    <row r="424" spans="1:57" ht="12.7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row>
    <row r="425" spans="1:57" ht="12.7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row>
    <row r="426" spans="1:57" ht="12.7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row>
    <row r="427" spans="1:57" ht="12.7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row>
    <row r="428" spans="1:57" ht="12.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row>
    <row r="429" spans="1:57" ht="12.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row>
    <row r="430" spans="1:57" ht="12.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row>
    <row r="431" spans="1:57" ht="12.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row>
    <row r="432" spans="1:57" ht="12.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row>
    <row r="433" spans="1:57" ht="12.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row>
    <row r="434" spans="1:57" ht="12.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row>
    <row r="435" spans="1:57" ht="12.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row>
    <row r="436" spans="1:57" ht="12.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row>
    <row r="437" spans="1:57" ht="12.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row>
    <row r="438" spans="1:57" ht="12.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row>
    <row r="439" spans="1:57" ht="12.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row>
    <row r="440" spans="1:57"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row>
    <row r="441" spans="1:57" ht="12.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row>
    <row r="442" spans="1:57" ht="12.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row>
    <row r="443" spans="1:57" ht="12.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row>
    <row r="444" spans="1:57" ht="12.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row>
    <row r="445" spans="1:57" ht="12.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row>
    <row r="446" spans="1:57" ht="12.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row>
    <row r="447" spans="1:57" ht="12.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row>
    <row r="448" spans="1:57" ht="12.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row>
    <row r="449" spans="1:57" ht="12.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row>
    <row r="450" spans="1:57" ht="12.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row>
    <row r="451" spans="1:57" ht="12.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row>
    <row r="452" spans="1:57" ht="12.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row>
    <row r="453" spans="1:57" ht="12.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row>
    <row r="454" spans="1:57" ht="12.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row>
    <row r="455" spans="1:57" ht="12.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row>
    <row r="456" spans="1:57" ht="12.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row>
    <row r="457" spans="1:57" ht="12.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row>
    <row r="458" spans="1:57" ht="12.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row>
    <row r="459" spans="1:57" ht="12.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row>
    <row r="460" spans="1:57" ht="12.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row>
    <row r="461" spans="1:57" ht="12.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row>
    <row r="462" spans="1:57" ht="12.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row>
    <row r="463" spans="1:57" ht="12.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row>
    <row r="464" spans="1:57" ht="12.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row>
    <row r="465" spans="1:57" ht="12.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row>
    <row r="466" spans="1:57" ht="12.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row>
    <row r="467" spans="1:57" ht="12.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row>
    <row r="468" spans="1:57" ht="12.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row>
    <row r="469" spans="1:57" ht="12.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row>
    <row r="470" spans="1:57" ht="12.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row>
    <row r="471" spans="1:57" ht="12.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row>
    <row r="472" spans="1:57" ht="12.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row>
    <row r="473" spans="1:57" ht="12.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row>
    <row r="474" spans="1:57" ht="12.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row>
    <row r="475" spans="1:57" ht="12.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row>
    <row r="476" spans="1:57" ht="12.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row>
    <row r="477" spans="1:57" ht="12.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row>
    <row r="478" spans="1:57" ht="12.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row>
    <row r="479" spans="1:57" ht="12.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row>
    <row r="480" spans="1:57" ht="12.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row>
    <row r="481" spans="1:57" ht="12.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row>
    <row r="482" spans="1:57" ht="12.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row>
    <row r="483" spans="1:57" ht="12.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row>
    <row r="484" spans="1:57" ht="12.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row>
    <row r="485" spans="1:57" ht="12.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row>
    <row r="486" spans="1:57" ht="12.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row>
    <row r="487" spans="1:57" ht="12.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row>
    <row r="488" spans="1:57" ht="12.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row>
    <row r="489" spans="1:57" ht="12.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row>
    <row r="490" spans="1:57" ht="12.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row>
    <row r="491" spans="1:57" ht="12.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row>
    <row r="492" spans="1:57" ht="12.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row>
    <row r="493" spans="1:57" ht="12.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row>
    <row r="494" spans="1:57" ht="12.7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row>
    <row r="495" spans="1:57" ht="12.7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row>
    <row r="496" spans="1:57" ht="12.7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row>
    <row r="497" spans="1:57" ht="12.7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row>
    <row r="498" spans="1:57" ht="12.7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row>
    <row r="499" spans="1:57" ht="12.7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row>
    <row r="500" spans="1:57" ht="12.7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row>
    <row r="501" spans="1:57" ht="12.7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row>
    <row r="502" spans="1:57" ht="12.7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row>
    <row r="503" spans="1:57" ht="12.7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row>
    <row r="504" spans="1:57" ht="12.7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row>
    <row r="505" spans="1:57" ht="12.7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row>
    <row r="506" spans="1:57" ht="12.7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row>
    <row r="507" spans="1:57" ht="12.7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row>
    <row r="508" spans="1:57" ht="12.7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row>
    <row r="509" spans="1:57" ht="12.7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row>
    <row r="510" spans="1:57" ht="12.7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row>
    <row r="511" spans="1:57" ht="12.7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row>
    <row r="512" spans="1:57" ht="12.7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row>
    <row r="513" spans="1:57" ht="12.7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row>
    <row r="514" spans="1:57" ht="12.7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row>
    <row r="515" spans="1:57" ht="12.7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row>
    <row r="516" spans="1:57" ht="12.7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row>
    <row r="517" spans="1:57" ht="12.7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row>
    <row r="518" spans="1:57" ht="12.7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row>
    <row r="519" spans="1:57" ht="12.7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row>
    <row r="520" spans="1:57" ht="12.7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row>
    <row r="521" spans="1:57" ht="12.7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row>
    <row r="522" spans="1:57" ht="12.7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row>
    <row r="523" spans="1:57" ht="12.7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row>
    <row r="524" spans="1:57" ht="12.7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row>
    <row r="525" spans="1:57" ht="12.7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row>
    <row r="526" spans="1:57" ht="12.7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row>
    <row r="527" spans="1:57" ht="12.7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row>
    <row r="528" spans="1:57" ht="12.7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row>
    <row r="529" spans="1:57" ht="12.7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row>
    <row r="530" spans="1:57" ht="12.7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row>
    <row r="531" spans="1:57" ht="12.7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row>
    <row r="532" spans="1:57" ht="12.7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row>
    <row r="533" spans="1:57" ht="12.7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row>
    <row r="534" spans="1:57" ht="12.7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row>
    <row r="535" spans="1:57" ht="12.7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row>
    <row r="536" spans="1:57" ht="12.7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row>
    <row r="537" spans="1:57" ht="12.7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row>
    <row r="538" spans="1:57" ht="12.7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row>
    <row r="539" spans="1:57" ht="12.7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row>
    <row r="540" spans="1:57" ht="12.7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row>
    <row r="541" spans="1:57" ht="12.7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row>
    <row r="542" spans="1:57" ht="12.7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row>
    <row r="543" spans="1:57" ht="12.7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row>
    <row r="544" spans="1:57" ht="12.7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row>
    <row r="545" spans="1:57" ht="12.7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row>
    <row r="546" spans="1:57" ht="12.7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row>
    <row r="547" spans="1:57" ht="12.7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row>
    <row r="548" spans="1:57" ht="12.7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row>
    <row r="549" spans="1:57" ht="12.7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row>
    <row r="550" spans="1:57" ht="12.7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row>
    <row r="551" spans="1:57" ht="12.7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row>
    <row r="552" spans="1:57" ht="12.7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row>
    <row r="553" spans="1:57" ht="12.7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row>
    <row r="554" spans="1:57" ht="12.7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row>
    <row r="555" spans="1:57" ht="12.7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row>
    <row r="556" spans="1:57" ht="12.7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row>
    <row r="557" spans="1:57" ht="12.7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row>
    <row r="558" spans="1:57" ht="12.7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row>
    <row r="559" spans="1:57" ht="12.7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row>
    <row r="560" spans="1:57" ht="12.7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row>
    <row r="561" spans="1:57" ht="12.7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row>
    <row r="562" spans="1:57" ht="12.7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row>
    <row r="563" spans="1:57" ht="12.7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row>
    <row r="564" spans="1:57" ht="12.7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row>
    <row r="565" spans="1:57" ht="12.7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row>
    <row r="566" spans="1:57" ht="12.7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row>
    <row r="567" spans="1:57" ht="12.7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row>
    <row r="568" spans="1:57" ht="12.7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row>
    <row r="569" spans="1:57" ht="12.7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row>
    <row r="570" spans="1:57" ht="12.7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row>
    <row r="571" spans="1:57" ht="12.7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row>
    <row r="572" spans="1:57" ht="12.7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row>
    <row r="573" spans="1:57" ht="12.7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row>
    <row r="574" spans="1:57" ht="12.7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row>
    <row r="575" spans="1:57" ht="12.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row>
    <row r="576" spans="1:57" ht="12.7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row>
    <row r="577" spans="1:57" ht="12.7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row>
    <row r="578" spans="1:57" ht="12.7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row>
    <row r="579" spans="1:57" ht="12.7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row>
    <row r="580" spans="1:57" ht="12.7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row>
    <row r="581" spans="1:57" ht="12.7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row>
    <row r="582" spans="1:57" ht="12.7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row>
    <row r="583" spans="1:57" ht="12.7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row>
    <row r="584" spans="1:57" ht="12.7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row>
    <row r="585" spans="1:57" ht="12.7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row>
    <row r="586" spans="1:57" ht="12.7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row>
    <row r="587" spans="1:57" ht="12.7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row>
    <row r="588" spans="1:57" ht="12.7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row>
    <row r="589" spans="1:57" ht="12.7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row>
    <row r="590" spans="1:57" ht="12.7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row>
    <row r="591" spans="1:57" ht="12.7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row>
    <row r="592" spans="1:57" ht="12.7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row>
    <row r="593" spans="1:57" ht="12.7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row>
    <row r="594" spans="1:57" ht="12.7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row>
    <row r="595" spans="1:57" ht="12.7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row>
    <row r="596" spans="1:57" ht="12.7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row>
    <row r="597" spans="1:57" ht="12.7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row>
    <row r="598" spans="1:57" ht="12.7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row>
    <row r="599" spans="1:57" ht="12.7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row>
    <row r="600" spans="1:57" ht="12.7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row>
    <row r="601" spans="1:57" ht="12.7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row>
    <row r="602" spans="1:57" ht="12.7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row>
    <row r="603" spans="1:57" ht="12.7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row>
    <row r="604" spans="1:57" ht="12.7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row>
    <row r="605" spans="1:57" ht="12.7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row>
    <row r="606" spans="1:57" ht="12.7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row>
    <row r="607" spans="1:57" ht="12.7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row>
    <row r="608" spans="1:57" ht="12.7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row>
    <row r="609" spans="1:57" ht="12.7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row>
    <row r="610" spans="1:57" ht="12.7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row>
    <row r="611" spans="1:57" ht="12.7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row>
    <row r="612" spans="1:57" ht="12.7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row>
    <row r="613" spans="1:57" ht="12.7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row>
    <row r="614" spans="1:57" ht="12.7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row>
    <row r="615" spans="1:57" ht="12.7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row>
    <row r="616" spans="1:57" ht="12.7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row>
    <row r="617" spans="1:57" ht="12.7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row>
    <row r="618" spans="1:57" ht="12.7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row>
    <row r="619" spans="1:57" ht="12.7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row>
    <row r="620" spans="1:57" ht="12.7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row>
    <row r="621" spans="1:57" ht="12.7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row>
    <row r="622" spans="1:57" ht="12.7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row>
    <row r="623" spans="1:57" ht="12.7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row>
    <row r="624" spans="1:57" ht="12.7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row>
    <row r="625" spans="1:57" ht="12.7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row>
    <row r="626" spans="1:57" ht="12.7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row>
    <row r="627" spans="1:57" ht="12.7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row>
    <row r="628" spans="1:57" ht="12.7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row>
    <row r="629" spans="1:57" ht="12.7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row>
    <row r="630" spans="1:57" ht="12.7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row>
    <row r="631" spans="1:57" ht="12.7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row>
    <row r="632" spans="1:57" ht="12.7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row>
    <row r="633" spans="1:57" ht="12.7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row>
    <row r="634" spans="1:57" ht="12.7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row>
    <row r="635" spans="1:57" ht="12.7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row>
    <row r="636" spans="1:57" ht="12.7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row>
    <row r="637" spans="1:57" ht="12.7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row>
    <row r="638" spans="1:57" ht="12.7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row>
    <row r="639" spans="1:57" ht="12.7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row>
    <row r="640" spans="1:57" ht="12.7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row>
    <row r="641" spans="1:57" ht="12.7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row>
    <row r="642" spans="1:57" ht="12.7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row>
    <row r="643" spans="1:57" ht="12.7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row>
    <row r="644" spans="1:57" ht="12.7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row>
    <row r="645" spans="1:57" ht="12.7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row>
    <row r="646" spans="1:57" ht="12.7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row>
    <row r="647" spans="1:57" ht="12.7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row>
    <row r="648" spans="1:57" ht="12.7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row>
    <row r="649" spans="1:57" ht="12.7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row>
    <row r="650" spans="1:57" ht="12.7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row>
    <row r="651" spans="1:57" ht="12.7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row>
    <row r="652" spans="1:57" ht="12.7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row>
    <row r="653" spans="1:57" ht="12.7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row>
    <row r="654" spans="1:57" ht="12.7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row>
    <row r="655" spans="1:57" ht="12.7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row>
    <row r="656" spans="1:57" ht="12.7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row>
    <row r="657" spans="1:57" ht="12.7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row>
    <row r="658" spans="1:57" ht="12.7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row>
    <row r="659" spans="1:57" ht="12.7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row>
    <row r="660" spans="1:57" ht="12.7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row>
    <row r="661" spans="1:57" ht="12.7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row>
    <row r="662" spans="1:57" ht="12.7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row>
    <row r="663" spans="1:57" ht="12.7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row>
    <row r="664" spans="1:57" ht="12.7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row>
    <row r="665" spans="1:57" ht="12.7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row>
    <row r="666" spans="1:57" ht="12.7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row>
    <row r="667" spans="1:57" ht="12.7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row>
    <row r="668" spans="1:57" ht="12.7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row>
    <row r="669" spans="1:57" ht="12.7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row>
    <row r="670" spans="1:57" ht="12.7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row>
    <row r="671" spans="1:57" ht="12.7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row>
    <row r="672" spans="1:57" ht="12.7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row>
    <row r="673" spans="1:57" ht="12.7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row>
    <row r="674" spans="1:57" ht="12.7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row>
    <row r="675" spans="1:57" ht="12.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row>
    <row r="676" spans="1:57" ht="12.7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row>
    <row r="677" spans="1:57" ht="12.7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row>
    <row r="678" spans="1:57" ht="12.7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row>
    <row r="679" spans="1:57" ht="12.7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row>
    <row r="680" spans="1:57" ht="12.7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row>
    <row r="681" spans="1:57" ht="12.7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row>
    <row r="682" spans="1:57" ht="12.7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row>
    <row r="683" spans="1:57" ht="12.7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row>
    <row r="684" spans="1:57" ht="12.7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row>
    <row r="685" spans="1:57" ht="12.7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row>
    <row r="686" spans="1:57" ht="12.7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row>
    <row r="687" spans="1:57" ht="12.7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row>
    <row r="688" spans="1:57" ht="12.7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row>
    <row r="689" spans="1:57" ht="12.7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row>
    <row r="690" spans="1:57" ht="12.7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row>
    <row r="691" spans="1:57" ht="12.7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row>
    <row r="692" spans="1:57" ht="12.7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row>
    <row r="693" spans="1:57" ht="12.7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row>
    <row r="694" spans="1:57" ht="12.7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row>
    <row r="695" spans="1:57" ht="12.7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row>
    <row r="696" spans="1:57" ht="12.7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row>
    <row r="697" spans="1:57" ht="12.7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row>
    <row r="698" spans="1:57" ht="12.7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row>
    <row r="699" spans="1:57" ht="12.7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row>
    <row r="700" spans="1:57" ht="12.7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row>
    <row r="701" spans="1:57" ht="12.7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row>
    <row r="702" spans="1:57" ht="12.7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row>
    <row r="703" spans="1:57" ht="12.7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row>
    <row r="704" spans="1:57" ht="12.7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row>
    <row r="705" spans="1:57" ht="12.7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row>
    <row r="706" spans="1:57" ht="12.7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row>
    <row r="707" spans="1:57" ht="12.7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row>
    <row r="708" spans="1:57" ht="12.7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row>
    <row r="709" spans="1:57" ht="12.7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row>
    <row r="710" spans="1:57" ht="12.7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row>
    <row r="711" spans="1:57" ht="12.7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row>
    <row r="712" spans="1:57" ht="12.7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row>
    <row r="713" spans="1:57" ht="12.7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row>
    <row r="714" spans="1:57" ht="12.7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row>
    <row r="715" spans="1:57" ht="12.7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row>
    <row r="716" spans="1:57" ht="12.7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row>
    <row r="717" spans="1:57" ht="12.7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row>
    <row r="718" spans="1:57" ht="12.7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row>
    <row r="719" spans="1:57" ht="12.7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row>
    <row r="720" spans="1:57" ht="12.7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row>
    <row r="721" spans="1:57" ht="12.7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row>
    <row r="722" spans="1:57" ht="12.7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row>
    <row r="723" spans="1:57" ht="12.7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row>
    <row r="724" spans="1:57" ht="12.7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row>
    <row r="725" spans="1:57" ht="12.7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row>
    <row r="726" spans="1:57" ht="12.7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row>
    <row r="727" spans="1:57" ht="12.7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row>
    <row r="728" spans="1:57" ht="12.7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row>
    <row r="729" spans="1:57" ht="12.7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row>
    <row r="730" spans="1:57" ht="12.7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row>
    <row r="731" spans="1:57" ht="12.7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row>
    <row r="732" spans="1:57" ht="12.7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row>
    <row r="733" spans="1:57" ht="12.7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row>
    <row r="734" spans="1:57" ht="12.7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row>
    <row r="735" spans="1:57" ht="12.7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row>
    <row r="736" spans="1:57" ht="12.7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row>
    <row r="737" spans="1:57" ht="12.7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row>
    <row r="738" spans="1:57" ht="12.7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row>
    <row r="739" spans="1:57" ht="12.7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row>
    <row r="740" spans="1:57" ht="12.7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row>
    <row r="741" spans="1:57" ht="12.7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row>
    <row r="742" spans="1:57" ht="12.7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row>
    <row r="743" spans="1:57" ht="12.7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row>
    <row r="744" spans="1:57" ht="12.7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row>
    <row r="745" spans="1:57" ht="12.7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row>
    <row r="746" spans="1:57" ht="12.7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row>
    <row r="747" spans="1:57" ht="12.7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row>
    <row r="748" spans="1:57" ht="12.7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row>
    <row r="749" spans="1:57" ht="12.7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row>
    <row r="750" spans="1:57" ht="12.7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row>
    <row r="751" spans="1:57" ht="12.7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row>
    <row r="752" spans="1:57" ht="12.7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row>
    <row r="753" spans="1:57" ht="12.7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row>
    <row r="754" spans="1:57" ht="12.7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row>
    <row r="755" spans="1:57" ht="12.7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row>
    <row r="756" spans="1:57" ht="12.7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row>
    <row r="757" spans="1:57" ht="12.7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row>
    <row r="758" spans="1:57" ht="12.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row>
    <row r="759" spans="1:57" ht="12.7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row>
    <row r="760" spans="1:57" ht="12.7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row>
    <row r="761" spans="1:57" ht="12.7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row>
    <row r="762" spans="1:57" ht="12.7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row>
    <row r="763" spans="1:57" ht="12.7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row>
    <row r="764" spans="1:57" ht="12.7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row>
    <row r="765" spans="1:57" ht="12.7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row>
    <row r="766" spans="1:57" ht="12.7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row>
    <row r="767" spans="1:57" ht="12.7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row>
    <row r="768" spans="1:57" ht="12.7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row>
    <row r="769" spans="1:57" ht="12.7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row>
    <row r="770" spans="1:57" ht="12.7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row>
    <row r="771" spans="1:57" ht="12.7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row>
    <row r="772" spans="1:57" ht="12.7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row>
    <row r="773" spans="1:57" ht="12.7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row>
    <row r="774" spans="1:57" ht="12.7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row>
    <row r="775" spans="1:57" ht="12.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row>
    <row r="776" spans="1:57" ht="12.7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row>
    <row r="777" spans="1:57" ht="12.7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row>
    <row r="778" spans="1:57" ht="12.7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row>
    <row r="779" spans="1:57" ht="12.7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row>
    <row r="780" spans="1:57" ht="12.7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row>
    <row r="781" spans="1:57" ht="12.7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row>
    <row r="782" spans="1:57" ht="12.7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row>
    <row r="783" spans="1:57" ht="12.7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row>
    <row r="784" spans="1:57" ht="12.7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row>
    <row r="785" spans="1:57" ht="12.7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row>
    <row r="786" spans="1:57" ht="12.7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row>
    <row r="787" spans="1:57" ht="12.7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row>
    <row r="788" spans="1:57" ht="12.7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row>
    <row r="789" spans="1:57" ht="12.7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row>
    <row r="790" spans="1:57" ht="12.7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row>
    <row r="791" spans="1:57" ht="12.7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row>
    <row r="792" spans="1:57" ht="12.7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row>
    <row r="793" spans="1:57" ht="12.7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row>
    <row r="794" spans="1:57" ht="12.7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row>
    <row r="795" spans="1:57" ht="12.7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row>
    <row r="796" spans="1:57" ht="12.7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row>
    <row r="797" spans="1:57" ht="12.7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row>
    <row r="798" spans="1:57" ht="12.7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row>
    <row r="799" spans="1:57" ht="12.7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row>
    <row r="800" spans="1:57" ht="12.7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row>
    <row r="801" spans="1:57" ht="12.7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row>
    <row r="802" spans="1:57" ht="12.7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row>
    <row r="803" spans="1:57" ht="12.7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row>
    <row r="804" spans="1:57" ht="12.7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row>
    <row r="805" spans="1:57" ht="12.7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row>
    <row r="806" spans="1:57" ht="12.7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row>
    <row r="807" spans="1:57" ht="12.7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row>
    <row r="808" spans="1:57" ht="12.7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row>
    <row r="809" spans="1:57" ht="12.7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row>
    <row r="810" spans="1:57" ht="12.7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row>
    <row r="811" spans="1:57" ht="12.7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row>
    <row r="812" spans="1:57" ht="12.7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row>
    <row r="813" spans="1:57" ht="12.7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row>
    <row r="814" spans="1:57" ht="12.7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row>
    <row r="815" spans="1:57" ht="12.7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row>
    <row r="816" spans="1:57" ht="12.7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row>
    <row r="817" spans="1:57" ht="12.7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row>
    <row r="818" spans="1:57" ht="12.7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row>
    <row r="819" spans="1:57" ht="12.7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row>
    <row r="820" spans="1:57" ht="12.7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row>
    <row r="821" spans="1:57" ht="12.7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row>
    <row r="822" spans="1:57" ht="12.7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row>
    <row r="823" spans="1:57" ht="12.7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row>
    <row r="824" spans="1:57" ht="12.7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row>
    <row r="825" spans="1:57" ht="12.7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row>
    <row r="826" spans="1:57" ht="12.7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row>
    <row r="827" spans="1:57" ht="12.7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row>
    <row r="828" spans="1:57" ht="12.7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row>
    <row r="829" spans="1:57" ht="12.7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row>
    <row r="830" spans="1:57" ht="12.7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row>
    <row r="831" spans="1:57" ht="12.7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row>
    <row r="832" spans="1:57" ht="12.7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row>
    <row r="833" spans="1:57" ht="12.7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row>
    <row r="834" spans="1:57" ht="12.7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row>
    <row r="835" spans="1:57" ht="12.7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row>
    <row r="836" spans="1:57" ht="12.7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row>
    <row r="837" spans="1:57" ht="12.7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row>
    <row r="838" spans="1:57" ht="12.7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row>
    <row r="839" spans="1:57" ht="12.7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row>
    <row r="840" spans="1:57" ht="12.7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row>
    <row r="841" spans="1:57" ht="12.7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row>
    <row r="842" spans="1:57" ht="12.7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row>
    <row r="843" spans="1:57" ht="12.7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row>
    <row r="844" spans="1:57" ht="12.7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row>
    <row r="845" spans="1:57" ht="12.7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row>
    <row r="846" spans="1:57" ht="12.7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row>
    <row r="847" spans="1:57" ht="12.7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row>
    <row r="848" spans="1:57" ht="12.7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row>
    <row r="849" spans="1:57" ht="12.7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row>
    <row r="850" spans="1:57" ht="12.7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row>
    <row r="851" spans="1:57" ht="12.7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row>
    <row r="852" spans="1:57" ht="12.7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row>
    <row r="853" spans="1:57" ht="12.7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row>
    <row r="854" spans="1:57" ht="12.7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row>
    <row r="855" spans="1:57" ht="12.7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row>
    <row r="856" spans="1:57" ht="12.7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row>
    <row r="857" spans="1:57" ht="12.7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row>
    <row r="858" spans="1:57" ht="12.7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row>
    <row r="859" spans="1:57" ht="12.7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row>
    <row r="860" spans="1:57" ht="12.7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row>
    <row r="861" spans="1:57" ht="12.7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row>
    <row r="862" spans="1:57" ht="12.7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row>
    <row r="863" spans="1:57" ht="12.7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row>
    <row r="864" spans="1:57" ht="12.7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row>
    <row r="865" spans="1:57" ht="12.7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row>
    <row r="866" spans="1:57" ht="12.7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row>
    <row r="867" spans="1:57" ht="12.7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row>
    <row r="868" spans="1:57" ht="12.7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row>
    <row r="869" spans="1:57" ht="12.7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row>
    <row r="870" spans="1:57" ht="12.7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row>
    <row r="871" spans="1:57" ht="12.7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row>
    <row r="872" spans="1:57" ht="12.7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row>
    <row r="873" spans="1:57" ht="12.7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row>
    <row r="874" spans="1:57" ht="12.7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row>
    <row r="875" spans="1:57" ht="12.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row>
    <row r="876" spans="1:57" ht="12.7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row>
    <row r="877" spans="1:57" ht="12.7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row>
    <row r="878" spans="1:57" ht="12.7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row>
    <row r="879" spans="1:57" ht="12.7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row>
    <row r="880" spans="1:57" ht="12.7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row>
    <row r="881" spans="1:57" ht="12.7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row>
    <row r="882" spans="1:57" ht="12.7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row>
    <row r="883" spans="1:57" ht="12.7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row>
    <row r="884" spans="1:57" ht="12.7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row>
    <row r="885" spans="1:57" ht="12.7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row>
    <row r="886" spans="1:57" ht="12.7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row>
    <row r="887" spans="1:57" ht="12.7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row>
    <row r="888" spans="1:57" ht="12.7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row>
    <row r="889" spans="1:57" ht="12.7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row>
    <row r="890" spans="1:57" ht="12.7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row>
    <row r="891" spans="1:57" ht="12.7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row>
    <row r="892" spans="1:57" ht="12.7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row>
    <row r="893" spans="1:57" ht="12.7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row>
    <row r="894" spans="1:57" ht="12.7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row>
    <row r="895" spans="1:57" ht="12.7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row>
    <row r="896" spans="1:57" ht="12.7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row>
    <row r="897" spans="1:57" ht="12.7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row>
    <row r="898" spans="1:57" ht="12.7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row>
    <row r="899" spans="1:57" ht="12.7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row>
    <row r="900" spans="1:57" ht="12.7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row>
    <row r="901" spans="1:57" ht="12.7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row>
    <row r="902" spans="1:57" ht="12.7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row>
    <row r="903" spans="1:57" ht="12.7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row>
    <row r="904" spans="1:57" ht="12.7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row>
    <row r="905" spans="1:57" ht="12.7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row>
    <row r="906" spans="1:57" ht="12.7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row>
    <row r="907" spans="1:57" ht="12.7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row>
    <row r="908" spans="1:57" ht="12.7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row>
    <row r="909" spans="1:57" ht="12.7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row>
    <row r="910" spans="1:57" ht="12.7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row>
    <row r="911" spans="1:57" ht="12.7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row>
    <row r="912" spans="1:57" ht="12.7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row>
    <row r="913" spans="1:57" ht="12.7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row>
    <row r="914" spans="1:57" ht="12.7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row>
    <row r="915" spans="1:57" ht="12.7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row>
    <row r="916" spans="1:57" ht="12.7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row>
    <row r="917" spans="1:57" ht="12.7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row>
    <row r="918" spans="1:57" ht="12.7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row>
    <row r="919" spans="1:57" ht="12.7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row>
    <row r="920" spans="1:57" ht="12.7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row>
    <row r="921" spans="1:57" ht="12.7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row>
    <row r="922" spans="1:57" ht="12.7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row>
    <row r="923" spans="1:57" ht="12.7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row>
    <row r="924" spans="1:57" ht="12.7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row>
    <row r="925" spans="1:57" ht="12.7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row>
    <row r="926" spans="1:57" ht="12.7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row>
    <row r="927" spans="1:57" ht="12.7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row>
    <row r="928" spans="1:57" ht="12.7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row>
    <row r="929" spans="1:57" ht="12.7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row>
    <row r="930" spans="1:57" ht="12.7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row>
    <row r="931" spans="1:57" ht="12.7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row>
    <row r="932" spans="1:57" ht="12.7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row>
    <row r="933" spans="1:57" ht="12.7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row>
    <row r="934" spans="1:57" ht="12.7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row>
    <row r="935" spans="1:57" ht="12.7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row>
    <row r="936" spans="1:57" ht="12.7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row>
    <row r="937" spans="1:57" ht="12.7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row>
    <row r="938" spans="1:57" ht="12.7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row>
    <row r="939" spans="1:57" ht="12.7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row>
    <row r="940" spans="1:57" ht="12.7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row>
    <row r="941" spans="1:57" ht="12.7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M211"/>
  <sheetViews>
    <sheetView showGridLines="0" tabSelected="1" workbookViewId="0" topLeftCell="B51">
      <selection activeCell="M87" sqref="M87"/>
    </sheetView>
  </sheetViews>
  <sheetFormatPr defaultColWidth="9.140625" defaultRowHeight="12.75"/>
  <cols>
    <col min="1" max="1" width="25.00390625" style="34" customWidth="1"/>
    <col min="2" max="2" width="9.140625" style="33" customWidth="1"/>
    <col min="3" max="3" width="10.8515625" style="33" customWidth="1"/>
    <col min="4" max="4" width="9.140625" style="33" customWidth="1"/>
    <col min="5" max="5" width="10.8515625" style="33" customWidth="1"/>
    <col min="6" max="6" width="10.421875" style="33" customWidth="1"/>
    <col min="7" max="7" width="10.00390625" style="33" customWidth="1"/>
    <col min="8" max="10" width="9.140625" style="33" customWidth="1"/>
    <col min="11" max="11" width="7.28125" style="33" customWidth="1"/>
    <col min="12" max="12" width="10.8515625" style="33" customWidth="1"/>
    <col min="13" max="16384" width="9.140625" style="33" customWidth="1"/>
  </cols>
  <sheetData>
    <row r="1" spans="1:12" s="38" customFormat="1" ht="23.25">
      <c r="A1" s="52" t="s">
        <v>568</v>
      </c>
      <c r="B1" s="42"/>
      <c r="C1" s="42"/>
      <c r="D1" s="42"/>
      <c r="E1" s="42"/>
      <c r="F1" s="42"/>
      <c r="G1" s="42"/>
      <c r="H1" s="42"/>
      <c r="I1" s="42"/>
      <c r="J1" s="42"/>
      <c r="K1" s="42"/>
      <c r="L1" s="42"/>
    </row>
    <row r="2" spans="1:12" s="38" customFormat="1" ht="15">
      <c r="A2" s="41" t="str">
        <f>a!A3</f>
        <v>Number of Distinct Users Accessing DAACs</v>
      </c>
      <c r="B2" s="42"/>
      <c r="C2" s="42"/>
      <c r="D2" s="42"/>
      <c r="E2" s="42"/>
      <c r="F2" s="42"/>
      <c r="G2" s="42"/>
      <c r="H2" s="42"/>
      <c r="I2" s="42"/>
      <c r="J2" s="42"/>
      <c r="K2" s="42"/>
      <c r="L2" s="42"/>
    </row>
    <row r="3" spans="1:12" s="38" customFormat="1"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a!L1</f>
        <v>TOTAL</v>
      </c>
    </row>
    <row r="4" spans="1:13" s="38" customFormat="1" ht="12.75">
      <c r="A4" s="35" t="str">
        <f>a!A7</f>
        <v>ECS Orders (users)</v>
      </c>
      <c r="B4" s="114"/>
      <c r="C4" s="36">
        <f>a!C7</f>
        <v>4463</v>
      </c>
      <c r="D4" s="114"/>
      <c r="E4" s="36">
        <f>a!E7</f>
        <v>2418</v>
      </c>
      <c r="F4" s="114"/>
      <c r="G4" s="36">
        <f>a!G7</f>
        <v>386</v>
      </c>
      <c r="H4" s="36">
        <f>a!H7</f>
        <v>287</v>
      </c>
      <c r="I4" s="114"/>
      <c r="J4" s="114"/>
      <c r="K4" s="37"/>
      <c r="L4" s="35">
        <f>a!L7</f>
        <v>7554</v>
      </c>
      <c r="M4" s="66"/>
    </row>
    <row r="5" spans="1:12" s="38" customFormat="1" ht="12.75">
      <c r="A5" s="35" t="str">
        <f>a!A8</f>
        <v>Non-ECS Orders (users)</v>
      </c>
      <c r="B5" s="36">
        <f>a!B8</f>
        <v>66</v>
      </c>
      <c r="C5" s="36">
        <f>a!C8</f>
        <v>197</v>
      </c>
      <c r="D5" s="36">
        <f>a!D8</f>
        <v>278</v>
      </c>
      <c r="E5" s="36">
        <f>a!E8</f>
        <v>1620</v>
      </c>
      <c r="F5" s="36">
        <f>a!F8</f>
        <v>6732</v>
      </c>
      <c r="G5" s="36">
        <f>a!G8</f>
        <v>510</v>
      </c>
      <c r="H5" s="36">
        <f>a!H8</f>
        <v>0</v>
      </c>
      <c r="I5" s="36">
        <f>a!I8</f>
        <v>283</v>
      </c>
      <c r="J5" s="36">
        <f>a!J8</f>
        <v>0</v>
      </c>
      <c r="K5" s="37"/>
      <c r="L5" s="36">
        <f>a!L8</f>
        <v>9686</v>
      </c>
    </row>
    <row r="6" spans="1:12" s="38" customFormat="1" ht="12.75">
      <c r="A6" s="35" t="str">
        <f>a!A9</f>
        <v>WWW (users)</v>
      </c>
      <c r="B6" s="36">
        <f>a!B9</f>
        <v>100217</v>
      </c>
      <c r="C6" s="36">
        <f>a!C9</f>
        <v>249321</v>
      </c>
      <c r="D6" s="36">
        <f>a!D9</f>
        <v>166900</v>
      </c>
      <c r="E6" s="36">
        <f>a!E9</f>
        <v>499449</v>
      </c>
      <c r="F6" s="36">
        <f>a!F9</f>
        <v>99858</v>
      </c>
      <c r="G6" s="36">
        <f>a!G9</f>
        <v>184413</v>
      </c>
      <c r="H6" s="36">
        <f>a!H9</f>
        <v>343394</v>
      </c>
      <c r="I6" s="36">
        <f>a!I9</f>
        <v>49691</v>
      </c>
      <c r="J6" s="36">
        <f>a!J9</f>
        <v>760160</v>
      </c>
      <c r="K6" s="37"/>
      <c r="L6" s="36">
        <f>a!L9</f>
        <v>2453403</v>
      </c>
    </row>
    <row r="7" spans="1:12" s="38" customFormat="1" ht="12.75">
      <c r="A7" s="35" t="str">
        <f>a!A10</f>
        <v>FTP (users)</v>
      </c>
      <c r="B7" s="36">
        <f>a!B10</f>
        <v>82</v>
      </c>
      <c r="C7" s="36">
        <f>a!C10</f>
        <v>2941</v>
      </c>
      <c r="D7" s="36">
        <f>a!D10</f>
        <v>238</v>
      </c>
      <c r="E7" s="36">
        <f>a!E10</f>
        <v>2006</v>
      </c>
      <c r="F7" s="36">
        <f>a!F10</f>
        <v>2213</v>
      </c>
      <c r="G7" s="36">
        <f>a!G10</f>
        <v>0</v>
      </c>
      <c r="H7" s="36">
        <f>a!H10</f>
        <v>632</v>
      </c>
      <c r="I7" s="36">
        <f>a!I10</f>
        <v>1830</v>
      </c>
      <c r="J7" s="36">
        <f>a!J10</f>
        <v>1163</v>
      </c>
      <c r="K7" s="37"/>
      <c r="L7" s="36">
        <f>a!L10</f>
        <v>11105</v>
      </c>
    </row>
    <row r="8" spans="1:12" s="38" customFormat="1" ht="13.5" thickBot="1">
      <c r="A8" s="35" t="str">
        <f>a!A11</f>
        <v>Off-line (users)</v>
      </c>
      <c r="B8" s="49">
        <f>a!B11</f>
        <v>0</v>
      </c>
      <c r="C8" s="49">
        <f>a!C11</f>
        <v>1626</v>
      </c>
      <c r="D8" s="49">
        <f>a!D11</f>
        <v>111</v>
      </c>
      <c r="E8" s="49">
        <f>a!E11</f>
        <v>58</v>
      </c>
      <c r="F8" s="49">
        <f>a!F11</f>
        <v>437</v>
      </c>
      <c r="G8" s="49">
        <f>a!G11</f>
        <v>995</v>
      </c>
      <c r="H8" s="49">
        <f>a!H11</f>
        <v>661</v>
      </c>
      <c r="I8" s="49">
        <f>a!I11</f>
        <v>927</v>
      </c>
      <c r="J8" s="49">
        <f>a!J11</f>
        <v>338</v>
      </c>
      <c r="K8" s="37"/>
      <c r="L8" s="49">
        <f>a!L11</f>
        <v>5153</v>
      </c>
    </row>
    <row r="9" spans="1:12" s="38" customFormat="1" ht="13.5" thickTop="1">
      <c r="A9" s="35" t="str">
        <f>a!A12</f>
        <v>Total (users)</v>
      </c>
      <c r="B9" s="36">
        <f>a!B12</f>
        <v>100365</v>
      </c>
      <c r="C9" s="36">
        <f>a!C12</f>
        <v>258548</v>
      </c>
      <c r="D9" s="36">
        <f>a!D12</f>
        <v>167527</v>
      </c>
      <c r="E9" s="36">
        <f>a!E12</f>
        <v>505551</v>
      </c>
      <c r="F9" s="36">
        <f>a!F12</f>
        <v>109240</v>
      </c>
      <c r="G9" s="36">
        <f>a!G12</f>
        <v>186304</v>
      </c>
      <c r="H9" s="36">
        <f>a!H12</f>
        <v>344974</v>
      </c>
      <c r="I9" s="36">
        <f>a!I12</f>
        <v>52731</v>
      </c>
      <c r="J9" s="36">
        <f>a!J12</f>
        <v>761661</v>
      </c>
      <c r="K9" s="37"/>
      <c r="L9" s="36">
        <f>a!L12</f>
        <v>2486901</v>
      </c>
    </row>
    <row r="10" spans="1:12" s="38" customFormat="1" ht="35.25" customHeight="1">
      <c r="A10" s="41" t="str">
        <f>a!A15</f>
        <v>Number of Accesses</v>
      </c>
      <c r="B10" s="42"/>
      <c r="C10" s="42"/>
      <c r="D10" s="42"/>
      <c r="E10" s="42"/>
      <c r="F10" s="42"/>
      <c r="G10" s="42"/>
      <c r="H10" s="42"/>
      <c r="I10" s="42"/>
      <c r="J10" s="42"/>
      <c r="K10" s="42"/>
      <c r="L10" s="42"/>
    </row>
    <row r="11" spans="1:12" s="38" customFormat="1" ht="12.75">
      <c r="A11" s="35" t="str">
        <f>a!A1</f>
        <v>TITLE</v>
      </c>
      <c r="B11" s="35" t="str">
        <f>a!B1</f>
        <v>ASF</v>
      </c>
      <c r="C11" s="35" t="str">
        <f>a!C1</f>
        <v>EDC</v>
      </c>
      <c r="D11" s="35" t="str">
        <f>a!D1</f>
        <v>GHRC</v>
      </c>
      <c r="E11" s="35" t="str">
        <f>a!E1</f>
        <v>GSFC</v>
      </c>
      <c r="F11" s="35" t="str">
        <f>a!F1</f>
        <v>JPL</v>
      </c>
      <c r="G11" s="35" t="str">
        <f>a!G1</f>
        <v>LARC</v>
      </c>
      <c r="H11" s="35" t="str">
        <f>a!H1</f>
        <v>NSIDC</v>
      </c>
      <c r="I11" s="35" t="str">
        <f>a!I1</f>
        <v>ORNL</v>
      </c>
      <c r="J11" s="35" t="str">
        <f>a!J1</f>
        <v>SEDAC</v>
      </c>
      <c r="K11" s="45"/>
      <c r="L11" s="35" t="str">
        <f>a!L1</f>
        <v>TOTAL</v>
      </c>
    </row>
    <row r="12" spans="1:12" s="38" customFormat="1" ht="12.75">
      <c r="A12" s="35" t="str">
        <f>a!A19</f>
        <v>ECS Orders (accesses)</v>
      </c>
      <c r="B12" s="114"/>
      <c r="C12" s="112">
        <f>a!C19</f>
        <v>26861</v>
      </c>
      <c r="D12" s="114"/>
      <c r="E12" s="112">
        <f>a!E19</f>
        <v>33640</v>
      </c>
      <c r="F12" s="114"/>
      <c r="G12" s="112">
        <f>a!G19</f>
        <v>3613</v>
      </c>
      <c r="H12" s="112">
        <f>a!H19</f>
        <v>3960</v>
      </c>
      <c r="I12" s="114"/>
      <c r="J12" s="114"/>
      <c r="K12" s="37"/>
      <c r="L12" s="113">
        <f>a!L19</f>
        <v>68074</v>
      </c>
    </row>
    <row r="13" spans="1:12" s="38" customFormat="1" ht="12.75">
      <c r="A13" s="35" t="str">
        <f>a!A20</f>
        <v>Non-ECS Orders (accesses)</v>
      </c>
      <c r="B13" s="36">
        <f>a!B20</f>
        <v>3300</v>
      </c>
      <c r="C13" s="36">
        <f>a!C20</f>
        <v>130</v>
      </c>
      <c r="D13" s="36">
        <f>a!D20</f>
        <v>452</v>
      </c>
      <c r="E13" s="36">
        <f>a!E20</f>
        <v>15046</v>
      </c>
      <c r="F13" s="36">
        <f>a!F20</f>
        <v>10359</v>
      </c>
      <c r="G13" s="36">
        <f>a!G20</f>
        <v>2409</v>
      </c>
      <c r="H13" s="36">
        <f>a!H20</f>
        <v>0</v>
      </c>
      <c r="I13" s="36">
        <f>a!I20</f>
        <v>870</v>
      </c>
      <c r="J13" s="36">
        <f>a!J20</f>
        <v>0</v>
      </c>
      <c r="K13" s="37"/>
      <c r="L13" s="36">
        <f>a!L20</f>
        <v>32566</v>
      </c>
    </row>
    <row r="14" spans="1:12" s="38" customFormat="1" ht="12.75">
      <c r="A14" s="35" t="str">
        <f>a!A21</f>
        <v>WWW Inquiries</v>
      </c>
      <c r="B14" s="36">
        <f>a!B21</f>
        <v>196401</v>
      </c>
      <c r="C14" s="36">
        <f>a!C21</f>
        <v>507055</v>
      </c>
      <c r="D14" s="36">
        <f>a!D21</f>
        <v>411201</v>
      </c>
      <c r="E14" s="36">
        <f>a!E21</f>
        <v>938750</v>
      </c>
      <c r="F14" s="36">
        <f>a!F21</f>
        <v>236619</v>
      </c>
      <c r="G14" s="36">
        <f>a!G21</f>
        <v>307567</v>
      </c>
      <c r="H14" s="36">
        <f>a!H21</f>
        <v>674396</v>
      </c>
      <c r="I14" s="36">
        <f>a!I21</f>
        <v>76928</v>
      </c>
      <c r="J14" s="36">
        <f>a!J21</f>
        <v>1379995</v>
      </c>
      <c r="K14" s="37"/>
      <c r="L14" s="36">
        <f>a!L21</f>
        <v>4728912</v>
      </c>
    </row>
    <row r="15" spans="1:12" s="38" customFormat="1" ht="12.75">
      <c r="A15" s="35" t="str">
        <f>a!A22</f>
        <v>WWW Data Retrievals</v>
      </c>
      <c r="B15" s="36">
        <f>a!B22</f>
        <v>9179</v>
      </c>
      <c r="C15" s="36">
        <f>a!C22</f>
        <v>21261</v>
      </c>
      <c r="D15" s="36">
        <f>a!D22</f>
        <v>1398</v>
      </c>
      <c r="E15" s="36">
        <f>a!E22</f>
        <v>212428</v>
      </c>
      <c r="F15" s="36">
        <f>a!F22</f>
        <v>52378</v>
      </c>
      <c r="G15" s="36">
        <f>a!G22</f>
        <v>1774</v>
      </c>
      <c r="H15" s="36">
        <f>a!H22</f>
        <v>0</v>
      </c>
      <c r="I15" s="36">
        <f>a!I22</f>
        <v>5998</v>
      </c>
      <c r="J15" s="36">
        <f>a!J22</f>
        <v>20750</v>
      </c>
      <c r="K15" s="37"/>
      <c r="L15" s="36">
        <f>a!L22</f>
        <v>325166</v>
      </c>
    </row>
    <row r="16" spans="1:12" s="38" customFormat="1" ht="12.75">
      <c r="A16" s="35" t="str">
        <f>a!A23</f>
        <v>FTP (accesses)</v>
      </c>
      <c r="B16" s="36">
        <f>a!B23</f>
        <v>308</v>
      </c>
      <c r="C16" s="36">
        <f>a!C23</f>
        <v>10761</v>
      </c>
      <c r="D16" s="36">
        <f>a!D23</f>
        <v>9082</v>
      </c>
      <c r="E16" s="36">
        <f>a!E23</f>
        <v>19653</v>
      </c>
      <c r="F16" s="36">
        <f>a!F23</f>
        <v>20110</v>
      </c>
      <c r="G16" s="36">
        <f>a!G23</f>
        <v>0</v>
      </c>
      <c r="H16" s="36">
        <f>a!H23</f>
        <v>4916</v>
      </c>
      <c r="I16" s="36">
        <f>a!I23</f>
        <v>3108</v>
      </c>
      <c r="J16" s="36">
        <f>a!J23</f>
        <v>5303</v>
      </c>
      <c r="K16" s="37"/>
      <c r="L16" s="36">
        <f>a!L23</f>
        <v>73241</v>
      </c>
    </row>
    <row r="17" spans="1:12" s="38" customFormat="1" ht="13.5" thickBot="1">
      <c r="A17" s="35" t="str">
        <f>a!A24</f>
        <v>Off-line (accesses)</v>
      </c>
      <c r="B17" s="49">
        <f>a!B24</f>
        <v>0</v>
      </c>
      <c r="C17" s="49">
        <f>a!C24</f>
        <v>2374</v>
      </c>
      <c r="D17" s="49">
        <f>a!D24</f>
        <v>121</v>
      </c>
      <c r="E17" s="49">
        <f>a!E24</f>
        <v>59</v>
      </c>
      <c r="F17" s="49">
        <f>a!F24</f>
        <v>657</v>
      </c>
      <c r="G17" s="49">
        <f>a!G24</f>
        <v>1643</v>
      </c>
      <c r="H17" s="49">
        <f>a!H24</f>
        <v>971</v>
      </c>
      <c r="I17" s="49">
        <f>a!I24</f>
        <v>1247</v>
      </c>
      <c r="J17" s="49">
        <f>a!J24</f>
        <v>354</v>
      </c>
      <c r="K17" s="37"/>
      <c r="L17" s="49">
        <f>a!L24</f>
        <v>7426</v>
      </c>
    </row>
    <row r="18" spans="1:12" s="38" customFormat="1" ht="13.5" thickTop="1">
      <c r="A18" s="35" t="str">
        <f>a!A25</f>
        <v>Total (accesses)</v>
      </c>
      <c r="B18" s="36">
        <f>a!B25</f>
        <v>209188</v>
      </c>
      <c r="C18" s="36">
        <f>a!C25</f>
        <v>568442</v>
      </c>
      <c r="D18" s="36">
        <f>a!D25</f>
        <v>422254</v>
      </c>
      <c r="E18" s="36">
        <f>a!E25</f>
        <v>1219576</v>
      </c>
      <c r="F18" s="36">
        <f>a!F25</f>
        <v>320123</v>
      </c>
      <c r="G18" s="36">
        <f>a!G25</f>
        <v>317006</v>
      </c>
      <c r="H18" s="36">
        <f>a!H25</f>
        <v>684243</v>
      </c>
      <c r="I18" s="36">
        <f>a!I25</f>
        <v>88151</v>
      </c>
      <c r="J18" s="36">
        <f>a!J25</f>
        <v>1406402</v>
      </c>
      <c r="K18" s="37"/>
      <c r="L18" s="36">
        <f>a!L25</f>
        <v>5235385</v>
      </c>
    </row>
    <row r="19" spans="1:12" s="38" customFormat="1" ht="27" customHeight="1">
      <c r="A19" s="53" t="str">
        <f>a!A28</f>
        <v>REQUESTS AND RETRIEVALS</v>
      </c>
      <c r="B19" s="42"/>
      <c r="C19" s="42"/>
      <c r="D19" s="42"/>
      <c r="E19" s="42"/>
      <c r="F19" s="42"/>
      <c r="G19" s="42"/>
      <c r="H19" s="42"/>
      <c r="I19" s="42"/>
      <c r="J19" s="42"/>
      <c r="K19" s="42"/>
      <c r="L19" s="42"/>
    </row>
    <row r="20" spans="1:12" s="38" customFormat="1" ht="21.75" customHeight="1">
      <c r="A20" s="54" t="str">
        <f>a!A29</f>
        <v>Product Request Tracking and Delivery</v>
      </c>
      <c r="B20" s="42"/>
      <c r="C20" s="42"/>
      <c r="D20" s="42"/>
      <c r="E20" s="42"/>
      <c r="F20" s="42"/>
      <c r="G20" s="42"/>
      <c r="H20" s="42"/>
      <c r="I20" s="42"/>
      <c r="J20" s="42"/>
      <c r="K20" s="42"/>
      <c r="L20" s="42"/>
    </row>
    <row r="21" spans="1:12" s="38" customFormat="1" ht="12.75">
      <c r="A21" s="35" t="str">
        <f>a!A1</f>
        <v>TITLE</v>
      </c>
      <c r="B21" s="35" t="str">
        <f>a!B1</f>
        <v>ASF</v>
      </c>
      <c r="C21" s="35" t="str">
        <f>a!C1</f>
        <v>EDC</v>
      </c>
      <c r="D21" s="35" t="str">
        <f>a!D1</f>
        <v>GHRC</v>
      </c>
      <c r="E21" s="35" t="str">
        <f>a!E1</f>
        <v>GSFC</v>
      </c>
      <c r="F21" s="35" t="str">
        <f>a!F1</f>
        <v>JPL</v>
      </c>
      <c r="G21" s="35" t="str">
        <f>a!G1</f>
        <v>LARC</v>
      </c>
      <c r="H21" s="35" t="str">
        <f>a!H1</f>
        <v>NSIDC</v>
      </c>
      <c r="I21" s="35" t="str">
        <f>a!I1</f>
        <v>ORNL</v>
      </c>
      <c r="J21" s="35" t="str">
        <f>a!J1</f>
        <v>SEDAC</v>
      </c>
      <c r="K21" s="35"/>
      <c r="L21" s="35" t="str">
        <f>a!L1</f>
        <v>TOTAL</v>
      </c>
    </row>
    <row r="22" spans="1:12" s="38" customFormat="1" ht="12.75">
      <c r="A22" s="35" t="str">
        <f>a!A30</f>
        <v>ECS Requests</v>
      </c>
      <c r="B22" s="114"/>
      <c r="C22" s="36">
        <f>a!C30</f>
        <v>598184</v>
      </c>
      <c r="D22" s="114"/>
      <c r="E22" s="36">
        <f>a!E30</f>
        <v>700868</v>
      </c>
      <c r="F22" s="114"/>
      <c r="G22" s="36">
        <f>a!G30</f>
        <v>822369</v>
      </c>
      <c r="H22" s="36">
        <f>a!H30</f>
        <v>64696</v>
      </c>
      <c r="I22" s="114"/>
      <c r="J22" s="114"/>
      <c r="K22" s="48"/>
      <c r="L22" s="57">
        <f>a!L30</f>
        <v>2186117</v>
      </c>
    </row>
    <row r="23" spans="1:12" s="38" customFormat="1" ht="12.75">
      <c r="A23" s="35" t="str">
        <f>a!A31</f>
        <v>ECS Products Requested</v>
      </c>
      <c r="B23" s="114"/>
      <c r="C23" s="36">
        <f>a!C31</f>
        <v>1267448</v>
      </c>
      <c r="D23" s="114"/>
      <c r="E23" s="36">
        <f>a!E31</f>
        <v>1834651</v>
      </c>
      <c r="F23" s="114"/>
      <c r="G23" s="36">
        <f>a!G31</f>
        <v>999193</v>
      </c>
      <c r="H23" s="36">
        <f>a!H31</f>
        <v>226351</v>
      </c>
      <c r="I23" s="114"/>
      <c r="J23" s="114"/>
      <c r="K23" s="37"/>
      <c r="L23" s="36">
        <f>a!L31</f>
        <v>4327643</v>
      </c>
    </row>
    <row r="24" spans="1:12" s="38" customFormat="1" ht="12.75">
      <c r="A24" s="35" t="str">
        <f>a!A32</f>
        <v>ECS Products Delivered</v>
      </c>
      <c r="B24" s="114"/>
      <c r="C24" s="36">
        <f>a!C32</f>
        <v>1210597</v>
      </c>
      <c r="D24" s="114"/>
      <c r="E24" s="36">
        <f>a!E32</f>
        <v>1640395</v>
      </c>
      <c r="F24" s="114"/>
      <c r="G24" s="36">
        <f>a!G32</f>
        <v>916578</v>
      </c>
      <c r="H24" s="36">
        <f>a!H32</f>
        <v>198268</v>
      </c>
      <c r="I24" s="114"/>
      <c r="J24" s="114"/>
      <c r="K24" s="37"/>
      <c r="L24" s="36">
        <f>a!L32</f>
        <v>3965838</v>
      </c>
    </row>
    <row r="25" spans="1:13" s="38" customFormat="1" ht="12.75">
      <c r="A25"/>
      <c r="B25"/>
      <c r="C25"/>
      <c r="D25"/>
      <c r="E25"/>
      <c r="F25"/>
      <c r="G25"/>
      <c r="H25"/>
      <c r="I25"/>
      <c r="J25"/>
      <c r="K25"/>
      <c r="L25"/>
      <c r="M25"/>
    </row>
    <row r="26" spans="1:12" s="38" customFormat="1" ht="12.75">
      <c r="A26" s="35" t="str">
        <f>a!A33</f>
        <v>Non-ECS Requests</v>
      </c>
      <c r="B26" s="36">
        <f>a!B33</f>
        <v>3950</v>
      </c>
      <c r="C26" s="36">
        <f>a!C33</f>
        <v>668</v>
      </c>
      <c r="D26" s="36">
        <f>a!D33</f>
        <v>1058</v>
      </c>
      <c r="E26" s="36">
        <f>a!E33</f>
        <v>6691396</v>
      </c>
      <c r="F26" s="36">
        <f>a!F33</f>
        <v>14038</v>
      </c>
      <c r="G26" s="36">
        <f>a!G33</f>
        <v>3158</v>
      </c>
      <c r="H26" s="36">
        <f>a!H33</f>
        <v>0</v>
      </c>
      <c r="I26" s="36">
        <f>a!I33</f>
        <v>921</v>
      </c>
      <c r="J26" s="36">
        <f>a!J33</f>
        <v>0</v>
      </c>
      <c r="K26" s="37"/>
      <c r="L26" s="36">
        <f>SUM(B26:J26)</f>
        <v>6715189</v>
      </c>
    </row>
    <row r="27" spans="1:12" s="38" customFormat="1" ht="12.75">
      <c r="A27" s="35" t="str">
        <f>a!A34</f>
        <v>Non-ECS Products Requested</v>
      </c>
      <c r="B27" s="36">
        <f>a!B34</f>
        <v>27938</v>
      </c>
      <c r="C27" s="36">
        <f>a!C34</f>
        <v>668</v>
      </c>
      <c r="D27" s="36">
        <f>a!D34</f>
        <v>306292</v>
      </c>
      <c r="E27" s="36">
        <f>a!E34</f>
        <v>6691781</v>
      </c>
      <c r="F27" s="36">
        <f>a!F34</f>
        <v>3386188</v>
      </c>
      <c r="G27" s="36">
        <f>a!G34</f>
        <v>2105544</v>
      </c>
      <c r="H27" s="36">
        <f>a!H34</f>
        <v>0</v>
      </c>
      <c r="I27" s="36">
        <f>a!I34</f>
        <v>2547</v>
      </c>
      <c r="J27" s="36">
        <f>a!J34</f>
        <v>0</v>
      </c>
      <c r="K27" s="37"/>
      <c r="L27" s="36">
        <f>SUM(B27:J27)</f>
        <v>12520958</v>
      </c>
    </row>
    <row r="28" spans="1:12" s="38" customFormat="1" ht="12.75">
      <c r="A28" s="35" t="str">
        <f>a!A35</f>
        <v>Non-ECS Products Delivered</v>
      </c>
      <c r="B28" s="36">
        <f>a!B35</f>
        <v>5473</v>
      </c>
      <c r="C28" s="36">
        <f>a!C35</f>
        <v>71</v>
      </c>
      <c r="D28" s="36">
        <f>a!D35</f>
        <v>85394</v>
      </c>
      <c r="E28" s="36">
        <f>a!E35</f>
        <v>5152112</v>
      </c>
      <c r="F28" s="36">
        <f>a!F35</f>
        <v>3083662</v>
      </c>
      <c r="G28" s="36">
        <f>a!G35</f>
        <v>2099371</v>
      </c>
      <c r="H28" s="36">
        <f>a!H35</f>
        <v>0</v>
      </c>
      <c r="I28" s="36">
        <f>a!I35</f>
        <v>2547</v>
      </c>
      <c r="J28" s="36">
        <f>a!J35</f>
        <v>0</v>
      </c>
      <c r="K28" s="37"/>
      <c r="L28" s="36">
        <f>SUM(B28:J28)</f>
        <v>10428630</v>
      </c>
    </row>
    <row r="29" spans="1:12" s="38" customFormat="1" ht="12.75">
      <c r="A29" s="35"/>
      <c r="B29" s="21"/>
      <c r="C29" s="21"/>
      <c r="D29" s="21"/>
      <c r="E29" s="21"/>
      <c r="F29" s="21"/>
      <c r="G29" s="21"/>
      <c r="H29" s="21"/>
      <c r="I29" s="21"/>
      <c r="J29" s="21"/>
      <c r="K29" s="21"/>
      <c r="L29" s="21"/>
    </row>
    <row r="30" spans="1:12" s="38" customFormat="1" ht="12.75">
      <c r="A30" s="35"/>
      <c r="B30" s="21"/>
      <c r="C30" s="21"/>
      <c r="D30" s="21"/>
      <c r="E30" s="21"/>
      <c r="F30" s="21"/>
      <c r="G30" s="21"/>
      <c r="H30" s="21"/>
      <c r="I30" s="21"/>
      <c r="J30" s="21"/>
      <c r="K30" s="21"/>
      <c r="L30" s="21"/>
    </row>
    <row r="31" spans="1:12" s="38" customFormat="1" ht="27.75" customHeight="1">
      <c r="A31" s="41" t="s">
        <v>574</v>
      </c>
      <c r="B31" s="42"/>
      <c r="C31" s="42"/>
      <c r="D31" s="42"/>
      <c r="E31" s="42"/>
      <c r="F31" s="42"/>
      <c r="G31" s="42"/>
      <c r="H31" s="42"/>
      <c r="I31" s="42"/>
      <c r="J31" s="58"/>
      <c r="K31" s="58"/>
      <c r="L31" s="42"/>
    </row>
    <row r="32" spans="1:12" s="38" customFormat="1" ht="12.75" customHeight="1">
      <c r="A32" s="35" t="s">
        <v>34</v>
      </c>
      <c r="B32" s="35" t="s">
        <v>35</v>
      </c>
      <c r="C32" s="35" t="s">
        <v>36</v>
      </c>
      <c r="D32" s="35" t="s">
        <v>37</v>
      </c>
      <c r="E32" s="35" t="s">
        <v>38</v>
      </c>
      <c r="F32" s="35" t="s">
        <v>39</v>
      </c>
      <c r="G32" s="35" t="s">
        <v>40</v>
      </c>
      <c r="H32" s="35" t="s">
        <v>42</v>
      </c>
      <c r="I32" s="35" t="s">
        <v>43</v>
      </c>
      <c r="J32" s="35" t="s">
        <v>44</v>
      </c>
      <c r="K32" s="35"/>
      <c r="L32" s="35" t="s">
        <v>46</v>
      </c>
    </row>
    <row r="33" spans="1:12" s="38" customFormat="1" ht="12.75">
      <c r="A33" s="35" t="s">
        <v>570</v>
      </c>
      <c r="B33" s="36">
        <f>a!B42</f>
        <v>95</v>
      </c>
      <c r="C33" s="36">
        <f>a!C42</f>
        <v>979</v>
      </c>
      <c r="D33" s="36">
        <f>a!D42</f>
        <v>2</v>
      </c>
      <c r="E33" s="36">
        <f>a!E42</f>
        <v>2577934</v>
      </c>
      <c r="F33" s="36">
        <f>a!F42</f>
        <v>11798</v>
      </c>
      <c r="G33" s="36">
        <f>a!G42</f>
        <v>4315</v>
      </c>
      <c r="H33" s="36">
        <f>a!H42</f>
        <v>0</v>
      </c>
      <c r="I33" s="36">
        <f>a!I42</f>
        <v>0</v>
      </c>
      <c r="J33" s="36">
        <f>a!J42</f>
        <v>0</v>
      </c>
      <c r="K33" s="37"/>
      <c r="L33" s="36">
        <f>SUM(B33:J33)</f>
        <v>2595123</v>
      </c>
    </row>
    <row r="34" spans="1:12" s="38" customFormat="1" ht="12.75">
      <c r="A34" s="35" t="s">
        <v>70</v>
      </c>
      <c r="B34" s="36">
        <f>a!B43</f>
        <v>1</v>
      </c>
      <c r="C34" s="36">
        <f>a!C43</f>
        <v>1</v>
      </c>
      <c r="D34" s="36">
        <f>a!D43</f>
        <v>2.5</v>
      </c>
      <c r="E34" s="36">
        <f>a!E43</f>
        <v>6.695533394344722</v>
      </c>
      <c r="F34" s="36">
        <f>a!F43</f>
        <v>1</v>
      </c>
      <c r="G34" s="36">
        <f>a!G43</f>
        <v>1</v>
      </c>
      <c r="H34" s="36">
        <f>a!H43</f>
        <v>0</v>
      </c>
      <c r="I34" s="36">
        <f>a!I43</f>
        <v>0</v>
      </c>
      <c r="J34" s="36">
        <f>a!J43</f>
        <v>0</v>
      </c>
      <c r="K34" s="37"/>
      <c r="L34" s="36">
        <f>a!L43</f>
        <v>6.651911949370928</v>
      </c>
    </row>
    <row r="35" spans="1:12" s="38" customFormat="1" ht="12.75">
      <c r="A35" s="35" t="s">
        <v>71</v>
      </c>
      <c r="B35" s="36">
        <f>a!B44</f>
        <v>8.986805555555556</v>
      </c>
      <c r="C35" s="36">
        <f>a!C44</f>
        <v>4.852777777777778</v>
      </c>
      <c r="D35" s="36">
        <f>a!D44</f>
        <v>4</v>
      </c>
      <c r="E35" s="36">
        <f>a!E44</f>
        <v>147.39791666666667</v>
      </c>
      <c r="F35" s="36">
        <f>a!F44</f>
        <v>20.408333333333335</v>
      </c>
      <c r="G35" s="36">
        <f>a!G44</f>
        <v>13.99513888888889</v>
      </c>
      <c r="H35" s="36">
        <f>a!H44</f>
        <v>0</v>
      </c>
      <c r="I35" s="36">
        <f>a!I44</f>
        <v>0</v>
      </c>
      <c r="J35" s="36">
        <f>a!J44</f>
        <v>0</v>
      </c>
      <c r="K35" s="37"/>
      <c r="L35" s="36">
        <f>a!L44</f>
        <v>147.39791666666667</v>
      </c>
    </row>
    <row r="36" ht="12.75"/>
    <row r="37" spans="1:12" s="38" customFormat="1" ht="24.75" customHeight="1">
      <c r="A37" s="41" t="str">
        <f>a!A50</f>
        <v>Anonymous FTP and WWW Retrievals</v>
      </c>
      <c r="B37" s="42"/>
      <c r="C37" s="42"/>
      <c r="D37" s="42"/>
      <c r="E37" s="42"/>
      <c r="F37" s="42"/>
      <c r="G37" s="42"/>
      <c r="H37" s="42"/>
      <c r="I37" s="42"/>
      <c r="J37" s="42"/>
      <c r="K37" s="58"/>
      <c r="L37" s="42"/>
    </row>
    <row r="38" spans="1:12" s="38" customFormat="1" ht="12.75">
      <c r="A38" s="35" t="str">
        <f>a!A51</f>
        <v>FTP Product Retrievals</v>
      </c>
      <c r="B38" s="36">
        <f>a!B51</f>
        <v>4046</v>
      </c>
      <c r="C38" s="36">
        <f>a!C51</f>
        <v>150254</v>
      </c>
      <c r="D38" s="36">
        <f>a!D51</f>
        <v>2882466</v>
      </c>
      <c r="E38" s="36">
        <f>a!E51</f>
        <v>2302216</v>
      </c>
      <c r="F38" s="36">
        <f>a!F51</f>
        <v>5330373</v>
      </c>
      <c r="G38" s="36">
        <f>a!G51</f>
        <v>0</v>
      </c>
      <c r="H38" s="36">
        <f>a!H51</f>
        <v>358435</v>
      </c>
      <c r="I38" s="36">
        <f>a!I51</f>
        <v>60936</v>
      </c>
      <c r="J38" s="36">
        <f>a!J51</f>
        <v>178862</v>
      </c>
      <c r="K38" s="37"/>
      <c r="L38" s="36">
        <f>a!L51</f>
        <v>11267588</v>
      </c>
    </row>
    <row r="39" spans="1:12" s="38" customFormat="1" ht="12.75">
      <c r="A39" s="35" t="str">
        <f>a!A52</f>
        <v>WWW Product Retrievals</v>
      </c>
      <c r="B39" s="36">
        <f>a!B52</f>
        <v>62119</v>
      </c>
      <c r="C39" s="36">
        <f>a!C52</f>
        <v>183963</v>
      </c>
      <c r="D39" s="36">
        <f>a!D52</f>
        <v>789576</v>
      </c>
      <c r="E39" s="36">
        <f>a!E52</f>
        <v>1028992</v>
      </c>
      <c r="F39" s="36">
        <f>a!F52</f>
        <v>589755</v>
      </c>
      <c r="G39" s="36">
        <f>a!G52</f>
        <v>9960</v>
      </c>
      <c r="H39" s="36">
        <f>a!H52</f>
        <v>0</v>
      </c>
      <c r="I39" s="36">
        <f>a!I52</f>
        <v>21916</v>
      </c>
      <c r="J39" s="36">
        <f>a!J52</f>
        <v>44802</v>
      </c>
      <c r="K39" s="37"/>
      <c r="L39" s="36">
        <f>a!L52</f>
        <v>2731083</v>
      </c>
    </row>
    <row r="40" spans="1:11" s="38" customFormat="1" ht="13.5" thickBot="1">
      <c r="A40" s="35"/>
      <c r="K40" s="21"/>
    </row>
    <row r="41" spans="1:12" s="59" customFormat="1" ht="32.25" customHeight="1" thickBot="1" thickTop="1">
      <c r="A41" s="60" t="str">
        <f>a!A54</f>
        <v>TOTAL PRODUCTS DELIVERED</v>
      </c>
      <c r="B41" s="61">
        <f>a!B54</f>
        <v>71638</v>
      </c>
      <c r="C41" s="115">
        <f>a!C54</f>
        <v>1567310</v>
      </c>
      <c r="D41" s="115">
        <f>a!D54</f>
        <v>3757436</v>
      </c>
      <c r="E41" s="115">
        <f>a!E54</f>
        <v>10843645</v>
      </c>
      <c r="F41" s="115">
        <f>a!F54</f>
        <v>9003790</v>
      </c>
      <c r="G41" s="115">
        <f>a!G54</f>
        <v>3031331</v>
      </c>
      <c r="H41" s="115">
        <f>a!H54</f>
        <v>569743</v>
      </c>
      <c r="I41" s="115">
        <f>a!I54</f>
        <v>85399</v>
      </c>
      <c r="J41" s="116">
        <f>a!J54</f>
        <v>223664</v>
      </c>
      <c r="K41" s="62"/>
      <c r="L41" s="63">
        <f>a!L54</f>
        <v>29153956</v>
      </c>
    </row>
    <row r="42" ht="50.25" customHeight="1" thickTop="1"/>
    <row r="43" spans="1:12" s="38" customFormat="1" ht="12.75">
      <c r="A43" s="35"/>
      <c r="B43" s="45"/>
      <c r="C43" s="45"/>
      <c r="D43" s="45"/>
      <c r="E43" s="45"/>
      <c r="F43" s="45"/>
      <c r="G43" s="45"/>
      <c r="H43" s="45"/>
      <c r="I43" s="45"/>
      <c r="J43" s="45"/>
      <c r="K43" s="35"/>
      <c r="L43" s="45"/>
    </row>
    <row r="44" spans="1:12" s="38" customFormat="1" ht="15.75">
      <c r="A44" s="73" t="str">
        <f>a!A90</f>
        <v>Volumes Delivered by Request Source (MB)</v>
      </c>
      <c r="B44" s="74"/>
      <c r="C44" s="74"/>
      <c r="D44" s="74"/>
      <c r="E44" s="74"/>
      <c r="F44" s="74"/>
      <c r="G44" s="74"/>
      <c r="H44" s="74"/>
      <c r="I44" s="74"/>
      <c r="J44" s="74"/>
      <c r="K44" s="74"/>
      <c r="L44" s="74"/>
    </row>
    <row r="45" spans="1:12" s="38" customFormat="1" ht="12.75">
      <c r="A45" s="35" t="str">
        <f>a!A1</f>
        <v>TITLE</v>
      </c>
      <c r="B45" s="35" t="str">
        <f>a!B1</f>
        <v>ASF</v>
      </c>
      <c r="C45" s="35" t="str">
        <f>a!C1</f>
        <v>EDC</v>
      </c>
      <c r="D45" s="35" t="str">
        <f>a!D1</f>
        <v>GHRC</v>
      </c>
      <c r="E45" s="35" t="str">
        <f>a!E1</f>
        <v>GSFC</v>
      </c>
      <c r="F45" s="35" t="str">
        <f>a!F1</f>
        <v>JPL</v>
      </c>
      <c r="G45" s="35" t="str">
        <f>a!G1</f>
        <v>LARC</v>
      </c>
      <c r="H45" s="35" t="str">
        <f>a!H1</f>
        <v>NSIDC</v>
      </c>
      <c r="I45" s="35" t="str">
        <f>a!I1</f>
        <v>ORNL</v>
      </c>
      <c r="J45" s="35" t="str">
        <f>a!J1</f>
        <v>SEDAC</v>
      </c>
      <c r="K45" s="35"/>
      <c r="L45" s="35" t="str">
        <f>a!L1</f>
        <v>TOTAL</v>
      </c>
    </row>
    <row r="46" spans="1:12" s="38" customFormat="1" ht="12.75">
      <c r="A46" s="35" t="str">
        <f>a!A93</f>
        <v>ECS Data Pools (MB)</v>
      </c>
      <c r="B46" s="118"/>
      <c r="C46" s="112">
        <f>a!C93</f>
        <v>48110.517601</v>
      </c>
      <c r="D46" s="118"/>
      <c r="E46" s="112">
        <f>a!E93</f>
        <v>12956775.07667</v>
      </c>
      <c r="F46" s="118"/>
      <c r="G46" s="112">
        <f>a!G93</f>
        <v>366360.953935</v>
      </c>
      <c r="H46" s="112">
        <f>a!H93</f>
        <v>247396.632312</v>
      </c>
      <c r="I46" s="118"/>
      <c r="J46" s="118"/>
      <c r="K46" s="21"/>
      <c r="L46" s="56">
        <f aca="true" t="shared" si="0" ref="L46:L55">SUM(B46:J46)</f>
        <v>13618643.180518</v>
      </c>
    </row>
    <row r="47" spans="1:12" s="38" customFormat="1" ht="12.75">
      <c r="A47" s="35" t="str">
        <f>a!A91</f>
        <v>ECS Orders (MB)</v>
      </c>
      <c r="B47" s="114"/>
      <c r="C47" s="112">
        <f>a!C91</f>
        <v>55116632.254202</v>
      </c>
      <c r="D47" s="114"/>
      <c r="E47" s="35">
        <f>a!E91</f>
        <v>76159272.818348</v>
      </c>
      <c r="F47" s="114"/>
      <c r="G47" s="112">
        <f>a!G91</f>
        <v>5936715.761666</v>
      </c>
      <c r="H47" s="112">
        <f>a!H91</f>
        <v>2380249.752578</v>
      </c>
      <c r="I47" s="114"/>
      <c r="J47" s="114"/>
      <c r="K47" s="117"/>
      <c r="L47" s="56">
        <f t="shared" si="0"/>
        <v>139592870.586794</v>
      </c>
    </row>
    <row r="48" spans="1:12" s="38" customFormat="1" ht="12.75">
      <c r="A48" s="35" t="str">
        <f>a!A92</f>
        <v>ECS Subscriptions (MB)</v>
      </c>
      <c r="B48" s="119"/>
      <c r="C48" s="120">
        <f>a!C92</f>
        <v>50907547.897454</v>
      </c>
      <c r="D48" s="119"/>
      <c r="E48" s="35">
        <f>a!E92</f>
        <v>60664874.736314</v>
      </c>
      <c r="F48" s="119"/>
      <c r="G48" s="120">
        <f>a!G92</f>
        <v>71582964.47257</v>
      </c>
      <c r="H48" s="35">
        <f>a!H92</f>
        <v>1487579.818606</v>
      </c>
      <c r="I48" s="119"/>
      <c r="J48" s="119"/>
      <c r="K48" s="117"/>
      <c r="L48" s="56">
        <f t="shared" si="0"/>
        <v>184642966.92494398</v>
      </c>
    </row>
    <row r="49" spans="1:12" s="38" customFormat="1" ht="12.75">
      <c r="A49" s="35" t="str">
        <f>a!A95</f>
        <v>WWW.(MB)</v>
      </c>
      <c r="B49" s="112">
        <f>a!B95</f>
        <v>0</v>
      </c>
      <c r="C49" s="112">
        <f>a!C95</f>
        <v>0</v>
      </c>
      <c r="D49" s="112">
        <f>a!D95</f>
        <v>0</v>
      </c>
      <c r="E49" s="112">
        <f>a!E95</f>
        <v>8363979.212103</v>
      </c>
      <c r="F49" s="112">
        <f>a!F95</f>
        <v>0</v>
      </c>
      <c r="G49" s="112">
        <f>a!G95</f>
        <v>0</v>
      </c>
      <c r="H49" s="112">
        <f>a!H95</f>
        <v>0</v>
      </c>
      <c r="I49" s="112">
        <f>a!I95</f>
        <v>0</v>
      </c>
      <c r="J49" s="112">
        <f>a!J95</f>
        <v>0</v>
      </c>
      <c r="K49" s="117"/>
      <c r="L49" s="56">
        <f t="shared" si="0"/>
        <v>8363979.212103</v>
      </c>
    </row>
    <row r="50" spans="1:12" s="38" customFormat="1" ht="12.75">
      <c r="A50" s="35" t="str">
        <f>a!A94</f>
        <v>Non-ECS Products by Orders</v>
      </c>
      <c r="B50" s="36">
        <f>a!B94</f>
        <v>313944.737304</v>
      </c>
      <c r="C50" s="36">
        <f>a!C94</f>
        <v>0.029973</v>
      </c>
      <c r="D50" s="36">
        <f>a!D94</f>
        <v>598344.148178</v>
      </c>
      <c r="E50" s="36">
        <f>a!E94</f>
        <v>16499179.552436</v>
      </c>
      <c r="F50" s="36">
        <f>a!F94</f>
        <v>17633886.705381</v>
      </c>
      <c r="G50" s="36">
        <f>a!G94</f>
        <v>16810271.32728</v>
      </c>
      <c r="H50" s="36">
        <f>a!H94</f>
        <v>0</v>
      </c>
      <c r="I50" s="36">
        <f>a!I94</f>
        <v>0</v>
      </c>
      <c r="J50" s="36">
        <f>a!J94</f>
        <v>1207976.8249</v>
      </c>
      <c r="K50" s="117"/>
      <c r="L50" s="56">
        <f t="shared" si="0"/>
        <v>53063603.325452</v>
      </c>
    </row>
    <row r="51" spans="1:12" s="38" customFormat="1" ht="14.25" customHeight="1">
      <c r="A51" s="35" t="str">
        <f>a!A96</f>
        <v>Non-ECS Subscription (MB)</v>
      </c>
      <c r="B51" s="36">
        <f>a!B96</f>
        <v>0</v>
      </c>
      <c r="C51" s="36">
        <f>a!C96</f>
        <v>0</v>
      </c>
      <c r="D51" s="36">
        <f>a!D96</f>
        <v>0</v>
      </c>
      <c r="E51" s="36">
        <f>a!E96</f>
        <v>4998614.637695</v>
      </c>
      <c r="F51" s="36">
        <f>a!F96</f>
        <v>0</v>
      </c>
      <c r="G51" s="36">
        <f>a!G96</f>
        <v>0</v>
      </c>
      <c r="H51" s="36">
        <f>a!H96</f>
        <v>0</v>
      </c>
      <c r="I51" s="36">
        <f>a!I96</f>
        <v>0</v>
      </c>
      <c r="J51" s="36">
        <f>a!J96</f>
        <v>0</v>
      </c>
      <c r="K51" s="117"/>
      <c r="L51" s="56">
        <f t="shared" si="0"/>
        <v>4998614.637695</v>
      </c>
    </row>
    <row r="52" spans="1:12" s="38" customFormat="1" ht="15.75" customHeight="1">
      <c r="A52" s="35" t="str">
        <f>a!A98</f>
        <v>Anonymous FTP(MB)</v>
      </c>
      <c r="B52" s="36">
        <f>a!B98</f>
        <v>75168</v>
      </c>
      <c r="C52" s="36">
        <f>a!C98</f>
        <v>1406202</v>
      </c>
      <c r="D52" s="36">
        <f>a!D98</f>
        <v>1367654</v>
      </c>
      <c r="E52" s="36">
        <f>a!E98</f>
        <v>5082071</v>
      </c>
      <c r="F52" s="36">
        <f>a!F98</f>
        <v>5928303</v>
      </c>
      <c r="G52" s="36">
        <f>a!G98</f>
        <v>0</v>
      </c>
      <c r="H52" s="36">
        <f>a!H98</f>
        <v>412770</v>
      </c>
      <c r="I52" s="36">
        <f>a!I98</f>
        <v>42489</v>
      </c>
      <c r="J52" s="36">
        <f>a!J98</f>
        <v>146806</v>
      </c>
      <c r="K52" s="117"/>
      <c r="L52" s="56">
        <f t="shared" si="0"/>
        <v>14461463</v>
      </c>
    </row>
    <row r="53" spans="1:12" s="38" customFormat="1" ht="12.75" customHeight="1" thickBot="1">
      <c r="A53" s="35" t="str">
        <f>a!A99</f>
        <v>WWW Retrievals (MB)</v>
      </c>
      <c r="B53" s="49">
        <f>a!B99</f>
        <v>7727</v>
      </c>
      <c r="C53" s="49">
        <f>a!C99</f>
        <v>2517642</v>
      </c>
      <c r="D53" s="49">
        <f>a!D99</f>
        <v>1276100</v>
      </c>
      <c r="E53" s="49">
        <f>a!E99</f>
        <v>58286</v>
      </c>
      <c r="F53" s="49">
        <f>a!F99</f>
        <v>74537</v>
      </c>
      <c r="G53" s="49">
        <f>a!G99</f>
        <v>451</v>
      </c>
      <c r="H53" s="49">
        <f>a!H99</f>
        <v>0</v>
      </c>
      <c r="I53" s="49">
        <f>a!I99</f>
        <v>1284</v>
      </c>
      <c r="J53" s="49">
        <f>a!J99</f>
        <v>2874</v>
      </c>
      <c r="K53" s="117"/>
      <c r="L53" s="127">
        <f t="shared" si="0"/>
        <v>3938901</v>
      </c>
    </row>
    <row r="54" spans="1:12" s="38" customFormat="1" ht="12" customHeight="1" thickTop="1">
      <c r="A54" s="35" t="s">
        <v>386</v>
      </c>
      <c r="B54" s="50">
        <f>SUM(B49:B53)</f>
        <v>396839.737304</v>
      </c>
      <c r="C54" s="50">
        <f aca="true" t="shared" si="1" ref="C54:J54">SUM(C49:C53)</f>
        <v>3923844.0299730003</v>
      </c>
      <c r="D54" s="50">
        <f t="shared" si="1"/>
        <v>3242098.148178</v>
      </c>
      <c r="E54" s="50">
        <f t="shared" si="1"/>
        <v>35002130.402234</v>
      </c>
      <c r="F54" s="50">
        <f t="shared" si="1"/>
        <v>23636726.705381</v>
      </c>
      <c r="G54" s="50">
        <f t="shared" si="1"/>
        <v>16810722.32728</v>
      </c>
      <c r="H54" s="50">
        <f t="shared" si="1"/>
        <v>412770</v>
      </c>
      <c r="I54" s="50">
        <f t="shared" si="1"/>
        <v>43773</v>
      </c>
      <c r="J54" s="50">
        <f t="shared" si="1"/>
        <v>1357656.8249</v>
      </c>
      <c r="K54" s="117"/>
      <c r="L54" s="126">
        <f t="shared" si="0"/>
        <v>84826561.17525</v>
      </c>
    </row>
    <row r="55" spans="1:12" s="38" customFormat="1" ht="15" customHeight="1">
      <c r="A55" s="35" t="s">
        <v>349</v>
      </c>
      <c r="B55" s="119"/>
      <c r="C55" s="36">
        <f>SUM(C46:C48)</f>
        <v>106072290.669257</v>
      </c>
      <c r="D55" s="119"/>
      <c r="E55" s="36">
        <f>SUM(E46:E48)</f>
        <v>149780922.631332</v>
      </c>
      <c r="F55" s="119"/>
      <c r="G55" s="36">
        <f>SUM(G46:G48)</f>
        <v>77886041.188171</v>
      </c>
      <c r="H55" s="36">
        <f>SUM(H46:H48)</f>
        <v>4115226.203496</v>
      </c>
      <c r="I55" s="119"/>
      <c r="J55" s="119"/>
      <c r="K55" s="117"/>
      <c r="L55" s="56">
        <f t="shared" si="0"/>
        <v>337854480.692256</v>
      </c>
    </row>
    <row r="56" spans="1:12" s="38" customFormat="1" ht="15" customHeight="1">
      <c r="A56" s="121" t="s">
        <v>174</v>
      </c>
      <c r="B56" s="122">
        <f>B54+B55</f>
        <v>396839.737304</v>
      </c>
      <c r="C56" s="122">
        <f aca="true" t="shared" si="2" ref="C56:J56">C54+C55</f>
        <v>109996134.69923</v>
      </c>
      <c r="D56" s="122">
        <f t="shared" si="2"/>
        <v>3242098.148178</v>
      </c>
      <c r="E56" s="122">
        <f t="shared" si="2"/>
        <v>184783053.033566</v>
      </c>
      <c r="F56" s="122">
        <f t="shared" si="2"/>
        <v>23636726.705381</v>
      </c>
      <c r="G56" s="122">
        <f t="shared" si="2"/>
        <v>94696763.515451</v>
      </c>
      <c r="H56" s="122">
        <f t="shared" si="2"/>
        <v>4527996.203496</v>
      </c>
      <c r="I56" s="122">
        <f t="shared" si="2"/>
        <v>43773</v>
      </c>
      <c r="J56" s="122">
        <f t="shared" si="2"/>
        <v>1357656.8249</v>
      </c>
      <c r="K56" s="123"/>
      <c r="L56" s="124">
        <f>L54+L55</f>
        <v>422681041.86750597</v>
      </c>
    </row>
    <row r="57" ht="12.75"/>
    <row r="58" ht="12.75"/>
    <row r="59" ht="12.75"/>
    <row r="60" spans="1:12" s="38" customFormat="1" ht="24.75" customHeight="1">
      <c r="A60" s="53" t="str">
        <f>a!A101</f>
        <v>Deliveries by Request Source</v>
      </c>
      <c r="B60" s="125"/>
      <c r="C60" s="125"/>
      <c r="D60" s="125"/>
      <c r="E60" s="125"/>
      <c r="F60" s="125"/>
      <c r="G60" s="125"/>
      <c r="H60" s="125"/>
      <c r="I60" s="125"/>
      <c r="J60" s="125"/>
      <c r="K60" s="125"/>
      <c r="L60" s="125"/>
    </row>
    <row r="61" spans="1:12" s="38" customFormat="1" ht="12.75">
      <c r="A61" s="35" t="str">
        <f>a!A1</f>
        <v>TITLE</v>
      </c>
      <c r="B61" s="35" t="str">
        <f>a!B1</f>
        <v>ASF</v>
      </c>
      <c r="C61" s="35" t="str">
        <f>a!C1</f>
        <v>EDC</v>
      </c>
      <c r="D61" s="35" t="str">
        <f>a!D1</f>
        <v>GHRC</v>
      </c>
      <c r="E61" s="35" t="str">
        <f>a!E1</f>
        <v>GSFC</v>
      </c>
      <c r="F61" s="35" t="str">
        <f>a!F1</f>
        <v>JPL</v>
      </c>
      <c r="G61" s="35" t="str">
        <f>a!G1</f>
        <v>LARC</v>
      </c>
      <c r="H61" s="35" t="str">
        <f>a!H1</f>
        <v>NSIDC</v>
      </c>
      <c r="I61" s="35" t="str">
        <f>a!I1</f>
        <v>ORNL</v>
      </c>
      <c r="J61" s="35" t="str">
        <f>a!J1</f>
        <v>SEDAC</v>
      </c>
      <c r="K61" s="35"/>
      <c r="L61" s="35" t="str">
        <f>a!L1</f>
        <v>TOTAL</v>
      </c>
    </row>
    <row r="62" spans="1:12" s="38" customFormat="1" ht="12.75">
      <c r="A62" s="35" t="str">
        <f>a!A102</f>
        <v>Data Pools </v>
      </c>
      <c r="B62" s="114"/>
      <c r="C62" s="36">
        <f>a!C102</f>
        <v>22425</v>
      </c>
      <c r="D62" s="114"/>
      <c r="E62" s="36">
        <f>a!E102</f>
        <v>719930</v>
      </c>
      <c r="F62" s="114"/>
      <c r="G62" s="36">
        <f>a!G102</f>
        <v>5422</v>
      </c>
      <c r="H62" s="36">
        <f>a!H102</f>
        <v>13040</v>
      </c>
      <c r="I62" s="114"/>
      <c r="J62" s="114"/>
      <c r="K62" s="117"/>
      <c r="L62" s="56">
        <f>a!L102</f>
        <v>760817</v>
      </c>
    </row>
    <row r="63" spans="1:12" s="38" customFormat="1" ht="12.75">
      <c r="A63" s="35" t="str">
        <f>a!A103</f>
        <v>ECS Products by Orders</v>
      </c>
      <c r="B63" s="114"/>
      <c r="C63" s="36">
        <f>a!C103</f>
        <v>678607</v>
      </c>
      <c r="D63" s="114"/>
      <c r="E63" s="36">
        <f>a!E103</f>
        <v>970040</v>
      </c>
      <c r="F63" s="114"/>
      <c r="G63" s="36">
        <f>a!G103</f>
        <v>139874</v>
      </c>
      <c r="H63" s="36">
        <f>a!H103</f>
        <v>127430</v>
      </c>
      <c r="I63" s="114"/>
      <c r="J63" s="114"/>
      <c r="K63" s="117"/>
      <c r="L63" s="56">
        <f>a!L103</f>
        <v>1915951</v>
      </c>
    </row>
    <row r="64" spans="1:12" s="38" customFormat="1" ht="12.75">
      <c r="A64" s="35" t="str">
        <f>a!A106</f>
        <v>ECS Subscriptions</v>
      </c>
      <c r="B64" s="114"/>
      <c r="C64" s="36">
        <f>a!C106</f>
        <v>531990</v>
      </c>
      <c r="D64" s="114"/>
      <c r="E64" s="36">
        <f>a!E106</f>
        <v>670355</v>
      </c>
      <c r="F64" s="114"/>
      <c r="G64" s="36">
        <f>a!G106</f>
        <v>776704</v>
      </c>
      <c r="H64" s="36">
        <f>a!H106</f>
        <v>70838</v>
      </c>
      <c r="I64" s="114"/>
      <c r="J64" s="114"/>
      <c r="K64" s="117"/>
      <c r="L64" s="56">
        <f>a!L106</f>
        <v>2049887</v>
      </c>
    </row>
    <row r="65" spans="1:12" s="38" customFormat="1" ht="12.75">
      <c r="A65" s="35" t="str">
        <f>a!A104</f>
        <v>Non-ECS Products by Orders</v>
      </c>
      <c r="B65" s="36">
        <f>a!B104</f>
        <v>5473</v>
      </c>
      <c r="C65" s="36">
        <f>a!C104</f>
        <v>71</v>
      </c>
      <c r="D65" s="36">
        <f>a!D104</f>
        <v>85394</v>
      </c>
      <c r="E65" s="36">
        <f>a!E104</f>
        <v>2301937</v>
      </c>
      <c r="F65" s="36">
        <f>a!F104</f>
        <v>3083662</v>
      </c>
      <c r="G65" s="36">
        <f>a!G104</f>
        <v>2099371</v>
      </c>
      <c r="H65" s="36">
        <f>a!H104</f>
        <v>0</v>
      </c>
      <c r="I65" s="36">
        <f>a!I104</f>
        <v>2547</v>
      </c>
      <c r="J65" s="36">
        <f>a!J104</f>
        <v>0</v>
      </c>
      <c r="K65" s="117"/>
      <c r="L65" s="56">
        <f>a!L104</f>
        <v>7578455</v>
      </c>
    </row>
    <row r="66" spans="1:12" s="38" customFormat="1" ht="12.75">
      <c r="A66" s="35" t="str">
        <f>a!A105</f>
        <v>WWW (counts)</v>
      </c>
      <c r="B66" s="36">
        <f>a!B105</f>
        <v>0</v>
      </c>
      <c r="C66" s="36">
        <f>a!C105</f>
        <v>0</v>
      </c>
      <c r="D66" s="36">
        <f>a!D105</f>
        <v>0</v>
      </c>
      <c r="E66" s="36">
        <f>a!E105</f>
        <v>2238936</v>
      </c>
      <c r="F66" s="36">
        <f>a!F105</f>
        <v>0</v>
      </c>
      <c r="G66" s="36">
        <f>a!G105</f>
        <v>0</v>
      </c>
      <c r="H66" s="36">
        <f>a!H105</f>
        <v>0</v>
      </c>
      <c r="I66" s="36">
        <f>a!I105</f>
        <v>0</v>
      </c>
      <c r="J66" s="36">
        <f>a!J105</f>
        <v>0</v>
      </c>
      <c r="K66" s="117"/>
      <c r="L66" s="56">
        <f>a!L105</f>
        <v>2238936</v>
      </c>
    </row>
    <row r="67" spans="1:12" s="38" customFormat="1" ht="12.75">
      <c r="A67" s="35" t="str">
        <f>a!A107</f>
        <v>Non-ECS Subscription </v>
      </c>
      <c r="B67" s="36">
        <f>a!B107</f>
        <v>0</v>
      </c>
      <c r="C67" s="36">
        <f>a!C107</f>
        <v>0</v>
      </c>
      <c r="D67" s="36">
        <f>a!D107</f>
        <v>0</v>
      </c>
      <c r="E67" s="36">
        <f>a!E107</f>
        <v>611237</v>
      </c>
      <c r="F67" s="36">
        <f>a!F107</f>
        <v>0</v>
      </c>
      <c r="G67" s="36">
        <f>a!G107</f>
        <v>0</v>
      </c>
      <c r="H67" s="36">
        <f>a!H107</f>
        <v>0</v>
      </c>
      <c r="I67" s="36">
        <f>a!I107</f>
        <v>0</v>
      </c>
      <c r="J67" s="36">
        <f>a!J107</f>
        <v>0</v>
      </c>
      <c r="L67" s="56">
        <f>a!L107</f>
        <v>611237</v>
      </c>
    </row>
    <row r="68" spans="1:12" s="38" customFormat="1" ht="12.75">
      <c r="A68" s="35" t="str">
        <f>a!A108</f>
        <v>Anon FTP Retrievals</v>
      </c>
      <c r="B68" s="36">
        <f>a!B108</f>
        <v>4046</v>
      </c>
      <c r="C68" s="36">
        <f>a!C108</f>
        <v>150254</v>
      </c>
      <c r="D68" s="36">
        <f>a!D108</f>
        <v>2882466</v>
      </c>
      <c r="E68" s="36">
        <f>a!E108</f>
        <v>2302216</v>
      </c>
      <c r="F68" s="36">
        <f>a!F108</f>
        <v>5330373</v>
      </c>
      <c r="G68" s="36">
        <f>a!G108</f>
        <v>0</v>
      </c>
      <c r="H68" s="36">
        <f>a!H108</f>
        <v>358435</v>
      </c>
      <c r="I68" s="36">
        <f>a!I108</f>
        <v>60936</v>
      </c>
      <c r="J68" s="36">
        <f>a!J108</f>
        <v>178862</v>
      </c>
      <c r="L68" s="56">
        <f>a!L108</f>
        <v>11267588</v>
      </c>
    </row>
    <row r="69" spans="1:12" s="38" customFormat="1" ht="13.5" thickBot="1">
      <c r="A69" s="35" t="str">
        <f>a!A109</f>
        <v>WWW Retrievals</v>
      </c>
      <c r="B69" s="49">
        <f>a!B109</f>
        <v>62119</v>
      </c>
      <c r="C69" s="49">
        <f>a!C109</f>
        <v>183963</v>
      </c>
      <c r="D69" s="49">
        <f>a!D109</f>
        <v>789576</v>
      </c>
      <c r="E69" s="49">
        <f>a!E109</f>
        <v>1028992</v>
      </c>
      <c r="F69" s="49">
        <f>a!F109</f>
        <v>589755</v>
      </c>
      <c r="G69" s="49">
        <f>a!G109</f>
        <v>9960</v>
      </c>
      <c r="H69" s="49">
        <f>a!H109</f>
        <v>0</v>
      </c>
      <c r="I69" s="49">
        <f>a!I109</f>
        <v>21916</v>
      </c>
      <c r="J69" s="49">
        <f>a!J109</f>
        <v>44802</v>
      </c>
      <c r="L69" s="127">
        <f>a!L109</f>
        <v>2731083</v>
      </c>
    </row>
    <row r="70" spans="1:12" s="38" customFormat="1" ht="12" customHeight="1" thickTop="1">
      <c r="A70" s="35" t="s">
        <v>429</v>
      </c>
      <c r="B70" s="50">
        <f aca="true" t="shared" si="3" ref="B70:J70">SUM(B65:B69)</f>
        <v>71638</v>
      </c>
      <c r="C70" s="50">
        <f t="shared" si="3"/>
        <v>334288</v>
      </c>
      <c r="D70" s="50">
        <f t="shared" si="3"/>
        <v>3757436</v>
      </c>
      <c r="E70" s="50">
        <f t="shared" si="3"/>
        <v>8483318</v>
      </c>
      <c r="F70" s="50">
        <f t="shared" si="3"/>
        <v>9003790</v>
      </c>
      <c r="G70" s="50">
        <f t="shared" si="3"/>
        <v>2109331</v>
      </c>
      <c r="H70" s="50">
        <f t="shared" si="3"/>
        <v>358435</v>
      </c>
      <c r="I70" s="50">
        <f t="shared" si="3"/>
        <v>85399</v>
      </c>
      <c r="J70" s="50">
        <f t="shared" si="3"/>
        <v>223664</v>
      </c>
      <c r="K70" s="117"/>
      <c r="L70" s="126">
        <f>SUM(B70:J70)</f>
        <v>24427299</v>
      </c>
    </row>
    <row r="71" spans="1:12" s="38" customFormat="1" ht="15" customHeight="1">
      <c r="A71" s="35" t="s">
        <v>430</v>
      </c>
      <c r="B71" s="119"/>
      <c r="C71" s="36">
        <f>SUM(C62:C64)</f>
        <v>1233022</v>
      </c>
      <c r="D71" s="119"/>
      <c r="E71" s="36">
        <f>SUM(E62:E64)</f>
        <v>2360325</v>
      </c>
      <c r="F71" s="119"/>
      <c r="G71" s="36">
        <f>SUM(G62:G64)</f>
        <v>922000</v>
      </c>
      <c r="H71" s="36">
        <f>SUM(H62:H64)</f>
        <v>211308</v>
      </c>
      <c r="I71" s="119"/>
      <c r="J71" s="119"/>
      <c r="K71" s="117"/>
      <c r="L71" s="56">
        <f>SUM(B71:J71)</f>
        <v>4726655</v>
      </c>
    </row>
    <row r="72" spans="1:12" s="38" customFormat="1" ht="15" customHeight="1">
      <c r="A72" s="121" t="s">
        <v>431</v>
      </c>
      <c r="B72" s="122">
        <f aca="true" t="shared" si="4" ref="B72:J72">B70+B71</f>
        <v>71638</v>
      </c>
      <c r="C72" s="122">
        <f t="shared" si="4"/>
        <v>1567310</v>
      </c>
      <c r="D72" s="122">
        <f t="shared" si="4"/>
        <v>3757436</v>
      </c>
      <c r="E72" s="122">
        <f t="shared" si="4"/>
        <v>10843643</v>
      </c>
      <c r="F72" s="122">
        <f t="shared" si="4"/>
        <v>9003790</v>
      </c>
      <c r="G72" s="122">
        <f t="shared" si="4"/>
        <v>3031331</v>
      </c>
      <c r="H72" s="122">
        <f t="shared" si="4"/>
        <v>569743</v>
      </c>
      <c r="I72" s="122">
        <f t="shared" si="4"/>
        <v>85399</v>
      </c>
      <c r="J72" s="122">
        <f t="shared" si="4"/>
        <v>223664</v>
      </c>
      <c r="K72" s="123"/>
      <c r="L72" s="124">
        <f>L70+L71</f>
        <v>29153954</v>
      </c>
    </row>
    <row r="73" ht="12.75"/>
    <row r="74" ht="12.75"/>
    <row r="75" ht="14.25" customHeight="1"/>
    <row r="76" spans="1:12" s="38" customFormat="1" ht="15.75" customHeight="1">
      <c r="A76" s="73" t="str">
        <f>a!A116</f>
        <v>NEW USERS REQUESTING AND RETRIEVING PRODUCTS</v>
      </c>
      <c r="B76" s="74"/>
      <c r="C76" s="74"/>
      <c r="D76" s="74"/>
      <c r="E76" s="74"/>
      <c r="F76" s="74"/>
      <c r="G76" s="74"/>
      <c r="H76" s="74"/>
      <c r="I76" s="74"/>
      <c r="J76" s="74"/>
      <c r="K76" s="74"/>
      <c r="L76" s="74"/>
    </row>
    <row r="77" spans="1:12" s="38" customFormat="1" ht="24.75" customHeight="1">
      <c r="A77" s="73" t="str">
        <f>a!A117</f>
        <v>New ECS/Non-ECS Users Requesting Products Via All Methods</v>
      </c>
      <c r="B77" s="74"/>
      <c r="C77" s="74"/>
      <c r="D77" s="74"/>
      <c r="E77" s="74"/>
      <c r="F77" s="74"/>
      <c r="G77" s="74"/>
      <c r="H77" s="74"/>
      <c r="I77" s="74"/>
      <c r="J77" s="74"/>
      <c r="K77" s="74"/>
      <c r="L77" s="74"/>
    </row>
    <row r="78" spans="1:12" s="38" customFormat="1" ht="12.75">
      <c r="A78" s="35" t="str">
        <f>a!A$1</f>
        <v>TITLE</v>
      </c>
      <c r="B78" s="35" t="str">
        <f>a!B$1</f>
        <v>ASF</v>
      </c>
      <c r="C78" s="35" t="str">
        <f>a!C$1</f>
        <v>EDC</v>
      </c>
      <c r="D78" s="35" t="str">
        <f>a!D$1</f>
        <v>GHRC</v>
      </c>
      <c r="E78" s="35" t="str">
        <f>a!E$1</f>
        <v>GSFC</v>
      </c>
      <c r="F78" s="35" t="str">
        <f>a!F$1</f>
        <v>JPL</v>
      </c>
      <c r="G78" s="35" t="str">
        <f>a!G$1</f>
        <v>LARC</v>
      </c>
      <c r="H78" s="35" t="str">
        <f>a!H$1</f>
        <v>NSIDC</v>
      </c>
      <c r="I78" s="35" t="str">
        <f>a!I$1</f>
        <v>ORNL</v>
      </c>
      <c r="J78" s="35" t="str">
        <f>a!J$1</f>
        <v>SEDAC</v>
      </c>
      <c r="K78"/>
      <c r="L78" s="35" t="str">
        <f>a!L$1</f>
        <v>TOTAL</v>
      </c>
    </row>
    <row r="79" spans="1:12" s="38" customFormat="1" ht="12.75">
      <c r="A79" s="35" t="str">
        <f>TRIM(a!A118)</f>
        <v>US Government</v>
      </c>
      <c r="B79" s="112">
        <f>a!B118</f>
        <v>43</v>
      </c>
      <c r="C79" s="112">
        <f>a!C118</f>
        <v>331</v>
      </c>
      <c r="D79" s="112">
        <f>a!D118</f>
        <v>17</v>
      </c>
      <c r="E79" s="112">
        <f>a!E118</f>
        <v>883</v>
      </c>
      <c r="F79" s="112">
        <f>a!F118</f>
        <v>575</v>
      </c>
      <c r="G79" s="112">
        <f>a!G118</f>
        <v>148</v>
      </c>
      <c r="H79" s="112">
        <f>a!H118</f>
        <v>68</v>
      </c>
      <c r="I79" s="112">
        <f>a!I118</f>
        <v>143</v>
      </c>
      <c r="J79" s="112">
        <f>a!J118</f>
        <v>84</v>
      </c>
      <c r="K79" s="32"/>
      <c r="L79" s="36">
        <f>a!L118</f>
        <v>2292</v>
      </c>
    </row>
    <row r="80" spans="1:12" s="38" customFormat="1" ht="12.75">
      <c r="A80" s="35" t="str">
        <f>TRIM(a!A119)</f>
        <v>Educational</v>
      </c>
      <c r="B80" s="112">
        <f>a!B119</f>
        <v>440</v>
      </c>
      <c r="C80" s="112">
        <f>a!C119</f>
        <v>879</v>
      </c>
      <c r="D80" s="112">
        <f>a!D119</f>
        <v>47</v>
      </c>
      <c r="E80" s="112">
        <f>a!E119</f>
        <v>7479</v>
      </c>
      <c r="F80" s="112">
        <f>a!F119</f>
        <v>1569</v>
      </c>
      <c r="G80" s="112">
        <f>a!G119</f>
        <v>201</v>
      </c>
      <c r="H80" s="112">
        <f>a!H119</f>
        <v>188</v>
      </c>
      <c r="I80" s="112">
        <f>a!I119</f>
        <v>864</v>
      </c>
      <c r="J80" s="112">
        <f>a!J119</f>
        <v>1652</v>
      </c>
      <c r="K80" s="32"/>
      <c r="L80" s="112">
        <f>a!L120</f>
        <v>77287</v>
      </c>
    </row>
    <row r="81" spans="1:12" s="38" customFormat="1" ht="12.75">
      <c r="A81" s="35" t="str">
        <f>TRIM(a!A120)</f>
        <v>Commercial</v>
      </c>
      <c r="B81" s="112">
        <f>a!B120</f>
        <v>1941</v>
      </c>
      <c r="C81" s="112">
        <f>a!C120</f>
        <v>2263</v>
      </c>
      <c r="D81" s="112">
        <f>a!D120</f>
        <v>86</v>
      </c>
      <c r="E81" s="112">
        <f>a!E120</f>
        <v>57059</v>
      </c>
      <c r="F81" s="112">
        <f>a!F120</f>
        <v>7846</v>
      </c>
      <c r="G81" s="112">
        <f>a!G120</f>
        <v>478</v>
      </c>
      <c r="H81" s="112">
        <f>a!H120</f>
        <v>180</v>
      </c>
      <c r="I81" s="112">
        <f>a!I120</f>
        <v>1540</v>
      </c>
      <c r="J81" s="112">
        <f>a!J120</f>
        <v>5894</v>
      </c>
      <c r="K81" s="32"/>
      <c r="L81" s="112">
        <f>a!L121</f>
        <v>1039</v>
      </c>
    </row>
    <row r="82" spans="1:12" s="38" customFormat="1" ht="12.75">
      <c r="A82" s="35" t="str">
        <f>TRIM(a!A121)</f>
        <v>Non-Profit</v>
      </c>
      <c r="B82" s="112">
        <f>a!B121</f>
        <v>28</v>
      </c>
      <c r="C82" s="112">
        <f>a!C121</f>
        <v>103</v>
      </c>
      <c r="D82" s="112">
        <f>a!D121</f>
        <v>5</v>
      </c>
      <c r="E82" s="112">
        <f>a!E121</f>
        <v>541</v>
      </c>
      <c r="F82" s="112">
        <f>a!F121</f>
        <v>139</v>
      </c>
      <c r="G82" s="112">
        <f>a!G121</f>
        <v>33</v>
      </c>
      <c r="H82" s="112">
        <f>a!H121</f>
        <v>30</v>
      </c>
      <c r="I82" s="112">
        <f>a!I121</f>
        <v>33</v>
      </c>
      <c r="J82" s="112">
        <f>a!J121</f>
        <v>127</v>
      </c>
      <c r="K82" s="32"/>
      <c r="L82" s="112">
        <f>a!L122</f>
        <v>951</v>
      </c>
    </row>
    <row r="83" spans="1:12" s="38" customFormat="1" ht="12.75">
      <c r="A83" s="35" t="str">
        <f>TRIM(a!A122)</f>
        <v>Other USA</v>
      </c>
      <c r="B83" s="112">
        <f>a!B122</f>
        <v>23</v>
      </c>
      <c r="C83" s="112">
        <f>a!C122</f>
        <v>54</v>
      </c>
      <c r="D83" s="112">
        <f>a!D122</f>
        <v>5</v>
      </c>
      <c r="E83" s="112">
        <f>a!E122</f>
        <v>336</v>
      </c>
      <c r="F83" s="112">
        <f>a!F122</f>
        <v>80</v>
      </c>
      <c r="G83" s="112">
        <f>a!G122</f>
        <v>7</v>
      </c>
      <c r="H83" s="112">
        <f>a!H122</f>
        <v>27</v>
      </c>
      <c r="I83" s="112">
        <f>a!I122</f>
        <v>357</v>
      </c>
      <c r="J83" s="112">
        <f>a!J122</f>
        <v>62</v>
      </c>
      <c r="K83" s="32"/>
      <c r="L83" s="112">
        <f>a!L123</f>
        <v>94888</v>
      </c>
    </row>
    <row r="84" spans="1:12" s="38" customFormat="1" ht="12.75">
      <c r="A84" s="35" t="str">
        <f>TRIM(a!A123)</f>
        <v>Total USA</v>
      </c>
      <c r="B84" s="112">
        <f>a!B123</f>
        <v>2475</v>
      </c>
      <c r="C84" s="112">
        <f>a!C123</f>
        <v>3630</v>
      </c>
      <c r="D84" s="112">
        <f>a!D123</f>
        <v>160</v>
      </c>
      <c r="E84" s="112">
        <f>a!E123</f>
        <v>66298</v>
      </c>
      <c r="F84" s="112">
        <f>a!F123</f>
        <v>10209</v>
      </c>
      <c r="G84" s="112">
        <f>a!G123</f>
        <v>867</v>
      </c>
      <c r="H84" s="112">
        <f>a!H123</f>
        <v>493</v>
      </c>
      <c r="I84" s="112">
        <f>a!I123</f>
        <v>2937</v>
      </c>
      <c r="J84" s="112">
        <f>a!J123</f>
        <v>7819</v>
      </c>
      <c r="K84" s="32"/>
      <c r="L84" s="112">
        <f>a!L124</f>
        <v>38673</v>
      </c>
    </row>
    <row r="85" spans="1:12" s="38" customFormat="1" ht="12.75">
      <c r="A85" s="35" t="str">
        <f>TRIM(a!A124)</f>
        <v>Foreign</v>
      </c>
      <c r="B85" s="112">
        <f>a!B124</f>
        <v>862</v>
      </c>
      <c r="C85" s="112">
        <f>a!C124</f>
        <v>2914</v>
      </c>
      <c r="D85" s="112">
        <f>a!D124</f>
        <v>100</v>
      </c>
      <c r="E85" s="112">
        <f>a!E124</f>
        <v>24822</v>
      </c>
      <c r="F85" s="112">
        <f>a!F124</f>
        <v>6013</v>
      </c>
      <c r="G85" s="112">
        <f>a!G124</f>
        <v>531</v>
      </c>
      <c r="H85" s="112">
        <f>a!H124</f>
        <v>285</v>
      </c>
      <c r="I85" s="112">
        <f>a!I124</f>
        <v>1515</v>
      </c>
      <c r="J85" s="112">
        <f>a!J124</f>
        <v>1631</v>
      </c>
      <c r="K85" s="32"/>
      <c r="L85" s="112">
        <f>a!L125</f>
        <v>38750</v>
      </c>
    </row>
    <row r="86" spans="1:12" s="38" customFormat="1" ht="13.5" thickBot="1">
      <c r="A86" s="35" t="str">
        <f>TRIM(a!A125)</f>
        <v>Unknown</v>
      </c>
      <c r="B86" s="129">
        <f>a!B125</f>
        <v>853</v>
      </c>
      <c r="C86" s="129">
        <f>a!C125</f>
        <v>5938</v>
      </c>
      <c r="D86" s="129">
        <f>a!D125</f>
        <v>248</v>
      </c>
      <c r="E86" s="129">
        <f>a!E125</f>
        <v>23666</v>
      </c>
      <c r="F86" s="129">
        <f>a!F125</f>
        <v>4286</v>
      </c>
      <c r="G86" s="129">
        <f>a!G125</f>
        <v>155</v>
      </c>
      <c r="H86" s="129">
        <f>a!H125</f>
        <v>256</v>
      </c>
      <c r="I86" s="129">
        <f>a!I125</f>
        <v>505</v>
      </c>
      <c r="J86" s="129">
        <f>a!J125</f>
        <v>2843</v>
      </c>
      <c r="K86" s="32"/>
      <c r="L86" s="129">
        <f>a!L126</f>
        <v>0</v>
      </c>
    </row>
    <row r="87" spans="1:12" s="38" customFormat="1" ht="13.5" thickTop="1">
      <c r="A87" s="35" t="str">
        <f>a!A127</f>
        <v>Total</v>
      </c>
      <c r="B87" s="128">
        <f>a!B127</f>
        <v>4190</v>
      </c>
      <c r="C87" s="128">
        <f>a!C127</f>
        <v>12482</v>
      </c>
      <c r="D87" s="128">
        <f>a!D127</f>
        <v>508</v>
      </c>
      <c r="E87" s="128">
        <f>a!E127</f>
        <v>114786</v>
      </c>
      <c r="F87" s="128">
        <f>a!F127</f>
        <v>20508</v>
      </c>
      <c r="G87" s="128">
        <f>a!G127</f>
        <v>1553</v>
      </c>
      <c r="H87" s="128">
        <f>a!H127</f>
        <v>1034</v>
      </c>
      <c r="I87" s="128">
        <f>a!I127</f>
        <v>4957</v>
      </c>
      <c r="J87" s="128">
        <f>a!J127</f>
        <v>12293</v>
      </c>
      <c r="K87" s="32"/>
      <c r="L87" s="128">
        <f>a!L127</f>
        <v>172311</v>
      </c>
    </row>
    <row r="88" spans="1:12" s="38" customFormat="1" ht="24.75" customHeight="1">
      <c r="A88" s="53" t="str">
        <f>a!A130</f>
        <v>New Users Retrieving Via WWW</v>
      </c>
      <c r="B88" s="74"/>
      <c r="C88" s="74"/>
      <c r="D88" s="74"/>
      <c r="E88" s="74"/>
      <c r="F88" s="74"/>
      <c r="G88" s="74"/>
      <c r="H88" s="74"/>
      <c r="I88" s="74"/>
      <c r="J88" s="74"/>
      <c r="K88" s="32"/>
      <c r="L88" s="74"/>
    </row>
    <row r="89" spans="1:12" s="38" customFormat="1" ht="12.75">
      <c r="A89" s="35" t="str">
        <f>a!A$1</f>
        <v>TITLE</v>
      </c>
      <c r="B89" s="35" t="str">
        <f>a!B$1</f>
        <v>ASF</v>
      </c>
      <c r="C89" s="35" t="str">
        <f>a!C$1</f>
        <v>EDC</v>
      </c>
      <c r="D89" s="35" t="str">
        <f>a!D$1</f>
        <v>GHRC</v>
      </c>
      <c r="E89" s="35" t="str">
        <f>a!E$1</f>
        <v>GSFC</v>
      </c>
      <c r="F89" s="35" t="str">
        <f>a!F$1</f>
        <v>JPL</v>
      </c>
      <c r="G89" s="35" t="str">
        <f>a!G$1</f>
        <v>LARC</v>
      </c>
      <c r="H89" s="35" t="str">
        <f>a!H$1</f>
        <v>NSIDC</v>
      </c>
      <c r="I89" s="35" t="str">
        <f>a!I$1</f>
        <v>ORNL</v>
      </c>
      <c r="J89" s="35" t="str">
        <f>a!J$1</f>
        <v>SEDAC</v>
      </c>
      <c r="K89" s="32"/>
      <c r="L89" s="35" t="str">
        <f>a!L$1</f>
        <v>TOTAL</v>
      </c>
    </row>
    <row r="90" spans="1:12" s="38" customFormat="1" ht="12.75">
      <c r="A90" s="35" t="str">
        <f>a!A131</f>
        <v>US Government</v>
      </c>
      <c r="B90" s="36">
        <f>a!B131</f>
        <v>40</v>
      </c>
      <c r="C90" s="36">
        <f>a!C131</f>
        <v>75</v>
      </c>
      <c r="D90" s="36">
        <f>a!D131</f>
        <v>3</v>
      </c>
      <c r="E90" s="36">
        <f>a!E131</f>
        <v>668</v>
      </c>
      <c r="F90" s="36">
        <f>a!F131</f>
        <v>391</v>
      </c>
      <c r="G90" s="36">
        <f>a!G131</f>
        <v>0</v>
      </c>
      <c r="H90" s="36">
        <f>a!H131</f>
        <v>0</v>
      </c>
      <c r="I90" s="36">
        <f>a!I131</f>
        <v>26</v>
      </c>
      <c r="J90" s="36">
        <f>a!J131</f>
        <v>62</v>
      </c>
      <c r="K90" s="32"/>
      <c r="L90" s="36">
        <f>a!L131</f>
        <v>1265</v>
      </c>
    </row>
    <row r="91" spans="1:12" s="38" customFormat="1" ht="12.75">
      <c r="A91" s="35" t="str">
        <f>a!A132</f>
        <v>Educational</v>
      </c>
      <c r="B91" s="36">
        <f>a!B132</f>
        <v>434</v>
      </c>
      <c r="C91" s="36">
        <f>a!C132</f>
        <v>407</v>
      </c>
      <c r="D91" s="36">
        <f>a!D132</f>
        <v>21</v>
      </c>
      <c r="E91" s="36">
        <f>a!E132</f>
        <v>7166</v>
      </c>
      <c r="F91" s="36">
        <f>a!F132</f>
        <v>1315</v>
      </c>
      <c r="G91" s="36">
        <f>a!G132</f>
        <v>8</v>
      </c>
      <c r="H91" s="36">
        <f>a!H132</f>
        <v>0</v>
      </c>
      <c r="I91" s="36">
        <f>a!I132</f>
        <v>250</v>
      </c>
      <c r="J91" s="36">
        <f>a!J132</f>
        <v>1533</v>
      </c>
      <c r="K91" s="32"/>
      <c r="L91" s="36">
        <f>a!L132</f>
        <v>11134</v>
      </c>
    </row>
    <row r="92" spans="1:12" s="38" customFormat="1" ht="12.75">
      <c r="A92" s="35" t="str">
        <f>a!A133</f>
        <v>Commercial</v>
      </c>
      <c r="B92" s="36">
        <f>a!B133</f>
        <v>1929</v>
      </c>
      <c r="C92" s="36">
        <f>a!C133</f>
        <v>1161</v>
      </c>
      <c r="D92" s="36">
        <f>a!D133</f>
        <v>27</v>
      </c>
      <c r="E92" s="36">
        <f>a!E133</f>
        <v>56554</v>
      </c>
      <c r="F92" s="36">
        <f>a!F133</f>
        <v>7527</v>
      </c>
      <c r="G92" s="36">
        <f>a!G133</f>
        <v>164</v>
      </c>
      <c r="H92" s="36">
        <f>a!H133</f>
        <v>0</v>
      </c>
      <c r="I92" s="36">
        <f>a!I133</f>
        <v>967</v>
      </c>
      <c r="J92" s="36">
        <f>a!J133</f>
        <v>5480</v>
      </c>
      <c r="K92" s="32"/>
      <c r="L92" s="36">
        <f>a!L133</f>
        <v>73809</v>
      </c>
    </row>
    <row r="93" spans="1:12" s="38" customFormat="1" ht="12.75">
      <c r="A93" s="35" t="str">
        <f>a!A134</f>
        <v>Non-Profit</v>
      </c>
      <c r="B93" s="36">
        <f>a!B134</f>
        <v>27</v>
      </c>
      <c r="C93" s="36">
        <f>a!C134</f>
        <v>8</v>
      </c>
      <c r="D93" s="36">
        <f>a!D134</f>
        <v>1</v>
      </c>
      <c r="E93" s="36">
        <f>a!E134</f>
        <v>488</v>
      </c>
      <c r="F93" s="36">
        <f>a!F134</f>
        <v>106</v>
      </c>
      <c r="G93" s="36">
        <f>a!G134</f>
        <v>0</v>
      </c>
      <c r="H93" s="36">
        <f>a!H134</f>
        <v>0</v>
      </c>
      <c r="I93" s="36">
        <f>a!I134</f>
        <v>4</v>
      </c>
      <c r="J93" s="36">
        <f>a!J134</f>
        <v>78</v>
      </c>
      <c r="K93" s="32"/>
      <c r="L93" s="36">
        <f>a!L134</f>
        <v>712</v>
      </c>
    </row>
    <row r="94" spans="1:12" s="38" customFormat="1" ht="12.75">
      <c r="A94" s="35" t="str">
        <f>a!A135</f>
        <v>Other USA</v>
      </c>
      <c r="B94" s="36">
        <f>a!B135</f>
        <v>22</v>
      </c>
      <c r="C94" s="36">
        <f>a!C135</f>
        <v>6</v>
      </c>
      <c r="D94" s="36">
        <f>a!D135</f>
        <v>0</v>
      </c>
      <c r="E94" s="36">
        <f>a!E135</f>
        <v>295</v>
      </c>
      <c r="F94" s="36">
        <f>a!F135</f>
        <v>39</v>
      </c>
      <c r="G94" s="36">
        <f>a!G135</f>
        <v>1</v>
      </c>
      <c r="H94" s="36">
        <f>a!H135</f>
        <v>0</v>
      </c>
      <c r="I94" s="36">
        <f>a!I135</f>
        <v>5</v>
      </c>
      <c r="J94" s="36">
        <f>a!J135</f>
        <v>48</v>
      </c>
      <c r="K94" s="32"/>
      <c r="L94" s="36">
        <f>a!L135</f>
        <v>416</v>
      </c>
    </row>
    <row r="95" spans="1:12" s="38" customFormat="1" ht="12.75">
      <c r="A95" s="35" t="str">
        <f>a!A136</f>
        <v>Total USA</v>
      </c>
      <c r="B95" s="36">
        <f>a!B136</f>
        <v>2452</v>
      </c>
      <c r="C95" s="36">
        <f>a!C136</f>
        <v>1657</v>
      </c>
      <c r="D95" s="36">
        <f>a!D136</f>
        <v>52</v>
      </c>
      <c r="E95" s="36">
        <f>a!E136</f>
        <v>65171</v>
      </c>
      <c r="F95" s="36">
        <f>a!F136</f>
        <v>9378</v>
      </c>
      <c r="G95" s="36">
        <f>a!G136</f>
        <v>173</v>
      </c>
      <c r="H95" s="36">
        <f>a!H136</f>
        <v>0</v>
      </c>
      <c r="I95" s="36">
        <f>a!I136</f>
        <v>1252</v>
      </c>
      <c r="J95" s="36">
        <f>a!J136</f>
        <v>7201</v>
      </c>
      <c r="K95" s="32"/>
      <c r="L95" s="36">
        <f>a!L136</f>
        <v>87336</v>
      </c>
    </row>
    <row r="96" spans="1:12" s="38" customFormat="1" ht="12.75">
      <c r="A96" s="35" t="str">
        <f>a!A137</f>
        <v>Foreign</v>
      </c>
      <c r="B96" s="36">
        <f>a!B137</f>
        <v>853</v>
      </c>
      <c r="C96" s="36">
        <f>a!C137</f>
        <v>1292</v>
      </c>
      <c r="D96" s="36">
        <f>a!D137</f>
        <v>33</v>
      </c>
      <c r="E96" s="36">
        <f>a!E137</f>
        <v>23986</v>
      </c>
      <c r="F96" s="36">
        <f>a!F137</f>
        <v>5314</v>
      </c>
      <c r="G96" s="36">
        <f>a!G137</f>
        <v>158</v>
      </c>
      <c r="H96" s="36">
        <f>a!H137</f>
        <v>0</v>
      </c>
      <c r="I96" s="36">
        <f>a!I137</f>
        <v>658</v>
      </c>
      <c r="J96" s="36">
        <f>a!J137</f>
        <v>1330</v>
      </c>
      <c r="K96" s="32"/>
      <c r="L96" s="36">
        <f>a!L137</f>
        <v>33624</v>
      </c>
    </row>
    <row r="97" spans="1:12" s="38" customFormat="1" ht="13.5" thickBot="1">
      <c r="A97" s="35" t="str">
        <f>a!A138</f>
        <v>Unknown</v>
      </c>
      <c r="B97" s="36">
        <f>a!B138</f>
        <v>847</v>
      </c>
      <c r="C97" s="36">
        <f>a!C138</f>
        <v>5264</v>
      </c>
      <c r="D97" s="36">
        <f>a!D138</f>
        <v>217</v>
      </c>
      <c r="E97" s="36">
        <f>a!E138</f>
        <v>23444</v>
      </c>
      <c r="F97" s="36">
        <f>a!F138</f>
        <v>3986</v>
      </c>
      <c r="G97" s="36">
        <f>a!G138</f>
        <v>133</v>
      </c>
      <c r="H97" s="36">
        <f>a!H138</f>
        <v>0</v>
      </c>
      <c r="I97" s="36">
        <f>a!I138</f>
        <v>462</v>
      </c>
      <c r="J97" s="36">
        <f>a!J138</f>
        <v>2659</v>
      </c>
      <c r="K97" s="32"/>
      <c r="L97" s="49">
        <f>a!L138</f>
        <v>37012</v>
      </c>
    </row>
    <row r="98" spans="1:12" s="38" customFormat="1" ht="13.5" thickTop="1">
      <c r="A98" s="35" t="str">
        <f>a!A139</f>
        <v>Total</v>
      </c>
      <c r="B98" s="65">
        <f>a!B139</f>
        <v>4152</v>
      </c>
      <c r="C98" s="65">
        <f>a!C139</f>
        <v>8213</v>
      </c>
      <c r="D98" s="65">
        <f>a!D139</f>
        <v>302</v>
      </c>
      <c r="E98" s="65">
        <f>a!E139</f>
        <v>112601</v>
      </c>
      <c r="F98" s="65">
        <f>a!F139</f>
        <v>18678</v>
      </c>
      <c r="G98" s="65">
        <f>a!G139</f>
        <v>464</v>
      </c>
      <c r="H98" s="65">
        <f>a!H139</f>
        <v>0</v>
      </c>
      <c r="I98" s="65">
        <f>a!I139</f>
        <v>2372</v>
      </c>
      <c r="J98" s="65">
        <f>a!J139</f>
        <v>11190</v>
      </c>
      <c r="K98" s="32"/>
      <c r="L98" s="50">
        <f>a!L139</f>
        <v>157972</v>
      </c>
    </row>
    <row r="99" spans="1:12" s="131" customFormat="1" ht="24.75" customHeight="1">
      <c r="A99" s="53" t="str">
        <f>a!A143</f>
        <v>New Users Requesting and Receiving Products (Non-ECS via Orders/Subscriptions, Offline, or Retrieving via FTP)</v>
      </c>
      <c r="B99" s="130"/>
      <c r="C99" s="130"/>
      <c r="D99" s="130"/>
      <c r="E99" s="130"/>
      <c r="F99" s="130"/>
      <c r="G99" s="130"/>
      <c r="H99" s="130"/>
      <c r="I99" s="130"/>
      <c r="J99" s="130"/>
      <c r="K99" s="130"/>
      <c r="L99" s="130"/>
    </row>
    <row r="100" spans="1:12" s="38" customFormat="1" ht="12.75">
      <c r="A100" s="35" t="str">
        <f>a!A$1</f>
        <v>TITLE</v>
      </c>
      <c r="B100" s="35" t="str">
        <f>a!B$1</f>
        <v>ASF</v>
      </c>
      <c r="C100" s="35" t="str">
        <f>a!C$1</f>
        <v>EDC</v>
      </c>
      <c r="D100" s="35" t="str">
        <f>a!D$1</f>
        <v>GHRC</v>
      </c>
      <c r="E100" s="35" t="str">
        <f>a!E$1</f>
        <v>GSFC</v>
      </c>
      <c r="F100" s="35" t="str">
        <f>a!F$1</f>
        <v>JPL</v>
      </c>
      <c r="G100" s="35" t="str">
        <f>a!G$1</f>
        <v>LARC</v>
      </c>
      <c r="H100" s="35" t="str">
        <f>a!H$1</f>
        <v>NSIDC</v>
      </c>
      <c r="I100" s="35" t="str">
        <f>a!I$1</f>
        <v>ORNL</v>
      </c>
      <c r="J100" s="35" t="str">
        <f>a!J$1</f>
        <v>SEDAC</v>
      </c>
      <c r="K100" s="32"/>
      <c r="L100" s="35" t="str">
        <f>a!L$1</f>
        <v>TOTAL</v>
      </c>
    </row>
    <row r="101" spans="1:12" s="38" customFormat="1" ht="12.75">
      <c r="A101" s="35" t="str">
        <f>a!A144</f>
        <v>US Government</v>
      </c>
      <c r="B101" s="36">
        <f>a!B144</f>
        <v>3</v>
      </c>
      <c r="C101" s="36">
        <f>a!C144</f>
        <v>256</v>
      </c>
      <c r="D101" s="36">
        <f>a!D144</f>
        <v>14</v>
      </c>
      <c r="E101" s="36">
        <f>a!E144</f>
        <v>215</v>
      </c>
      <c r="F101" s="36">
        <f>a!F144</f>
        <v>184</v>
      </c>
      <c r="G101" s="36">
        <f>a!G144</f>
        <v>140</v>
      </c>
      <c r="H101" s="36">
        <f>a!H144</f>
        <v>68</v>
      </c>
      <c r="I101" s="36">
        <f>a!I144</f>
        <v>117</v>
      </c>
      <c r="J101" s="36">
        <f>a!J144</f>
        <v>22</v>
      </c>
      <c r="K101" s="32"/>
      <c r="L101" s="36">
        <f>a!L144</f>
        <v>1019</v>
      </c>
    </row>
    <row r="102" spans="1:12" s="38" customFormat="1" ht="12.75">
      <c r="A102" s="35" t="str">
        <f>a!A145</f>
        <v>Educational</v>
      </c>
      <c r="B102" s="36">
        <f>a!B145</f>
        <v>6</v>
      </c>
      <c r="C102" s="36">
        <f>a!C145</f>
        <v>472</v>
      </c>
      <c r="D102" s="36">
        <f>a!D145</f>
        <v>26</v>
      </c>
      <c r="E102" s="36">
        <f>a!E145</f>
        <v>313</v>
      </c>
      <c r="F102" s="36">
        <f>a!F145</f>
        <v>254</v>
      </c>
      <c r="G102" s="36">
        <f>a!G145</f>
        <v>183</v>
      </c>
      <c r="H102" s="36">
        <f>a!H145</f>
        <v>188</v>
      </c>
      <c r="I102" s="36">
        <f>a!I145</f>
        <v>614</v>
      </c>
      <c r="J102" s="36">
        <f>a!J145</f>
        <v>119</v>
      </c>
      <c r="K102" s="32"/>
      <c r="L102" s="36">
        <f>a!L145</f>
        <v>2175</v>
      </c>
    </row>
    <row r="103" spans="1:12" s="38" customFormat="1" ht="12.75">
      <c r="A103" s="35" t="str">
        <f>a!A146</f>
        <v>Commercial</v>
      </c>
      <c r="B103" s="36">
        <f>a!B146</f>
        <v>12</v>
      </c>
      <c r="C103" s="36">
        <f>a!C146</f>
        <v>1102</v>
      </c>
      <c r="D103" s="36">
        <f>a!D146</f>
        <v>59</v>
      </c>
      <c r="E103" s="36">
        <f>a!E146</f>
        <v>505</v>
      </c>
      <c r="F103" s="36">
        <f>a!F146</f>
        <v>319</v>
      </c>
      <c r="G103" s="36">
        <f>a!G146</f>
        <v>303</v>
      </c>
      <c r="H103" s="36">
        <f>a!H146</f>
        <v>180</v>
      </c>
      <c r="I103" s="36">
        <f>a!I146</f>
        <v>573</v>
      </c>
      <c r="J103" s="36">
        <f>a!J146</f>
        <v>414</v>
      </c>
      <c r="K103" s="32"/>
      <c r="L103" s="36">
        <f>a!L146</f>
        <v>3467</v>
      </c>
    </row>
    <row r="104" spans="1:12" s="38" customFormat="1" ht="12.75">
      <c r="A104" s="35" t="str">
        <f>a!A147</f>
        <v>Non-Profit</v>
      </c>
      <c r="B104" s="36">
        <f>a!B147</f>
        <v>1</v>
      </c>
      <c r="C104" s="36">
        <f>a!C147</f>
        <v>95</v>
      </c>
      <c r="D104" s="36">
        <f>a!D147</f>
        <v>4</v>
      </c>
      <c r="E104" s="36">
        <f>a!E147</f>
        <v>53</v>
      </c>
      <c r="F104" s="36">
        <f>a!F147</f>
        <v>33</v>
      </c>
      <c r="G104" s="36">
        <f>a!G147</f>
        <v>31</v>
      </c>
      <c r="H104" s="36">
        <f>a!H147</f>
        <v>30</v>
      </c>
      <c r="I104" s="36">
        <f>a!I147</f>
        <v>29</v>
      </c>
      <c r="J104" s="36">
        <f>a!J147</f>
        <v>49</v>
      </c>
      <c r="K104" s="32"/>
      <c r="L104" s="36">
        <f>a!L147</f>
        <v>325</v>
      </c>
    </row>
    <row r="105" spans="1:12" s="38" customFormat="1" ht="12.75">
      <c r="A105" s="35" t="str">
        <f>a!A148</f>
        <v>Other USA</v>
      </c>
      <c r="B105" s="36">
        <f>a!B148</f>
        <v>1</v>
      </c>
      <c r="C105" s="36">
        <f>a!C148</f>
        <v>48</v>
      </c>
      <c r="D105" s="36">
        <f>a!D148</f>
        <v>5</v>
      </c>
      <c r="E105" s="36">
        <f>a!E148</f>
        <v>41</v>
      </c>
      <c r="F105" s="36">
        <f>a!F148</f>
        <v>41</v>
      </c>
      <c r="G105" s="36">
        <f>a!G148</f>
        <v>6</v>
      </c>
      <c r="H105" s="36">
        <f>a!H148</f>
        <v>27</v>
      </c>
      <c r="I105" s="36">
        <f>a!I148</f>
        <v>352</v>
      </c>
      <c r="J105" s="36">
        <f>a!J148</f>
        <v>14</v>
      </c>
      <c r="K105" s="32"/>
      <c r="L105" s="36">
        <f>a!L148</f>
        <v>535</v>
      </c>
    </row>
    <row r="106" spans="1:12" s="38" customFormat="1" ht="12.75">
      <c r="A106" s="35" t="str">
        <f>a!A149</f>
        <v>Total USA</v>
      </c>
      <c r="B106" s="36">
        <f>a!B149</f>
        <v>23</v>
      </c>
      <c r="C106" s="36">
        <f>a!C149</f>
        <v>1973</v>
      </c>
      <c r="D106" s="36">
        <f>a!D149</f>
        <v>108</v>
      </c>
      <c r="E106" s="36">
        <f>a!E149</f>
        <v>1127</v>
      </c>
      <c r="F106" s="36">
        <f>a!F149</f>
        <v>831</v>
      </c>
      <c r="G106" s="36">
        <f>a!G149</f>
        <v>663</v>
      </c>
      <c r="H106" s="36">
        <f>a!H149</f>
        <v>493</v>
      </c>
      <c r="I106" s="36">
        <f>a!I149</f>
        <v>1685</v>
      </c>
      <c r="J106" s="36">
        <f>a!J149</f>
        <v>618</v>
      </c>
      <c r="K106" s="32"/>
      <c r="L106" s="36">
        <f>a!L149</f>
        <v>7521</v>
      </c>
    </row>
    <row r="107" spans="1:12" s="38" customFormat="1" ht="12.75">
      <c r="A107" s="35" t="str">
        <f>a!A150</f>
        <v>Foreign</v>
      </c>
      <c r="B107" s="36">
        <f>a!B150</f>
        <v>9</v>
      </c>
      <c r="C107" s="36">
        <f>a!C150</f>
        <v>1622</v>
      </c>
      <c r="D107" s="36">
        <f>a!D150</f>
        <v>67</v>
      </c>
      <c r="E107" s="36">
        <f>a!E150</f>
        <v>836</v>
      </c>
      <c r="F107" s="36">
        <f>a!F150</f>
        <v>699</v>
      </c>
      <c r="G107" s="36">
        <f>a!G150</f>
        <v>353</v>
      </c>
      <c r="H107" s="36">
        <f>a!H150</f>
        <v>285</v>
      </c>
      <c r="I107" s="36">
        <f>a!I150</f>
        <v>857</v>
      </c>
      <c r="J107" s="36">
        <f>a!J150</f>
        <v>301</v>
      </c>
      <c r="K107" s="32"/>
      <c r="L107" s="36">
        <f>a!L150</f>
        <v>5029</v>
      </c>
    </row>
    <row r="108" spans="1:12" s="38" customFormat="1" ht="13.5" thickBot="1">
      <c r="A108" s="35" t="str">
        <f>a!A151</f>
        <v>Unknown</v>
      </c>
      <c r="B108" s="49">
        <f>a!B151</f>
        <v>6</v>
      </c>
      <c r="C108" s="49">
        <f>a!C151</f>
        <v>674</v>
      </c>
      <c r="D108" s="49">
        <f>a!D151</f>
        <v>31</v>
      </c>
      <c r="E108" s="49">
        <f>a!E151</f>
        <v>222</v>
      </c>
      <c r="F108" s="49">
        <f>a!F151</f>
        <v>300</v>
      </c>
      <c r="G108" s="49">
        <f>a!G151</f>
        <v>22</v>
      </c>
      <c r="H108" s="49">
        <f>a!H151</f>
        <v>256</v>
      </c>
      <c r="I108" s="49">
        <f>a!I151</f>
        <v>43</v>
      </c>
      <c r="J108" s="49">
        <f>a!J151</f>
        <v>184</v>
      </c>
      <c r="K108" s="32"/>
      <c r="L108" s="49">
        <f>a!L151</f>
        <v>1738</v>
      </c>
    </row>
    <row r="109" spans="1:12" s="38" customFormat="1" ht="13.5" thickTop="1">
      <c r="A109" s="35" t="str">
        <f>a!A152</f>
        <v>Total</v>
      </c>
      <c r="B109" s="50">
        <f>a!B152</f>
        <v>38</v>
      </c>
      <c r="C109" s="50">
        <f>a!C152</f>
        <v>4269</v>
      </c>
      <c r="D109" s="50">
        <f>a!D152</f>
        <v>206</v>
      </c>
      <c r="E109" s="50">
        <f>a!E152</f>
        <v>2185</v>
      </c>
      <c r="F109" s="50">
        <f>a!F152</f>
        <v>1830</v>
      </c>
      <c r="G109" s="50">
        <f>a!G152</f>
        <v>1038</v>
      </c>
      <c r="H109" s="50">
        <f>a!H152</f>
        <v>1034</v>
      </c>
      <c r="I109" s="50">
        <f>a!I152</f>
        <v>2585</v>
      </c>
      <c r="J109" s="50">
        <f>a!J152</f>
        <v>1103</v>
      </c>
      <c r="K109" s="32"/>
      <c r="L109" s="50">
        <f>a!L152</f>
        <v>14288</v>
      </c>
    </row>
    <row r="110" spans="1:12" s="38" customFormat="1" ht="12.75">
      <c r="A110" s="35"/>
      <c r="B110" s="21"/>
      <c r="C110" s="21"/>
      <c r="D110" s="21"/>
      <c r="E110" s="21"/>
      <c r="F110" s="21"/>
      <c r="G110" s="21"/>
      <c r="H110" s="21"/>
      <c r="I110" s="21"/>
      <c r="J110" s="21"/>
      <c r="K110" s="32"/>
      <c r="L110" s="21"/>
    </row>
    <row r="111" spans="1:12" s="38" customFormat="1" ht="15.75">
      <c r="A111" s="73" t="str">
        <f>a!A195</f>
        <v>ALL USERS REQUESTING AND RETRIEVING PRODUCTS</v>
      </c>
      <c r="B111" s="74"/>
      <c r="C111" s="74"/>
      <c r="D111" s="74"/>
      <c r="E111" s="74"/>
      <c r="F111" s="74"/>
      <c r="G111" s="74"/>
      <c r="H111" s="74"/>
      <c r="I111" s="74"/>
      <c r="J111" s="74"/>
      <c r="K111" s="74"/>
      <c r="L111" s="74"/>
    </row>
    <row r="112" spans="1:12" s="38" customFormat="1" ht="24.75" customHeight="1">
      <c r="A112" s="73" t="str">
        <f>a!A197</f>
        <v>All ECS/Non-ECS Users Requesting Products Via All Methods</v>
      </c>
      <c r="B112" s="74"/>
      <c r="C112" s="74"/>
      <c r="D112" s="74"/>
      <c r="E112" s="74"/>
      <c r="F112" s="74"/>
      <c r="G112" s="74"/>
      <c r="H112" s="74"/>
      <c r="I112" s="74"/>
      <c r="J112" s="74"/>
      <c r="K112" s="74"/>
      <c r="L112" s="74"/>
    </row>
    <row r="113" spans="1:12" s="38" customFormat="1" ht="12.75">
      <c r="A113" s="35" t="str">
        <f>a!A$1</f>
        <v>TITLE</v>
      </c>
      <c r="B113" s="35" t="str">
        <f>a!B$1</f>
        <v>ASF</v>
      </c>
      <c r="C113" s="35" t="str">
        <f>a!C$1</f>
        <v>EDC</v>
      </c>
      <c r="D113" s="35" t="str">
        <f>a!D$1</f>
        <v>GHRC</v>
      </c>
      <c r="E113" s="35" t="str">
        <f>a!E$1</f>
        <v>GSFC</v>
      </c>
      <c r="F113" s="35" t="str">
        <f>a!F$1</f>
        <v>JPL</v>
      </c>
      <c r="G113" s="35" t="str">
        <f>a!G$1</f>
        <v>LARC</v>
      </c>
      <c r="H113" s="35" t="str">
        <f>a!H$1</f>
        <v>NSIDC</v>
      </c>
      <c r="I113" s="35" t="str">
        <f>a!I$1</f>
        <v>ORNL</v>
      </c>
      <c r="J113" s="35" t="str">
        <f>a!J$1</f>
        <v>SEDAC</v>
      </c>
      <c r="K113"/>
      <c r="L113" s="35" t="str">
        <f>a!L$1</f>
        <v>TOTAL</v>
      </c>
    </row>
    <row r="114" spans="1:12" s="38" customFormat="1" ht="12.75">
      <c r="A114" s="35" t="str">
        <f>a!A198</f>
        <v>US Government</v>
      </c>
      <c r="B114" s="36">
        <f>a!B198</f>
        <v>173</v>
      </c>
      <c r="C114" s="36">
        <f>a!C198</f>
        <v>783</v>
      </c>
      <c r="D114" s="36">
        <f>a!D198</f>
        <v>56</v>
      </c>
      <c r="E114" s="36">
        <f>a!E198</f>
        <v>2120</v>
      </c>
      <c r="F114" s="36">
        <f>a!F198</f>
        <v>1400</v>
      </c>
      <c r="G114" s="36">
        <f>a!G198</f>
        <v>210</v>
      </c>
      <c r="H114" s="36">
        <f>a!H198</f>
        <v>98</v>
      </c>
      <c r="I114" s="36">
        <f>a!I198</f>
        <v>208</v>
      </c>
      <c r="J114" s="36">
        <f>a!J198</f>
        <v>190</v>
      </c>
      <c r="K114"/>
      <c r="L114" s="36">
        <f>a!L198</f>
        <v>5238</v>
      </c>
    </row>
    <row r="115" spans="1:12" s="38" customFormat="1" ht="12.75">
      <c r="A115" s="35" t="str">
        <f>a!A199</f>
        <v>Educational</v>
      </c>
      <c r="B115" s="36">
        <f>a!B199</f>
        <v>830</v>
      </c>
      <c r="C115" s="36">
        <f>a!C199</f>
        <v>1589</v>
      </c>
      <c r="D115" s="36">
        <f>a!D199</f>
        <v>109</v>
      </c>
      <c r="E115" s="36">
        <f>a!E199</f>
        <v>11343</v>
      </c>
      <c r="F115" s="36">
        <f>a!F199</f>
        <v>2951</v>
      </c>
      <c r="G115" s="36">
        <f>a!G199</f>
        <v>248</v>
      </c>
      <c r="H115" s="36">
        <f>a!H199</f>
        <v>254</v>
      </c>
      <c r="I115" s="36">
        <f>a!I199</f>
        <v>1096</v>
      </c>
      <c r="J115" s="36">
        <f>a!J199</f>
        <v>2545</v>
      </c>
      <c r="K115"/>
      <c r="L115" s="36">
        <f>a!L199</f>
        <v>20965</v>
      </c>
    </row>
    <row r="116" spans="1:12" s="38" customFormat="1" ht="12.75">
      <c r="A116" s="35" t="str">
        <f>a!A200</f>
        <v>Commercial</v>
      </c>
      <c r="B116" s="36">
        <f>a!B200</f>
        <v>2655</v>
      </c>
      <c r="C116" s="36">
        <f>a!C200</f>
        <v>3325</v>
      </c>
      <c r="D116" s="36">
        <f>a!D200</f>
        <v>115</v>
      </c>
      <c r="E116" s="36">
        <f>a!E200</f>
        <v>63856</v>
      </c>
      <c r="F116" s="36">
        <f>a!F200</f>
        <v>10132</v>
      </c>
      <c r="G116" s="36">
        <f>a!G200</f>
        <v>628</v>
      </c>
      <c r="H116" s="36">
        <f>a!H200</f>
        <v>245</v>
      </c>
      <c r="I116" s="36">
        <f>a!I200</f>
        <v>1756</v>
      </c>
      <c r="J116" s="36">
        <f>a!J200</f>
        <v>7208</v>
      </c>
      <c r="K116"/>
      <c r="L116" s="36">
        <f>a!L200</f>
        <v>89920</v>
      </c>
    </row>
    <row r="117" spans="1:12" s="38" customFormat="1" ht="12.75">
      <c r="A117" s="35" t="str">
        <f>a!A201</f>
        <v>Non-Profit</v>
      </c>
      <c r="B117" s="36">
        <f>a!B201</f>
        <v>66</v>
      </c>
      <c r="C117" s="36">
        <f>a!C201</f>
        <v>176</v>
      </c>
      <c r="D117" s="36">
        <f>a!D201</f>
        <v>10</v>
      </c>
      <c r="E117" s="36">
        <f>a!E201</f>
        <v>1087</v>
      </c>
      <c r="F117" s="36">
        <f>a!F201</f>
        <v>264</v>
      </c>
      <c r="G117" s="36">
        <f>a!G201</f>
        <v>38</v>
      </c>
      <c r="H117" s="36">
        <f>a!H201</f>
        <v>42</v>
      </c>
      <c r="I117" s="36">
        <f>a!I201</f>
        <v>47</v>
      </c>
      <c r="J117" s="36">
        <f>a!J201</f>
        <v>213</v>
      </c>
      <c r="K117"/>
      <c r="L117" s="36">
        <f>a!L201</f>
        <v>1943</v>
      </c>
    </row>
    <row r="118" spans="1:12" s="38" customFormat="1" ht="12.75">
      <c r="A118" s="35" t="str">
        <f>a!A202</f>
        <v>Other USA</v>
      </c>
      <c r="B118" s="36">
        <f>a!B202</f>
        <v>44</v>
      </c>
      <c r="C118" s="36">
        <f>a!C202</f>
        <v>97</v>
      </c>
      <c r="D118" s="36">
        <f>a!D202</f>
        <v>5</v>
      </c>
      <c r="E118" s="36">
        <f>a!E202</f>
        <v>647</v>
      </c>
      <c r="F118" s="36">
        <f>a!F202</f>
        <v>155</v>
      </c>
      <c r="G118" s="36">
        <f>a!G202</f>
        <v>13</v>
      </c>
      <c r="H118" s="36">
        <f>a!H202</f>
        <v>29</v>
      </c>
      <c r="I118" s="36">
        <f>a!I202</f>
        <v>376</v>
      </c>
      <c r="J118" s="36">
        <f>a!J202</f>
        <v>119</v>
      </c>
      <c r="K118"/>
      <c r="L118" s="36">
        <f>a!L202</f>
        <v>1485</v>
      </c>
    </row>
    <row r="119" spans="1:12" s="38" customFormat="1" ht="12.75">
      <c r="A119" s="35" t="str">
        <f>a!A203</f>
        <v>Total USA</v>
      </c>
      <c r="B119" s="36">
        <f>a!B203</f>
        <v>3768</v>
      </c>
      <c r="C119" s="36">
        <f>a!C203</f>
        <v>5970</v>
      </c>
      <c r="D119" s="36">
        <f>a!D203</f>
        <v>295</v>
      </c>
      <c r="E119" s="36">
        <f>a!E203</f>
        <v>79053</v>
      </c>
      <c r="F119" s="36">
        <f>a!F203</f>
        <v>14902</v>
      </c>
      <c r="G119" s="36">
        <f>a!G203</f>
        <v>1137</v>
      </c>
      <c r="H119" s="36">
        <f>a!H203</f>
        <v>668</v>
      </c>
      <c r="I119" s="36">
        <f>a!I203</f>
        <v>3483</v>
      </c>
      <c r="J119" s="36">
        <f>a!J203</f>
        <v>10275</v>
      </c>
      <c r="K119"/>
      <c r="L119" s="36">
        <f>a!L203</f>
        <v>119551</v>
      </c>
    </row>
    <row r="120" spans="1:12" s="38" customFormat="1" ht="12.75">
      <c r="A120" s="35" t="str">
        <f>a!A204</f>
        <v>Foreign</v>
      </c>
      <c r="B120" s="36">
        <f>a!B204</f>
        <v>1615</v>
      </c>
      <c r="C120" s="36">
        <f>a!C204</f>
        <v>5099</v>
      </c>
      <c r="D120" s="36">
        <f>a!D204</f>
        <v>160</v>
      </c>
      <c r="E120" s="36">
        <f>a!E204</f>
        <v>32432</v>
      </c>
      <c r="F120" s="36">
        <f>a!F204</f>
        <v>8915</v>
      </c>
      <c r="G120" s="36">
        <f>a!G204</f>
        <v>735</v>
      </c>
      <c r="H120" s="36">
        <f>a!H204</f>
        <v>387</v>
      </c>
      <c r="I120" s="36">
        <f>a!I204</f>
        <v>2083</v>
      </c>
      <c r="J120" s="36">
        <f>a!J204</f>
        <v>2616</v>
      </c>
      <c r="K120"/>
      <c r="L120" s="36">
        <f>a!L204</f>
        <v>54042</v>
      </c>
    </row>
    <row r="121" spans="1:12" s="38" customFormat="1" ht="13.5" thickBot="1">
      <c r="A121" s="35" t="str">
        <f>a!A205</f>
        <v>Unknown</v>
      </c>
      <c r="B121" s="36">
        <f>a!B205</f>
        <v>1639</v>
      </c>
      <c r="C121" s="36">
        <f>a!C205</f>
        <v>7615</v>
      </c>
      <c r="D121" s="36">
        <f>a!D205</f>
        <v>308</v>
      </c>
      <c r="E121" s="36">
        <f>a!E205</f>
        <v>33817</v>
      </c>
      <c r="F121" s="36">
        <f>a!F205</f>
        <v>6857</v>
      </c>
      <c r="G121" s="36">
        <f>a!G205</f>
        <v>233</v>
      </c>
      <c r="H121" s="36">
        <f>a!H205</f>
        <v>319</v>
      </c>
      <c r="I121" s="36">
        <f>a!I205</f>
        <v>796</v>
      </c>
      <c r="J121" s="36">
        <f>a!J205</f>
        <v>4407</v>
      </c>
      <c r="K121"/>
      <c r="L121" s="49">
        <f>a!L205</f>
        <v>55991</v>
      </c>
    </row>
    <row r="122" spans="1:12" s="38" customFormat="1" ht="13.5" thickTop="1">
      <c r="A122" s="35" t="str">
        <f>a!A206</f>
        <v>Total</v>
      </c>
      <c r="B122" s="65">
        <f>a!B206</f>
        <v>7022</v>
      </c>
      <c r="C122" s="65">
        <f>a!C206</f>
        <v>18684</v>
      </c>
      <c r="D122" s="65">
        <f>a!D206</f>
        <v>763</v>
      </c>
      <c r="E122" s="65">
        <f>a!E206</f>
        <v>145302</v>
      </c>
      <c r="F122" s="65">
        <f>a!F206</f>
        <v>30674</v>
      </c>
      <c r="G122" s="65">
        <f>a!G206</f>
        <v>2105</v>
      </c>
      <c r="H122" s="65">
        <f>a!H206</f>
        <v>1374</v>
      </c>
      <c r="I122" s="65">
        <f>a!I206</f>
        <v>6362</v>
      </c>
      <c r="J122" s="65">
        <f>a!J206</f>
        <v>17298</v>
      </c>
      <c r="K122"/>
      <c r="L122" s="50">
        <f>a!L206</f>
        <v>229584</v>
      </c>
    </row>
    <row r="123" spans="1:12" s="38" customFormat="1" ht="24.75" customHeight="1">
      <c r="A123" s="53" t="str">
        <f>a!A207</f>
        <v>All Users Retrieving Via WWW</v>
      </c>
      <c r="B123" s="74"/>
      <c r="C123" s="74"/>
      <c r="D123" s="74"/>
      <c r="E123" s="74"/>
      <c r="F123" s="74"/>
      <c r="G123" s="74"/>
      <c r="H123" s="74"/>
      <c r="I123" s="74"/>
      <c r="J123" s="74"/>
      <c r="K123" s="74"/>
      <c r="L123" s="74"/>
    </row>
    <row r="124" spans="1:12" s="38" customFormat="1" ht="12.75">
      <c r="A124" s="35" t="str">
        <f>a!A$1</f>
        <v>TITLE</v>
      </c>
      <c r="B124" s="35" t="str">
        <f>a!B$1</f>
        <v>ASF</v>
      </c>
      <c r="C124" s="35" t="str">
        <f>a!C$1</f>
        <v>EDC</v>
      </c>
      <c r="D124" s="35" t="str">
        <f>a!D$1</f>
        <v>GHRC</v>
      </c>
      <c r="E124" s="35" t="str">
        <f>a!E$1</f>
        <v>GSFC</v>
      </c>
      <c r="F124" s="35" t="str">
        <f>a!F$1</f>
        <v>JPL</v>
      </c>
      <c r="G124" s="35" t="str">
        <f>a!G$1</f>
        <v>LARC</v>
      </c>
      <c r="H124" s="35" t="str">
        <f>a!H$1</f>
        <v>NSIDC</v>
      </c>
      <c r="I124" s="35" t="str">
        <f>a!I$1</f>
        <v>ORNL</v>
      </c>
      <c r="J124" s="35" t="str">
        <f>a!J$1</f>
        <v>SEDAC</v>
      </c>
      <c r="K124"/>
      <c r="L124" s="35" t="str">
        <f>a!L$1</f>
        <v>TOTAL</v>
      </c>
    </row>
    <row r="125" spans="1:12" s="38" customFormat="1" ht="12.75">
      <c r="A125" s="35" t="str">
        <f>a!A208</f>
        <v>US Government</v>
      </c>
      <c r="B125" s="36">
        <f>a!B208</f>
        <v>166</v>
      </c>
      <c r="C125" s="36">
        <f>a!C208</f>
        <v>306</v>
      </c>
      <c r="D125" s="36">
        <f>a!D208</f>
        <v>26</v>
      </c>
      <c r="E125" s="36">
        <f>a!E208</f>
        <v>1565</v>
      </c>
      <c r="F125" s="36">
        <f>a!F208</f>
        <v>1120</v>
      </c>
      <c r="G125" s="36">
        <f>a!G208</f>
        <v>11</v>
      </c>
      <c r="H125" s="36">
        <f>a!H208</f>
        <v>0</v>
      </c>
      <c r="I125" s="36">
        <f>a!I208</f>
        <v>55</v>
      </c>
      <c r="J125" s="36">
        <f>a!J208</f>
        <v>164</v>
      </c>
      <c r="K125"/>
      <c r="L125" s="36">
        <f>a!L208</f>
        <v>1693</v>
      </c>
    </row>
    <row r="126" spans="1:12" s="38" customFormat="1" ht="12.75">
      <c r="A126" s="35" t="str">
        <f>a!A209</f>
        <v>Educational</v>
      </c>
      <c r="B126" s="36">
        <f>a!B209</f>
        <v>821</v>
      </c>
      <c r="C126" s="36">
        <f>a!C209</f>
        <v>881</v>
      </c>
      <c r="D126" s="36">
        <f>a!D209</f>
        <v>62</v>
      </c>
      <c r="E126" s="36">
        <f>a!E209</f>
        <v>10664</v>
      </c>
      <c r="F126" s="36">
        <f>a!F209</f>
        <v>2573</v>
      </c>
      <c r="G126" s="36">
        <f>a!G209</f>
        <v>13</v>
      </c>
      <c r="H126" s="36">
        <f>a!H209</f>
        <v>0</v>
      </c>
      <c r="I126" s="36">
        <f>a!I209</f>
        <v>294</v>
      </c>
      <c r="J126" s="36">
        <f>a!J209</f>
        <v>2401</v>
      </c>
      <c r="K126"/>
      <c r="L126" s="36">
        <f>a!L209</f>
        <v>8221</v>
      </c>
    </row>
    <row r="127" spans="1:12" s="38" customFormat="1" ht="12.75">
      <c r="A127" s="35" t="str">
        <f>a!A210</f>
        <v>Commercial</v>
      </c>
      <c r="B127" s="36">
        <f>a!B210</f>
        <v>2634</v>
      </c>
      <c r="C127" s="36">
        <f>a!C210</f>
        <v>1782</v>
      </c>
      <c r="D127" s="36">
        <f>a!D210</f>
        <v>37</v>
      </c>
      <c r="E127" s="36">
        <f>a!E210</f>
        <v>62898</v>
      </c>
      <c r="F127" s="36">
        <f>a!F210</f>
        <v>9724</v>
      </c>
      <c r="G127" s="36">
        <f>a!G210</f>
        <v>261</v>
      </c>
      <c r="H127" s="36">
        <f>a!H210</f>
        <v>0</v>
      </c>
      <c r="I127" s="36">
        <f>a!I210</f>
        <v>393</v>
      </c>
      <c r="J127" s="36">
        <f>a!J210</f>
        <v>6661</v>
      </c>
      <c r="K127"/>
      <c r="L127" s="36">
        <f>a!L210</f>
        <v>25663</v>
      </c>
    </row>
    <row r="128" spans="1:12" s="38" customFormat="1" ht="12.75">
      <c r="A128" s="35" t="str">
        <f>a!A211</f>
        <v>Non-Profit</v>
      </c>
      <c r="B128" s="36">
        <f>a!B211</f>
        <v>65</v>
      </c>
      <c r="C128" s="36">
        <f>a!C211</f>
        <v>46</v>
      </c>
      <c r="D128" s="36">
        <f>a!D211</f>
        <v>4</v>
      </c>
      <c r="E128" s="36">
        <f>a!E211</f>
        <v>991</v>
      </c>
      <c r="F128" s="36">
        <f>a!F211</f>
        <v>219</v>
      </c>
      <c r="G128" s="36">
        <f>a!G211</f>
        <v>1</v>
      </c>
      <c r="H128" s="36">
        <f>a!H211</f>
        <v>0</v>
      </c>
      <c r="I128" s="36">
        <f>a!I211</f>
        <v>8</v>
      </c>
      <c r="J128" s="36">
        <f>a!J211</f>
        <v>151</v>
      </c>
      <c r="K128"/>
      <c r="L128" s="36">
        <f>a!L211</f>
        <v>597</v>
      </c>
    </row>
    <row r="129" spans="1:12" s="38" customFormat="1" ht="12.75">
      <c r="A129" s="35" t="str">
        <f>a!A212</f>
        <v>Other USA</v>
      </c>
      <c r="B129" s="36">
        <f>a!B212</f>
        <v>43</v>
      </c>
      <c r="C129" s="36">
        <f>a!C212</f>
        <v>32</v>
      </c>
      <c r="D129" s="36">
        <f>a!D212</f>
        <v>0</v>
      </c>
      <c r="E129" s="36">
        <f>a!E212</f>
        <v>587</v>
      </c>
      <c r="F129" s="36">
        <f>a!F212</f>
        <v>106</v>
      </c>
      <c r="G129" s="36">
        <f>a!G212</f>
        <v>3</v>
      </c>
      <c r="H129" s="36">
        <f>a!H212</f>
        <v>0</v>
      </c>
      <c r="I129" s="36">
        <f>a!I212</f>
        <v>8</v>
      </c>
      <c r="J129" s="36">
        <f>a!J212</f>
        <v>100</v>
      </c>
      <c r="K129"/>
      <c r="L129" s="36">
        <f>a!L212</f>
        <v>436</v>
      </c>
    </row>
    <row r="130" spans="1:12" s="38" customFormat="1" ht="12.75">
      <c r="A130" s="35" t="str">
        <f>a!A213</f>
        <v>Total USA</v>
      </c>
      <c r="B130" s="36">
        <f>a!B213</f>
        <v>3729</v>
      </c>
      <c r="C130" s="36">
        <f>a!C213</f>
        <v>3047</v>
      </c>
      <c r="D130" s="36">
        <f>a!D213</f>
        <v>129</v>
      </c>
      <c r="E130" s="36">
        <f>a!E213</f>
        <v>76705</v>
      </c>
      <c r="F130" s="36">
        <f>a!F213</f>
        <v>13742</v>
      </c>
      <c r="G130" s="36">
        <f>a!G213</f>
        <v>289</v>
      </c>
      <c r="H130" s="36">
        <f>a!H213</f>
        <v>0</v>
      </c>
      <c r="I130" s="36">
        <f>a!I213</f>
        <v>758</v>
      </c>
      <c r="J130" s="36">
        <f>a!J213</f>
        <v>9477</v>
      </c>
      <c r="K130"/>
      <c r="L130" s="36">
        <f>a!L213</f>
        <v>107876</v>
      </c>
    </row>
    <row r="131" spans="1:12" s="38" customFormat="1" ht="12.75">
      <c r="A131" s="35" t="str">
        <f>a!A214</f>
        <v>Foreign</v>
      </c>
      <c r="B131" s="36">
        <f>a!B214</f>
        <v>1601</v>
      </c>
      <c r="C131" s="36">
        <f>a!C214</f>
        <v>2672</v>
      </c>
      <c r="D131" s="36">
        <f>a!D214</f>
        <v>53</v>
      </c>
      <c r="E131" s="36">
        <f>a!E214</f>
        <v>30777</v>
      </c>
      <c r="F131" s="36">
        <f>a!F214</f>
        <v>7929</v>
      </c>
      <c r="G131" s="36">
        <f>a!G214</f>
        <v>269</v>
      </c>
      <c r="H131" s="36">
        <f>a!H214</f>
        <v>0</v>
      </c>
      <c r="I131" s="36">
        <f>a!I214</f>
        <v>512</v>
      </c>
      <c r="J131" s="36">
        <f>a!J214</f>
        <v>2186</v>
      </c>
      <c r="K131"/>
      <c r="L131" s="36">
        <f>a!L214</f>
        <v>45999</v>
      </c>
    </row>
    <row r="132" spans="1:12" s="38" customFormat="1" ht="13.5" thickBot="1">
      <c r="A132" s="35" t="str">
        <f>a!A215</f>
        <v>Unknown</v>
      </c>
      <c r="B132" s="36">
        <f>a!B215</f>
        <v>1610</v>
      </c>
      <c r="C132" s="36">
        <f>a!C215</f>
        <v>6754</v>
      </c>
      <c r="D132" s="36">
        <f>a!D215</f>
        <v>242</v>
      </c>
      <c r="E132" s="36">
        <f>a!E215</f>
        <v>33466</v>
      </c>
      <c r="F132" s="36">
        <f>a!F215</f>
        <v>6421</v>
      </c>
      <c r="G132" s="36">
        <f>a!G215</f>
        <v>209</v>
      </c>
      <c r="H132" s="36">
        <f>a!H215</f>
        <v>0</v>
      </c>
      <c r="I132" s="36">
        <f>a!I215</f>
        <v>294</v>
      </c>
      <c r="J132" s="36">
        <f>a!J215</f>
        <v>4138</v>
      </c>
      <c r="K132"/>
      <c r="L132" s="49">
        <f>a!L215</f>
        <v>53134</v>
      </c>
    </row>
    <row r="133" spans="1:12" s="38" customFormat="1" ht="13.5" thickTop="1">
      <c r="A133" s="35" t="str">
        <f>a!A216</f>
        <v>Total</v>
      </c>
      <c r="B133" s="65">
        <f>a!B216</f>
        <v>6940</v>
      </c>
      <c r="C133" s="65">
        <f>a!C216</f>
        <v>12473</v>
      </c>
      <c r="D133" s="65">
        <f>a!D216</f>
        <v>424</v>
      </c>
      <c r="E133" s="65">
        <f>a!E216</f>
        <v>140948</v>
      </c>
      <c r="F133" s="65">
        <f>a!F216</f>
        <v>28092</v>
      </c>
      <c r="G133" s="65">
        <f>a!G216</f>
        <v>767</v>
      </c>
      <c r="H133" s="65">
        <f>a!H216</f>
        <v>0</v>
      </c>
      <c r="I133" s="65">
        <f>a!I216</f>
        <v>1564</v>
      </c>
      <c r="J133" s="65">
        <f>a!J216</f>
        <v>15801</v>
      </c>
      <c r="K133"/>
      <c r="L133" s="50">
        <f>a!L216</f>
        <v>207009</v>
      </c>
    </row>
    <row r="134" spans="1:12" s="38" customFormat="1" ht="24.75" customHeight="1">
      <c r="A134" s="53" t="str">
        <f>a!A217</f>
        <v>All Users Requesting and Receiving Products (Non-ECS via Orders/Subscriptions, Offline, or Retrieving via FTP)</v>
      </c>
      <c r="B134" s="130"/>
      <c r="C134" s="130"/>
      <c r="D134" s="130"/>
      <c r="E134" s="130"/>
      <c r="F134" s="130"/>
      <c r="G134" s="130"/>
      <c r="H134" s="130"/>
      <c r="I134" s="130"/>
      <c r="J134" s="130"/>
      <c r="K134" s="130"/>
      <c r="L134" s="130"/>
    </row>
    <row r="135" spans="1:12" s="38" customFormat="1" ht="12.75">
      <c r="A135" s="35" t="str">
        <f>a!A$1</f>
        <v>TITLE</v>
      </c>
      <c r="B135" s="35" t="str">
        <f>a!B$1</f>
        <v>ASF</v>
      </c>
      <c r="C135" s="35" t="str">
        <f>a!C$1</f>
        <v>EDC</v>
      </c>
      <c r="D135" s="35" t="str">
        <f>a!D$1</f>
        <v>GHRC</v>
      </c>
      <c r="E135" s="35" t="str">
        <f>a!E$1</f>
        <v>GSFC</v>
      </c>
      <c r="F135" s="35" t="str">
        <f>a!F$1</f>
        <v>JPL</v>
      </c>
      <c r="G135" s="35" t="str">
        <f>a!G$1</f>
        <v>LARC</v>
      </c>
      <c r="H135" s="35" t="str">
        <f>a!H$1</f>
        <v>NSIDC</v>
      </c>
      <c r="I135" s="35" t="str">
        <f>a!I$1</f>
        <v>ORNL</v>
      </c>
      <c r="J135" s="35" t="str">
        <f>a!J$1</f>
        <v>SEDAC</v>
      </c>
      <c r="K135"/>
      <c r="L135" s="35" t="str">
        <f>a!L$1</f>
        <v>TOTAL</v>
      </c>
    </row>
    <row r="136" spans="1:12" s="38" customFormat="1" ht="12.75">
      <c r="A136" s="35" t="str">
        <f>a!A218</f>
        <v>US Government</v>
      </c>
      <c r="B136" s="36">
        <f>a!B218</f>
        <v>7</v>
      </c>
      <c r="C136" s="36">
        <f>a!C218</f>
        <v>192</v>
      </c>
      <c r="D136" s="36">
        <f>a!D218</f>
        <v>30</v>
      </c>
      <c r="E136" s="36">
        <f>a!E218</f>
        <v>411</v>
      </c>
      <c r="F136" s="36">
        <f>a!F218</f>
        <v>280</v>
      </c>
      <c r="G136" s="36">
        <f>a!G218</f>
        <v>181</v>
      </c>
      <c r="H136" s="36">
        <f>a!H218</f>
        <v>77</v>
      </c>
      <c r="I136" s="36">
        <f>a!I218</f>
        <v>84</v>
      </c>
      <c r="J136" s="36">
        <f>a!J218</f>
        <v>26</v>
      </c>
      <c r="K136"/>
      <c r="L136" s="36">
        <f>a!L218</f>
        <v>1288</v>
      </c>
    </row>
    <row r="137" spans="1:12" s="38" customFormat="1" ht="12.75">
      <c r="A137" s="35" t="str">
        <f>a!A219</f>
        <v>Educational</v>
      </c>
      <c r="B137" s="36">
        <f>a!B219</f>
        <v>9</v>
      </c>
      <c r="C137" s="36">
        <f>a!C219</f>
        <v>407</v>
      </c>
      <c r="D137" s="36">
        <f>a!D219</f>
        <v>47</v>
      </c>
      <c r="E137" s="36">
        <f>a!E219</f>
        <v>501</v>
      </c>
      <c r="F137" s="36">
        <f>a!F219</f>
        <v>378</v>
      </c>
      <c r="G137" s="36">
        <f>a!G219</f>
        <v>210</v>
      </c>
      <c r="H137" s="36">
        <f>a!H219</f>
        <v>228</v>
      </c>
      <c r="I137" s="36">
        <f>a!I219</f>
        <v>394</v>
      </c>
      <c r="J137" s="36">
        <f>a!J219</f>
        <v>144</v>
      </c>
      <c r="K137"/>
      <c r="L137" s="36">
        <f>a!L219</f>
        <v>2318</v>
      </c>
    </row>
    <row r="138" spans="1:12" s="38" customFormat="1" ht="12.75">
      <c r="A138" s="35" t="str">
        <f>a!A220</f>
        <v>Commercial</v>
      </c>
      <c r="B138" s="36">
        <f>a!B220</f>
        <v>21</v>
      </c>
      <c r="C138" s="36">
        <f>a!C220</f>
        <v>1123</v>
      </c>
      <c r="D138" s="36">
        <f>a!D220</f>
        <v>78</v>
      </c>
      <c r="E138" s="36">
        <f>a!E220</f>
        <v>714</v>
      </c>
      <c r="F138" s="36">
        <f>a!F220</f>
        <v>408</v>
      </c>
      <c r="G138" s="36">
        <f>a!G220</f>
        <v>339</v>
      </c>
      <c r="H138" s="36">
        <f>a!H220</f>
        <v>216</v>
      </c>
      <c r="I138" s="36">
        <f>a!I220</f>
        <v>410</v>
      </c>
      <c r="J138" s="36">
        <f>a!J220</f>
        <v>547</v>
      </c>
      <c r="K138"/>
      <c r="L138" s="36">
        <f>a!L220</f>
        <v>3856</v>
      </c>
    </row>
    <row r="139" spans="1:12" s="38" customFormat="1" ht="12.75">
      <c r="A139" s="35" t="str">
        <f>a!A221</f>
        <v>Non-Profit</v>
      </c>
      <c r="B139" s="36">
        <f>a!B221</f>
        <v>1</v>
      </c>
      <c r="C139" s="36">
        <f>a!C221</f>
        <v>94</v>
      </c>
      <c r="D139" s="36">
        <f>a!D221</f>
        <v>6</v>
      </c>
      <c r="E139" s="36">
        <f>a!E221</f>
        <v>76</v>
      </c>
      <c r="F139" s="36">
        <f>a!F221</f>
        <v>45</v>
      </c>
      <c r="G139" s="36">
        <f>a!G221</f>
        <v>35</v>
      </c>
      <c r="H139" s="36">
        <f>a!H221</f>
        <v>39</v>
      </c>
      <c r="I139" s="36">
        <f>a!I221</f>
        <v>24</v>
      </c>
      <c r="J139" s="36">
        <f>a!J221</f>
        <v>62</v>
      </c>
      <c r="K139"/>
      <c r="L139" s="36">
        <f>a!L221</f>
        <v>382</v>
      </c>
    </row>
    <row r="140" spans="1:12" s="38" customFormat="1" ht="12.75">
      <c r="A140" s="35" t="str">
        <f>a!A222</f>
        <v>Other USA</v>
      </c>
      <c r="B140" s="36">
        <f>a!B222</f>
        <v>1</v>
      </c>
      <c r="C140" s="36">
        <f>a!C222</f>
        <v>47</v>
      </c>
      <c r="D140" s="36">
        <f>a!D222</f>
        <v>5</v>
      </c>
      <c r="E140" s="36">
        <f>a!E222</f>
        <v>53</v>
      </c>
      <c r="F140" s="36">
        <f>a!F222</f>
        <v>49</v>
      </c>
      <c r="G140" s="36">
        <f>a!G222</f>
        <v>8</v>
      </c>
      <c r="H140" s="36">
        <f>a!H222</f>
        <v>28</v>
      </c>
      <c r="I140" s="36">
        <f>a!I222</f>
        <v>133</v>
      </c>
      <c r="J140" s="36">
        <f>a!J222</f>
        <v>19</v>
      </c>
      <c r="K140"/>
      <c r="L140" s="36">
        <f>a!L222</f>
        <v>343</v>
      </c>
    </row>
    <row r="141" spans="1:12" s="38" customFormat="1" ht="12.75">
      <c r="A141" s="35" t="str">
        <f>a!A223</f>
        <v>Total USA</v>
      </c>
      <c r="B141" s="36">
        <f>a!B223</f>
        <v>39</v>
      </c>
      <c r="C141" s="36">
        <f>a!C223</f>
        <v>1863</v>
      </c>
      <c r="D141" s="36">
        <f>a!D223</f>
        <v>166</v>
      </c>
      <c r="E141" s="36">
        <f>a!E223</f>
        <v>1755</v>
      </c>
      <c r="F141" s="36">
        <f>a!F223</f>
        <v>1160</v>
      </c>
      <c r="G141" s="36">
        <f>a!G223</f>
        <v>773</v>
      </c>
      <c r="H141" s="36">
        <f>a!H223</f>
        <v>588</v>
      </c>
      <c r="I141" s="36">
        <f>a!I223</f>
        <v>1045</v>
      </c>
      <c r="J141" s="36">
        <f>a!J223</f>
        <v>798</v>
      </c>
      <c r="K141"/>
      <c r="L141" s="36">
        <f>a!L223</f>
        <v>8187</v>
      </c>
    </row>
    <row r="142" spans="1:12" s="38" customFormat="1" ht="12.75">
      <c r="A142" s="35" t="str">
        <f>a!A224</f>
        <v>Foreign</v>
      </c>
      <c r="B142" s="36">
        <f>a!B224</f>
        <v>14</v>
      </c>
      <c r="C142" s="36">
        <f>a!C224</f>
        <v>1704</v>
      </c>
      <c r="D142" s="36">
        <f>a!D224</f>
        <v>107</v>
      </c>
      <c r="E142" s="36">
        <f>a!E224</f>
        <v>1238</v>
      </c>
      <c r="F142" s="36">
        <f>a!F224</f>
        <v>986</v>
      </c>
      <c r="G142" s="36">
        <f>a!G224</f>
        <v>415</v>
      </c>
      <c r="H142" s="36">
        <f>a!H224</f>
        <v>354</v>
      </c>
      <c r="I142" s="36">
        <f>a!I224</f>
        <v>561</v>
      </c>
      <c r="J142" s="36">
        <f>a!J224</f>
        <v>430</v>
      </c>
      <c r="K142"/>
      <c r="L142" s="36">
        <f>a!L224</f>
        <v>5809</v>
      </c>
    </row>
    <row r="143" spans="1:12" s="38" customFormat="1" ht="13.5" thickBot="1">
      <c r="A143" s="35" t="str">
        <f>a!A225</f>
        <v>Unknown</v>
      </c>
      <c r="B143" s="36">
        <f>a!B225</f>
        <v>29</v>
      </c>
      <c r="C143" s="36">
        <f>a!C225</f>
        <v>848</v>
      </c>
      <c r="D143" s="36">
        <f>a!D225</f>
        <v>66</v>
      </c>
      <c r="E143" s="36">
        <f>a!E225</f>
        <v>343</v>
      </c>
      <c r="F143" s="36">
        <f>a!F225</f>
        <v>436</v>
      </c>
      <c r="G143" s="36">
        <f>a!G225</f>
        <v>23</v>
      </c>
      <c r="H143" s="36">
        <f>a!H225</f>
        <v>319</v>
      </c>
      <c r="I143" s="36">
        <f>a!I225</f>
        <v>58</v>
      </c>
      <c r="J143" s="36">
        <f>a!J225</f>
        <v>269</v>
      </c>
      <c r="K143"/>
      <c r="L143" s="49">
        <f>a!L225</f>
        <v>2391</v>
      </c>
    </row>
    <row r="144" spans="1:12" s="38" customFormat="1" ht="13.5" thickTop="1">
      <c r="A144" s="35" t="str">
        <f>a!A226</f>
        <v>Total</v>
      </c>
      <c r="B144" s="65">
        <f>a!B226</f>
        <v>82</v>
      </c>
      <c r="C144" s="65">
        <f>a!C226</f>
        <v>4415</v>
      </c>
      <c r="D144" s="65">
        <f>a!D226</f>
        <v>339</v>
      </c>
      <c r="E144" s="65">
        <f>a!E226</f>
        <v>3336</v>
      </c>
      <c r="F144" s="65">
        <f>a!F226</f>
        <v>2582</v>
      </c>
      <c r="G144" s="65">
        <f>a!G226</f>
        <v>1211</v>
      </c>
      <c r="H144" s="65">
        <f>a!H226</f>
        <v>1261</v>
      </c>
      <c r="I144" s="65">
        <f>a!I226</f>
        <v>1664</v>
      </c>
      <c r="J144" s="65">
        <f>a!J226</f>
        <v>1497</v>
      </c>
      <c r="K144"/>
      <c r="L144" s="126">
        <f>a!L226</f>
        <v>16387</v>
      </c>
    </row>
    <row r="145" spans="1:12" s="38" customFormat="1" ht="12.75">
      <c r="A145" s="35"/>
      <c r="B145" s="21"/>
      <c r="C145" s="21"/>
      <c r="D145" s="21"/>
      <c r="E145" s="21"/>
      <c r="F145" s="21"/>
      <c r="G145" s="21"/>
      <c r="H145" s="21"/>
      <c r="I145" s="21"/>
      <c r="J145" s="21"/>
      <c r="K145" s="21"/>
      <c r="L145" s="21"/>
    </row>
    <row r="146" spans="1:12" s="38" customFormat="1" ht="12.75">
      <c r="A146" s="35"/>
      <c r="B146" s="21"/>
      <c r="C146" s="21"/>
      <c r="D146" s="21"/>
      <c r="E146" s="21"/>
      <c r="F146" s="21"/>
      <c r="G146" s="21"/>
      <c r="H146" s="21"/>
      <c r="I146" s="21"/>
      <c r="J146" s="21"/>
      <c r="K146" s="21"/>
      <c r="L146" s="21"/>
    </row>
    <row r="147" spans="1:12" s="38" customFormat="1" ht="24.75" customHeight="1">
      <c r="A147" s="53" t="str">
        <f>a!A241</f>
        <v>ALL Users Requesting and Retrieving Products (ECS Only)</v>
      </c>
      <c r="B147" s="130"/>
      <c r="C147" s="130"/>
      <c r="D147" s="130"/>
      <c r="E147" s="130"/>
      <c r="F147" s="130"/>
      <c r="G147" s="130"/>
      <c r="H147" s="130"/>
      <c r="I147" s="130"/>
      <c r="J147" s="130"/>
      <c r="K147" s="130"/>
      <c r="L147" s="130"/>
    </row>
    <row r="148" spans="1:12" s="38" customFormat="1" ht="12.75">
      <c r="A148" s="35" t="str">
        <f>a!A$1</f>
        <v>TITLE</v>
      </c>
      <c r="B148" s="35" t="str">
        <f>a!B$1</f>
        <v>ASF</v>
      </c>
      <c r="C148" s="35" t="str">
        <f>a!C$1</f>
        <v>EDC</v>
      </c>
      <c r="D148" s="35" t="str">
        <f>a!D$1</f>
        <v>GHRC</v>
      </c>
      <c r="E148" s="35" t="str">
        <f>a!E$1</f>
        <v>GSFC</v>
      </c>
      <c r="F148" s="35" t="str">
        <f>a!F$1</f>
        <v>JPL</v>
      </c>
      <c r="G148" s="35" t="str">
        <f>a!G$1</f>
        <v>LARC</v>
      </c>
      <c r="H148" s="35" t="str">
        <f>a!H$1</f>
        <v>NSIDC</v>
      </c>
      <c r="I148" s="35" t="str">
        <f>a!I$1</f>
        <v>ORNL</v>
      </c>
      <c r="J148" s="35" t="str">
        <f>a!J$1</f>
        <v>SEDAC</v>
      </c>
      <c r="K148"/>
      <c r="L148" s="35" t="str">
        <f>a!L$1</f>
        <v>TOTAL</v>
      </c>
    </row>
    <row r="149" spans="1:12" s="38" customFormat="1" ht="12.75">
      <c r="A149" s="35" t="str">
        <f>a!A242</f>
        <v>US Government</v>
      </c>
      <c r="B149" s="114"/>
      <c r="C149" s="36">
        <f>a!C242</f>
        <v>298</v>
      </c>
      <c r="D149" s="114"/>
      <c r="E149" s="36">
        <f>a!E242</f>
        <v>161</v>
      </c>
      <c r="F149" s="114"/>
      <c r="G149" s="36">
        <f>a!G242</f>
        <v>25</v>
      </c>
      <c r="H149" s="36">
        <f>a!H242</f>
        <v>21</v>
      </c>
      <c r="I149" s="114"/>
      <c r="J149" s="114"/>
      <c r="K149"/>
      <c r="L149" s="36">
        <f>a!L242</f>
        <v>505</v>
      </c>
    </row>
    <row r="150" spans="1:12" s="38" customFormat="1" ht="12.75">
      <c r="A150" s="35" t="str">
        <f>a!A243</f>
        <v>Educational</v>
      </c>
      <c r="B150" s="114"/>
      <c r="C150" s="36">
        <f>a!C243</f>
        <v>317</v>
      </c>
      <c r="D150" s="114"/>
      <c r="E150" s="36">
        <f>a!E243</f>
        <v>187</v>
      </c>
      <c r="F150" s="114"/>
      <c r="G150" s="36">
        <f>a!G243</f>
        <v>26</v>
      </c>
      <c r="H150" s="36">
        <f>a!H243</f>
        <v>26</v>
      </c>
      <c r="I150" s="114"/>
      <c r="J150" s="114"/>
      <c r="K150"/>
      <c r="L150" s="36">
        <f>a!L243</f>
        <v>556</v>
      </c>
    </row>
    <row r="151" spans="1:12" s="38" customFormat="1" ht="12.75">
      <c r="A151" s="35" t="str">
        <f>a!A244</f>
        <v>Commercial</v>
      </c>
      <c r="B151" s="114"/>
      <c r="C151" s="36">
        <f>a!C244</f>
        <v>446</v>
      </c>
      <c r="D151" s="114"/>
      <c r="E151" s="36">
        <f>a!E244</f>
        <v>247</v>
      </c>
      <c r="F151" s="114"/>
      <c r="G151" s="36">
        <f>a!G244</f>
        <v>30</v>
      </c>
      <c r="H151" s="36">
        <f>a!H244</f>
        <v>29</v>
      </c>
      <c r="I151" s="114"/>
      <c r="J151" s="114"/>
      <c r="K151"/>
      <c r="L151" s="36">
        <f>a!L244</f>
        <v>752</v>
      </c>
    </row>
    <row r="152" spans="1:12" s="38" customFormat="1" ht="12.75">
      <c r="A152" s="35" t="str">
        <f>a!A245</f>
        <v>Non-Profit</v>
      </c>
      <c r="B152" s="114"/>
      <c r="C152" s="36">
        <f>a!C245</f>
        <v>38</v>
      </c>
      <c r="D152" s="114"/>
      <c r="E152" s="36">
        <f>a!E245</f>
        <v>22</v>
      </c>
      <c r="F152" s="114"/>
      <c r="G152" s="36">
        <f>a!G245</f>
        <v>2</v>
      </c>
      <c r="H152" s="36">
        <f>a!H245</f>
        <v>3</v>
      </c>
      <c r="I152" s="114"/>
      <c r="J152" s="114"/>
      <c r="K152"/>
      <c r="L152" s="36">
        <f>a!L245</f>
        <v>65</v>
      </c>
    </row>
    <row r="153" spans="1:12" s="38" customFormat="1" ht="12.75">
      <c r="A153" s="35" t="str">
        <f>a!A246</f>
        <v>Other USA</v>
      </c>
      <c r="B153" s="114"/>
      <c r="C153" s="36">
        <f>a!C246</f>
        <v>19</v>
      </c>
      <c r="D153" s="114"/>
      <c r="E153" s="36">
        <f>a!E246</f>
        <v>7</v>
      </c>
      <c r="F153" s="114"/>
      <c r="G153" s="36">
        <f>a!G246</f>
        <v>2</v>
      </c>
      <c r="H153" s="36">
        <f>a!H246</f>
        <v>1</v>
      </c>
      <c r="I153" s="114"/>
      <c r="J153" s="114"/>
      <c r="K153"/>
      <c r="L153" s="36">
        <f>a!L246</f>
        <v>29</v>
      </c>
    </row>
    <row r="154" spans="1:12" s="38" customFormat="1" ht="12.75">
      <c r="A154" s="35" t="str">
        <f>a!A247</f>
        <v>Total USA</v>
      </c>
      <c r="B154" s="114"/>
      <c r="C154" s="36">
        <f>a!C247</f>
        <v>1118</v>
      </c>
      <c r="D154" s="114"/>
      <c r="E154" s="36">
        <f>a!E247</f>
        <v>624</v>
      </c>
      <c r="F154" s="114"/>
      <c r="G154" s="36">
        <f>a!G247</f>
        <v>85</v>
      </c>
      <c r="H154" s="36">
        <f>a!H247</f>
        <v>80</v>
      </c>
      <c r="I154" s="114"/>
      <c r="J154" s="114"/>
      <c r="K154"/>
      <c r="L154" s="36">
        <f>a!L247</f>
        <v>1907</v>
      </c>
    </row>
    <row r="155" spans="1:12" s="38" customFormat="1" ht="12.75">
      <c r="A155" s="35" t="str">
        <f>a!A248</f>
        <v>Foreign</v>
      </c>
      <c r="B155" s="114"/>
      <c r="C155" s="36">
        <f>a!C248</f>
        <v>759</v>
      </c>
      <c r="D155" s="114"/>
      <c r="E155" s="36">
        <f>a!E248</f>
        <v>428</v>
      </c>
      <c r="F155" s="114"/>
      <c r="G155" s="36">
        <f>a!G248</f>
        <v>56</v>
      </c>
      <c r="H155" s="36">
        <f>a!H248</f>
        <v>34</v>
      </c>
      <c r="I155" s="114"/>
      <c r="J155" s="114"/>
      <c r="K155"/>
      <c r="L155" s="36">
        <f>a!L248</f>
        <v>1277</v>
      </c>
    </row>
    <row r="156" spans="1:12" s="38" customFormat="1" ht="13.5" thickBot="1">
      <c r="A156" s="35" t="str">
        <f>a!A249</f>
        <v>Unknown</v>
      </c>
      <c r="B156" s="133"/>
      <c r="C156" s="49">
        <f>a!C249</f>
        <v>13</v>
      </c>
      <c r="D156" s="133"/>
      <c r="E156" s="49">
        <f>a!E249</f>
        <v>8</v>
      </c>
      <c r="F156" s="133"/>
      <c r="G156" s="49">
        <f>a!G249</f>
        <v>2</v>
      </c>
      <c r="H156" s="49">
        <f>a!H249</f>
        <v>0</v>
      </c>
      <c r="I156" s="133"/>
      <c r="J156" s="133"/>
      <c r="K156"/>
      <c r="L156" s="49">
        <f>a!L249</f>
        <v>23</v>
      </c>
    </row>
    <row r="157" spans="1:12" s="38" customFormat="1" ht="13.5" thickTop="1">
      <c r="A157" s="35" t="str">
        <f>a!A250</f>
        <v>Total</v>
      </c>
      <c r="B157" s="132"/>
      <c r="C157" s="50">
        <f>a!C250</f>
        <v>1890</v>
      </c>
      <c r="D157" s="132"/>
      <c r="E157" s="50">
        <f>a!E250</f>
        <v>1060</v>
      </c>
      <c r="F157" s="132"/>
      <c r="G157" s="50">
        <f>a!G250</f>
        <v>143</v>
      </c>
      <c r="H157" s="50">
        <f>a!H250</f>
        <v>114</v>
      </c>
      <c r="I157" s="132"/>
      <c r="J157" s="132"/>
      <c r="K157"/>
      <c r="L157" s="50">
        <f>a!L250</f>
        <v>3207</v>
      </c>
    </row>
    <row r="158" spans="1:12" s="38" customFormat="1" ht="12.75">
      <c r="A158" s="35"/>
      <c r="B158" s="21"/>
      <c r="C158" s="21"/>
      <c r="D158" s="21"/>
      <c r="E158" s="21"/>
      <c r="F158" s="21"/>
      <c r="G158" s="21"/>
      <c r="H158" s="21"/>
      <c r="I158" s="21"/>
      <c r="J158" s="21"/>
      <c r="K158"/>
      <c r="L158" s="21"/>
    </row>
    <row r="159" spans="1:12" s="38" customFormat="1" ht="12.75">
      <c r="A159" s="35"/>
      <c r="B159" s="21"/>
      <c r="C159" s="21"/>
      <c r="D159" s="21"/>
      <c r="E159" s="21"/>
      <c r="F159" s="21"/>
      <c r="G159" s="21"/>
      <c r="H159" s="21"/>
      <c r="I159" s="21"/>
      <c r="J159" s="21"/>
      <c r="K159" s="21"/>
      <c r="L159" s="21"/>
    </row>
    <row r="160" spans="1:12" s="38" customFormat="1" ht="15.75">
      <c r="A160" s="73" t="str">
        <f>a!A268</f>
        <v>REPEAT USERS REQUESTING AND RETRIEVING PRODUCTS</v>
      </c>
      <c r="B160" s="74"/>
      <c r="C160" s="74"/>
      <c r="D160" s="74"/>
      <c r="E160" s="74"/>
      <c r="F160" s="74"/>
      <c r="G160" s="74"/>
      <c r="H160" s="74"/>
      <c r="I160" s="74"/>
      <c r="J160" s="74"/>
      <c r="K160" s="74"/>
      <c r="L160" s="74"/>
    </row>
    <row r="161" spans="1:12" s="38" customFormat="1" ht="24.75" customHeight="1">
      <c r="A161" s="73" t="str">
        <f>a!A269</f>
        <v>Repeat ECS/Non-ECS Users Requesting Products Via All Methods</v>
      </c>
      <c r="B161" s="74"/>
      <c r="C161" s="74"/>
      <c r="D161" s="74"/>
      <c r="E161" s="74"/>
      <c r="F161" s="74"/>
      <c r="G161" s="74"/>
      <c r="H161" s="74"/>
      <c r="I161" s="74"/>
      <c r="J161" s="74"/>
      <c r="K161" s="74"/>
      <c r="L161" s="74"/>
    </row>
    <row r="162" spans="1:12" s="38" customFormat="1" ht="12.75">
      <c r="A162" s="35" t="str">
        <f>a!A$1</f>
        <v>TITLE</v>
      </c>
      <c r="B162" s="35" t="str">
        <f>a!B$1</f>
        <v>ASF</v>
      </c>
      <c r="C162" s="35" t="str">
        <f>a!C$1</f>
        <v>EDC</v>
      </c>
      <c r="D162" s="35" t="str">
        <f>a!D$1</f>
        <v>GHRC</v>
      </c>
      <c r="E162" s="35" t="str">
        <f>a!E$1</f>
        <v>GSFC</v>
      </c>
      <c r="F162" s="35" t="str">
        <f>a!F$1</f>
        <v>JPL</v>
      </c>
      <c r="G162" s="35" t="str">
        <f>a!G$1</f>
        <v>LARC</v>
      </c>
      <c r="H162" s="35" t="str">
        <f>a!H$1</f>
        <v>NSIDC</v>
      </c>
      <c r="I162" s="35" t="str">
        <f>a!I$1</f>
        <v>ORNL</v>
      </c>
      <c r="J162" s="35" t="str">
        <f>a!J$1</f>
        <v>SEDAC</v>
      </c>
      <c r="K162"/>
      <c r="L162" s="35" t="str">
        <f>a!L$1</f>
        <v>TOTAL</v>
      </c>
    </row>
    <row r="163" spans="1:12" s="38" customFormat="1" ht="12.75">
      <c r="A163" s="35" t="str">
        <f>a!A270</f>
        <v>US Government</v>
      </c>
      <c r="B163" s="36">
        <f>a!B270</f>
        <v>152</v>
      </c>
      <c r="C163" s="36">
        <f>a!C270</f>
        <v>648</v>
      </c>
      <c r="D163" s="36">
        <f>a!D270</f>
        <v>44</v>
      </c>
      <c r="E163" s="36">
        <f>a!E270</f>
        <v>1639</v>
      </c>
      <c r="F163" s="36">
        <f>a!F270</f>
        <v>1060</v>
      </c>
      <c r="G163" s="36">
        <f>a!G270</f>
        <v>134</v>
      </c>
      <c r="H163" s="36">
        <f>a!H270</f>
        <v>53</v>
      </c>
      <c r="I163" s="36">
        <f>a!I270</f>
        <v>71</v>
      </c>
      <c r="J163" s="36">
        <f>a!J270</f>
        <v>142</v>
      </c>
      <c r="K163"/>
      <c r="L163" s="36">
        <f>a!L270</f>
        <v>3943</v>
      </c>
    </row>
    <row r="164" spans="1:12" s="38" customFormat="1" ht="12.75">
      <c r="A164" s="35" t="str">
        <f>a!A271</f>
        <v>Educational</v>
      </c>
      <c r="B164" s="36">
        <f>a!B271</f>
        <v>485</v>
      </c>
      <c r="C164" s="36">
        <f>a!C271</f>
        <v>1114</v>
      </c>
      <c r="D164" s="36">
        <f>a!D271</f>
        <v>80</v>
      </c>
      <c r="E164" s="36">
        <f>a!E271</f>
        <v>5705</v>
      </c>
      <c r="F164" s="36">
        <f>a!F271</f>
        <v>1851</v>
      </c>
      <c r="G164" s="36">
        <f>a!G271</f>
        <v>128</v>
      </c>
      <c r="H164" s="36">
        <f>a!H271</f>
        <v>153</v>
      </c>
      <c r="I164" s="36">
        <f>a!I271</f>
        <v>270</v>
      </c>
      <c r="J164" s="36">
        <f>a!J271</f>
        <v>1272</v>
      </c>
      <c r="K164"/>
      <c r="L164" s="36">
        <f>a!L271</f>
        <v>11058</v>
      </c>
    </row>
    <row r="165" spans="1:12" s="38" customFormat="1" ht="12.75">
      <c r="A165" s="35" t="str">
        <f>a!A272</f>
        <v>Commercial</v>
      </c>
      <c r="B165" s="36">
        <f>a!B272</f>
        <v>998</v>
      </c>
      <c r="C165" s="36">
        <f>a!C272</f>
        <v>1715</v>
      </c>
      <c r="D165" s="36">
        <f>a!D272</f>
        <v>45</v>
      </c>
      <c r="E165" s="36">
        <f>a!E272</f>
        <v>16102</v>
      </c>
      <c r="F165" s="36">
        <f>a!F272</f>
        <v>3741</v>
      </c>
      <c r="G165" s="36">
        <f>a!G272</f>
        <v>316</v>
      </c>
      <c r="H165" s="36">
        <f>a!H272</f>
        <v>120</v>
      </c>
      <c r="I165" s="36">
        <f>a!I272</f>
        <v>294</v>
      </c>
      <c r="J165" s="36">
        <f>a!J272</f>
        <v>2063</v>
      </c>
      <c r="K165"/>
      <c r="L165" s="36">
        <f>a!L272</f>
        <v>25394</v>
      </c>
    </row>
    <row r="166" spans="1:12" s="38" customFormat="1" ht="12.75">
      <c r="A166" s="35" t="str">
        <f>a!A273</f>
        <v>Non-Profit</v>
      </c>
      <c r="B166" s="36">
        <f>a!B273</f>
        <v>49</v>
      </c>
      <c r="C166" s="36">
        <f>a!C273</f>
        <v>114</v>
      </c>
      <c r="D166" s="36">
        <f>a!D273</f>
        <v>5</v>
      </c>
      <c r="E166" s="36">
        <f>a!E273</f>
        <v>782</v>
      </c>
      <c r="F166" s="36">
        <f>a!F273</f>
        <v>197</v>
      </c>
      <c r="G166" s="36">
        <f>a!G273</f>
        <v>14</v>
      </c>
      <c r="H166" s="36">
        <f>a!H273</f>
        <v>20</v>
      </c>
      <c r="I166" s="36">
        <f>a!I273</f>
        <v>17</v>
      </c>
      <c r="J166" s="36">
        <f>a!J273</f>
        <v>113</v>
      </c>
      <c r="K166"/>
      <c r="L166" s="36">
        <f>a!L273</f>
        <v>1311</v>
      </c>
    </row>
    <row r="167" spans="1:12" s="38" customFormat="1" ht="12.75">
      <c r="A167" s="35" t="str">
        <f>a!A274</f>
        <v>Other USA</v>
      </c>
      <c r="B167" s="36">
        <f>a!B274</f>
        <v>26</v>
      </c>
      <c r="C167" s="36">
        <f>a!C274</f>
        <v>65</v>
      </c>
      <c r="D167" s="36">
        <f>a!D274</f>
        <v>1</v>
      </c>
      <c r="E167" s="36">
        <f>a!E274</f>
        <v>412</v>
      </c>
      <c r="F167" s="36">
        <f>a!F274</f>
        <v>101</v>
      </c>
      <c r="G167" s="36">
        <f>a!G274</f>
        <v>8</v>
      </c>
      <c r="H167" s="36">
        <f>a!H274</f>
        <v>3</v>
      </c>
      <c r="I167" s="36">
        <f>a!I274</f>
        <v>28</v>
      </c>
      <c r="J167" s="36">
        <f>a!J274</f>
        <v>81</v>
      </c>
      <c r="K167"/>
      <c r="L167" s="36">
        <f>a!L274</f>
        <v>725</v>
      </c>
    </row>
    <row r="168" spans="1:12" s="38" customFormat="1" ht="12.75">
      <c r="A168" s="35" t="str">
        <f>a!A275</f>
        <v>Total USA</v>
      </c>
      <c r="B168" s="36">
        <f>a!B275</f>
        <v>1710</v>
      </c>
      <c r="C168" s="36">
        <f>a!C275</f>
        <v>3656</v>
      </c>
      <c r="D168" s="36">
        <f>a!D275</f>
        <v>175</v>
      </c>
      <c r="E168" s="36">
        <f>a!E275</f>
        <v>24640</v>
      </c>
      <c r="F168" s="36">
        <f>a!F275</f>
        <v>6950</v>
      </c>
      <c r="G168" s="36">
        <f>a!G275</f>
        <v>600</v>
      </c>
      <c r="H168" s="36">
        <f>a!H275</f>
        <v>349</v>
      </c>
      <c r="I168" s="36">
        <f>a!I275</f>
        <v>680</v>
      </c>
      <c r="J168" s="36">
        <f>a!J275</f>
        <v>3671</v>
      </c>
      <c r="K168"/>
      <c r="L168" s="36">
        <f>a!L275</f>
        <v>42431</v>
      </c>
    </row>
    <row r="169" spans="1:12" s="38" customFormat="1" ht="12.75">
      <c r="A169" s="35" t="str">
        <f>a!A276</f>
        <v>Foreign</v>
      </c>
      <c r="B169" s="36">
        <f>a!B276</f>
        <v>927</v>
      </c>
      <c r="C169" s="36">
        <f>a!C276</f>
        <v>3315</v>
      </c>
      <c r="D169" s="36">
        <f>a!D276</f>
        <v>92</v>
      </c>
      <c r="E169" s="36">
        <f>a!E276</f>
        <v>12366</v>
      </c>
      <c r="F169" s="36">
        <f>a!F276</f>
        <v>4117</v>
      </c>
      <c r="G169" s="36">
        <f>a!G276</f>
        <v>411</v>
      </c>
      <c r="H169" s="36">
        <f>a!H276</f>
        <v>203</v>
      </c>
      <c r="I169" s="36">
        <f>a!I276</f>
        <v>521</v>
      </c>
      <c r="J169" s="36">
        <f>a!J276</f>
        <v>1278</v>
      </c>
      <c r="K169"/>
      <c r="L169" s="36">
        <f>a!L276</f>
        <v>23230</v>
      </c>
    </row>
    <row r="170" spans="1:12" s="38" customFormat="1" ht="13.5" thickBot="1">
      <c r="A170" s="35" t="str">
        <f>a!A277</f>
        <v>Unknown</v>
      </c>
      <c r="B170" s="36">
        <f>a!B277</f>
        <v>1097</v>
      </c>
      <c r="C170" s="36">
        <f>a!C277</f>
        <v>3496</v>
      </c>
      <c r="D170" s="36">
        <f>a!D277</f>
        <v>141</v>
      </c>
      <c r="E170" s="36">
        <f>a!E277</f>
        <v>18277</v>
      </c>
      <c r="F170" s="36">
        <f>a!F277</f>
        <v>4049</v>
      </c>
      <c r="G170" s="36">
        <f>a!G277</f>
        <v>155</v>
      </c>
      <c r="H170" s="36">
        <f>a!H277</f>
        <v>98</v>
      </c>
      <c r="I170" s="36">
        <f>a!I277</f>
        <v>217</v>
      </c>
      <c r="J170" s="36">
        <f>a!J277</f>
        <v>2405</v>
      </c>
      <c r="K170"/>
      <c r="L170" s="49">
        <f>a!L277</f>
        <v>29935</v>
      </c>
    </row>
    <row r="171" spans="1:12" s="38" customFormat="1" ht="13.5" thickTop="1">
      <c r="A171" s="35" t="str">
        <f>a!A278</f>
        <v>Total</v>
      </c>
      <c r="B171" s="65">
        <f>a!B278</f>
        <v>3734</v>
      </c>
      <c r="C171" s="65">
        <f>a!C278</f>
        <v>10467</v>
      </c>
      <c r="D171" s="65">
        <f>a!D278</f>
        <v>408</v>
      </c>
      <c r="E171" s="65">
        <f>a!E278</f>
        <v>55283</v>
      </c>
      <c r="F171" s="65">
        <f>a!F278</f>
        <v>15116</v>
      </c>
      <c r="G171" s="65">
        <f>a!G278</f>
        <v>1166</v>
      </c>
      <c r="H171" s="65">
        <f>a!H278</f>
        <v>650</v>
      </c>
      <c r="I171" s="65">
        <f>a!I278</f>
        <v>1418</v>
      </c>
      <c r="J171" s="65">
        <f>a!J278</f>
        <v>7354</v>
      </c>
      <c r="K171"/>
      <c r="L171" s="50">
        <f>a!L278</f>
        <v>95596</v>
      </c>
    </row>
    <row r="172" spans="1:12" s="38" customFormat="1" ht="24.75" customHeight="1">
      <c r="A172" s="53" t="str">
        <f>a!A279</f>
        <v>Repeat Users Retrieving Via WWW</v>
      </c>
      <c r="B172" s="74"/>
      <c r="C172" s="74"/>
      <c r="D172" s="74"/>
      <c r="E172" s="74"/>
      <c r="F172" s="74"/>
      <c r="G172" s="74"/>
      <c r="H172" s="74"/>
      <c r="I172" s="74"/>
      <c r="J172" s="74"/>
      <c r="K172"/>
      <c r="L172" s="74"/>
    </row>
    <row r="173" spans="1:12" s="38" customFormat="1" ht="12.75">
      <c r="A173" s="35" t="str">
        <f>a!A$1</f>
        <v>TITLE</v>
      </c>
      <c r="B173" s="35" t="str">
        <f>a!B$1</f>
        <v>ASF</v>
      </c>
      <c r="C173" s="35" t="str">
        <f>a!C$1</f>
        <v>EDC</v>
      </c>
      <c r="D173" s="35" t="str">
        <f>a!D$1</f>
        <v>GHRC</v>
      </c>
      <c r="E173" s="35" t="str">
        <f>a!E$1</f>
        <v>GSFC</v>
      </c>
      <c r="F173" s="35" t="str">
        <f>a!F$1</f>
        <v>JPL</v>
      </c>
      <c r="G173" s="35" t="str">
        <f>a!G$1</f>
        <v>LARC</v>
      </c>
      <c r="H173" s="35" t="str">
        <f>a!H$1</f>
        <v>NSIDC</v>
      </c>
      <c r="I173" s="35" t="str">
        <f>a!I$1</f>
        <v>ORNL</v>
      </c>
      <c r="J173" s="35" t="str">
        <f>a!J$1</f>
        <v>SEDAC</v>
      </c>
      <c r="K173"/>
      <c r="L173" s="35" t="str">
        <f>a!L$1</f>
        <v>TOTAL</v>
      </c>
    </row>
    <row r="174" spans="1:12" s="38" customFormat="1" ht="12.75">
      <c r="A174" s="35" t="str">
        <f>a!A280</f>
        <v>US Government</v>
      </c>
      <c r="B174" s="36">
        <f>a!B280</f>
        <v>146</v>
      </c>
      <c r="C174" s="36">
        <f>a!C280</f>
        <v>280</v>
      </c>
      <c r="D174" s="36">
        <f>a!D280</f>
        <v>25</v>
      </c>
      <c r="E174" s="36">
        <f>a!E280</f>
        <v>1147</v>
      </c>
      <c r="F174" s="36">
        <f>a!F280</f>
        <v>882</v>
      </c>
      <c r="G174" s="36">
        <f>a!G280</f>
        <v>11</v>
      </c>
      <c r="H174" s="36">
        <f>a!H280</f>
        <v>0</v>
      </c>
      <c r="I174" s="36">
        <f>a!I280</f>
        <v>49</v>
      </c>
      <c r="J174" s="36">
        <f>a!J280</f>
        <v>131</v>
      </c>
      <c r="K174"/>
      <c r="L174" s="36">
        <f>a!L280</f>
        <v>2671</v>
      </c>
    </row>
    <row r="175" spans="1:12" s="38" customFormat="1" ht="12.75">
      <c r="A175" s="35" t="str">
        <f>a!A281</f>
        <v>Educational</v>
      </c>
      <c r="B175" s="36">
        <f>a!B281</f>
        <v>479</v>
      </c>
      <c r="C175" s="36">
        <f>a!C281</f>
        <v>669</v>
      </c>
      <c r="D175" s="36">
        <f>a!D281</f>
        <v>52</v>
      </c>
      <c r="E175" s="36">
        <f>a!E281</f>
        <v>5034</v>
      </c>
      <c r="F175" s="36">
        <f>a!F281</f>
        <v>1629</v>
      </c>
      <c r="G175" s="36">
        <f>a!G281</f>
        <v>11</v>
      </c>
      <c r="H175" s="36">
        <f>a!H281</f>
        <v>0</v>
      </c>
      <c r="I175" s="36">
        <f>a!I281</f>
        <v>174</v>
      </c>
      <c r="J175" s="36">
        <f>a!J281</f>
        <v>1230</v>
      </c>
      <c r="K175"/>
      <c r="L175" s="36">
        <f>a!L281</f>
        <v>9278</v>
      </c>
    </row>
    <row r="176" spans="1:12" s="38" customFormat="1" ht="12.75">
      <c r="A176" s="35" t="str">
        <f>a!A282</f>
        <v>Commercial</v>
      </c>
      <c r="B176" s="36">
        <f>a!B282</f>
        <v>971</v>
      </c>
      <c r="C176" s="36">
        <f>a!C282</f>
        <v>903</v>
      </c>
      <c r="D176" s="36">
        <f>a!D282</f>
        <v>16</v>
      </c>
      <c r="E176" s="36">
        <f>a!E282</f>
        <v>11262</v>
      </c>
      <c r="F176" s="36">
        <f>a!F282</f>
        <v>3495</v>
      </c>
      <c r="G176" s="36">
        <f>a!G282</f>
        <v>183</v>
      </c>
      <c r="H176" s="36">
        <f>a!H282</f>
        <v>0</v>
      </c>
      <c r="I176" s="36">
        <f>a!I282</f>
        <v>223</v>
      </c>
      <c r="J176" s="36">
        <f>a!J282</f>
        <v>1877</v>
      </c>
      <c r="K176"/>
      <c r="L176" s="36">
        <f>a!L282</f>
        <v>18930</v>
      </c>
    </row>
    <row r="177" spans="1:12" s="38" customFormat="1" ht="12.75">
      <c r="A177" s="35" t="str">
        <f>a!A283</f>
        <v>Non-Profit</v>
      </c>
      <c r="B177" s="36">
        <f>a!B283</f>
        <v>48</v>
      </c>
      <c r="C177" s="36">
        <f>a!C283</f>
        <v>40</v>
      </c>
      <c r="D177" s="36">
        <f>a!D283</f>
        <v>3</v>
      </c>
      <c r="E177" s="36">
        <f>a!E283</f>
        <v>694</v>
      </c>
      <c r="F177" s="36">
        <f>a!F283</f>
        <v>168</v>
      </c>
      <c r="G177" s="36">
        <f>a!G283</f>
        <v>1</v>
      </c>
      <c r="H177" s="36">
        <f>a!H283</f>
        <v>0</v>
      </c>
      <c r="I177" s="36">
        <f>a!I283</f>
        <v>6</v>
      </c>
      <c r="J177" s="36">
        <f>a!J283</f>
        <v>95</v>
      </c>
      <c r="K177"/>
      <c r="L177" s="36">
        <f>a!L283</f>
        <v>1055</v>
      </c>
    </row>
    <row r="178" spans="1:12" s="38" customFormat="1" ht="12.75">
      <c r="A178" s="35" t="str">
        <f>a!A284</f>
        <v>Other USA</v>
      </c>
      <c r="B178" s="36">
        <f>a!B284</f>
        <v>25</v>
      </c>
      <c r="C178" s="36">
        <f>a!C284</f>
        <v>29</v>
      </c>
      <c r="D178" s="36">
        <f>a!D284</f>
        <v>0</v>
      </c>
      <c r="E178" s="36">
        <f>a!E284</f>
        <v>371</v>
      </c>
      <c r="F178" s="36">
        <f>a!F284</f>
        <v>82</v>
      </c>
      <c r="G178" s="36">
        <f>a!G284</f>
        <v>2</v>
      </c>
      <c r="H178" s="36">
        <f>a!H284</f>
        <v>0</v>
      </c>
      <c r="I178" s="36">
        <f>a!I284</f>
        <v>7</v>
      </c>
      <c r="J178" s="36">
        <f>a!J284</f>
        <v>72</v>
      </c>
      <c r="K178"/>
      <c r="L178" s="36">
        <f>a!L284</f>
        <v>588</v>
      </c>
    </row>
    <row r="179" spans="1:12" s="38" customFormat="1" ht="12.75">
      <c r="A179" s="35" t="str">
        <f>a!A285</f>
        <v>Total USA</v>
      </c>
      <c r="B179" s="36">
        <f>a!B285</f>
        <v>1669</v>
      </c>
      <c r="C179" s="36">
        <f>a!C285</f>
        <v>1921</v>
      </c>
      <c r="D179" s="36">
        <f>a!D285</f>
        <v>96</v>
      </c>
      <c r="E179" s="36">
        <f>a!E285</f>
        <v>18508</v>
      </c>
      <c r="F179" s="36">
        <f>a!F285</f>
        <v>6256</v>
      </c>
      <c r="G179" s="36">
        <f>a!G285</f>
        <v>208</v>
      </c>
      <c r="H179" s="36">
        <f>a!H285</f>
        <v>0</v>
      </c>
      <c r="I179" s="36">
        <f>a!I285</f>
        <v>459</v>
      </c>
      <c r="J179" s="36">
        <f>a!J285</f>
        <v>3405</v>
      </c>
      <c r="K179"/>
      <c r="L179" s="36">
        <f>a!L285</f>
        <v>32522</v>
      </c>
    </row>
    <row r="180" spans="1:12" s="38" customFormat="1" ht="12.75">
      <c r="A180" s="35" t="str">
        <f>a!A286</f>
        <v>Foreign</v>
      </c>
      <c r="B180" s="36">
        <f>a!B286</f>
        <v>910</v>
      </c>
      <c r="C180" s="36">
        <f>a!C286</f>
        <v>1873</v>
      </c>
      <c r="D180" s="36">
        <f>a!D286</f>
        <v>35</v>
      </c>
      <c r="E180" s="36">
        <f>a!E286</f>
        <v>9566</v>
      </c>
      <c r="F180" s="36">
        <f>a!F286</f>
        <v>3526</v>
      </c>
      <c r="G180" s="36">
        <f>a!G286</f>
        <v>186</v>
      </c>
      <c r="H180" s="36">
        <f>a!H286</f>
        <v>0</v>
      </c>
      <c r="I180" s="36">
        <f>a!I286</f>
        <v>368</v>
      </c>
      <c r="J180" s="36">
        <f>a!J286</f>
        <v>1101</v>
      </c>
      <c r="K180"/>
      <c r="L180" s="36">
        <f>a!L286</f>
        <v>17565</v>
      </c>
    </row>
    <row r="181" spans="1:12" s="38" customFormat="1" ht="13.5" thickBot="1">
      <c r="A181" s="35" t="str">
        <f>a!A287</f>
        <v>Unknown</v>
      </c>
      <c r="B181" s="36">
        <f>a!B287</f>
        <v>1058</v>
      </c>
      <c r="C181" s="36">
        <f>a!C287</f>
        <v>3159</v>
      </c>
      <c r="D181" s="36">
        <f>a!D287</f>
        <v>87</v>
      </c>
      <c r="E181" s="36">
        <f>a!E287</f>
        <v>15425</v>
      </c>
      <c r="F181" s="36">
        <f>a!F287</f>
        <v>3777</v>
      </c>
      <c r="G181" s="36">
        <f>a!G287</f>
        <v>152</v>
      </c>
      <c r="H181" s="36">
        <f>a!H287</f>
        <v>0</v>
      </c>
      <c r="I181" s="36">
        <f>a!I287</f>
        <v>191</v>
      </c>
      <c r="J181" s="36">
        <f>a!J287</f>
        <v>2278</v>
      </c>
      <c r="K181"/>
      <c r="L181" s="49">
        <f>a!L287</f>
        <v>26127</v>
      </c>
    </row>
    <row r="182" spans="1:12" s="38" customFormat="1" ht="13.5" thickTop="1">
      <c r="A182" s="35" t="str">
        <f>a!A288</f>
        <v>Total</v>
      </c>
      <c r="B182" s="65">
        <f>a!B288</f>
        <v>3637</v>
      </c>
      <c r="C182" s="65">
        <f>a!C288</f>
        <v>6953</v>
      </c>
      <c r="D182" s="65">
        <f>a!D288</f>
        <v>218</v>
      </c>
      <c r="E182" s="65">
        <f>a!E288</f>
        <v>43499</v>
      </c>
      <c r="F182" s="65">
        <f>a!F288</f>
        <v>13559</v>
      </c>
      <c r="G182" s="65">
        <f>a!G288</f>
        <v>546</v>
      </c>
      <c r="H182" s="65">
        <f>a!H288</f>
        <v>0</v>
      </c>
      <c r="I182" s="65">
        <f>a!I288</f>
        <v>1018</v>
      </c>
      <c r="J182" s="65">
        <f>a!J288</f>
        <v>6784</v>
      </c>
      <c r="K182"/>
      <c r="L182" s="50">
        <f>a!L288</f>
        <v>76214</v>
      </c>
    </row>
    <row r="183" spans="1:12" s="38" customFormat="1" ht="24.75" customHeight="1">
      <c r="A183" s="53" t="str">
        <f>a!A289</f>
        <v>Repeat Users Requesting and Receiving Products (Non-ECS via Orders/Subscriptions, Offline, or Retrieving via FTP)</v>
      </c>
      <c r="B183" s="130"/>
      <c r="C183" s="130"/>
      <c r="D183" s="130"/>
      <c r="E183" s="130"/>
      <c r="F183" s="130"/>
      <c r="G183" s="130"/>
      <c r="H183" s="130"/>
      <c r="I183" s="130"/>
      <c r="J183" s="130"/>
      <c r="K183"/>
      <c r="L183" s="130"/>
    </row>
    <row r="184" spans="1:12" s="38" customFormat="1" ht="12.75">
      <c r="A184" s="35" t="str">
        <f>a!A$1</f>
        <v>TITLE</v>
      </c>
      <c r="B184" s="35" t="str">
        <f>a!B$1</f>
        <v>ASF</v>
      </c>
      <c r="C184" s="35" t="str">
        <f>a!C$1</f>
        <v>EDC</v>
      </c>
      <c r="D184" s="35" t="str">
        <f>a!D$1</f>
        <v>GHRC</v>
      </c>
      <c r="E184" s="35" t="str">
        <f>a!E$1</f>
        <v>GSFC</v>
      </c>
      <c r="F184" s="35" t="str">
        <f>a!F$1</f>
        <v>JPL</v>
      </c>
      <c r="G184" s="35" t="str">
        <f>a!G$1</f>
        <v>LARC</v>
      </c>
      <c r="H184" s="35" t="str">
        <f>a!H$1</f>
        <v>NSIDC</v>
      </c>
      <c r="I184" s="35" t="str">
        <f>a!I$1</f>
        <v>ORNL</v>
      </c>
      <c r="J184" s="35" t="str">
        <f>a!J$1</f>
        <v>SEDAC</v>
      </c>
      <c r="K184"/>
      <c r="L184" s="35" t="str">
        <f>a!L$1</f>
        <v>TOTAL</v>
      </c>
    </row>
    <row r="185" spans="1:12" s="38" customFormat="1" ht="12.75">
      <c r="A185" s="35" t="str">
        <f>a!A290</f>
        <v>US Government</v>
      </c>
      <c r="B185" s="36">
        <f>a!B290</f>
        <v>5</v>
      </c>
      <c r="C185" s="36">
        <f>a!C290</f>
        <v>75</v>
      </c>
      <c r="D185" s="36">
        <f>a!D290</f>
        <v>19</v>
      </c>
      <c r="E185" s="36">
        <f>a!E290</f>
        <v>332</v>
      </c>
      <c r="F185" s="36">
        <f>a!F290</f>
        <v>174</v>
      </c>
      <c r="G185" s="36">
        <f>a!G290</f>
        <v>105</v>
      </c>
      <c r="H185" s="36">
        <f>a!H290</f>
        <v>32</v>
      </c>
      <c r="I185" s="36">
        <f>a!I290</f>
        <v>22</v>
      </c>
      <c r="J185" s="36">
        <f>a!J290</f>
        <v>9</v>
      </c>
      <c r="K185"/>
      <c r="L185" s="36">
        <f>a!L290</f>
        <v>773</v>
      </c>
    </row>
    <row r="186" spans="1:12" s="38" customFormat="1" ht="12.75">
      <c r="A186" s="35" t="str">
        <f>a!A291</f>
        <v>Educational</v>
      </c>
      <c r="B186" s="36">
        <f>a!B291</f>
        <v>5</v>
      </c>
      <c r="C186" s="36">
        <f>a!C291</f>
        <v>135</v>
      </c>
      <c r="D186" s="36">
        <f>a!D291</f>
        <v>28</v>
      </c>
      <c r="E186" s="36">
        <f>a!E291</f>
        <v>389</v>
      </c>
      <c r="F186" s="36">
        <f>a!F291</f>
        <v>216</v>
      </c>
      <c r="G186" s="36">
        <f>a!G291</f>
        <v>92</v>
      </c>
      <c r="H186" s="36">
        <f>a!H291</f>
        <v>127</v>
      </c>
      <c r="I186" s="36">
        <f>a!I291</f>
        <v>96</v>
      </c>
      <c r="J186" s="36">
        <f>a!J291</f>
        <v>39</v>
      </c>
      <c r="K186"/>
      <c r="L186" s="36">
        <f>a!L291</f>
        <v>1127</v>
      </c>
    </row>
    <row r="187" spans="1:12" s="38" customFormat="1" ht="12.75">
      <c r="A187" s="35" t="str">
        <f>a!A292</f>
        <v>Commercial</v>
      </c>
      <c r="B187" s="36">
        <f>a!B292</f>
        <v>16</v>
      </c>
      <c r="C187" s="36">
        <f>a!C292</f>
        <v>380</v>
      </c>
      <c r="D187" s="36">
        <f>a!D292</f>
        <v>29</v>
      </c>
      <c r="E187" s="36">
        <f>a!E292</f>
        <v>529</v>
      </c>
      <c r="F187" s="36">
        <f>a!F292</f>
        <v>225</v>
      </c>
      <c r="G187" s="36">
        <f>a!G292</f>
        <v>102</v>
      </c>
      <c r="H187" s="36">
        <f>a!H292</f>
        <v>91</v>
      </c>
      <c r="I187" s="36">
        <f>a!I292</f>
        <v>68</v>
      </c>
      <c r="J187" s="36">
        <f>a!J292</f>
        <v>178</v>
      </c>
      <c r="K187"/>
      <c r="L187" s="36">
        <f>a!L292</f>
        <v>1618</v>
      </c>
    </row>
    <row r="188" spans="1:12" s="38" customFormat="1" ht="12.75">
      <c r="A188" s="35" t="str">
        <f>a!A293</f>
        <v>Non-Profit</v>
      </c>
      <c r="B188" s="36">
        <f>a!B293</f>
        <v>1</v>
      </c>
      <c r="C188" s="36">
        <f>a!C293</f>
        <v>36</v>
      </c>
      <c r="D188" s="36">
        <f>a!D293</f>
        <v>2</v>
      </c>
      <c r="E188" s="36">
        <f>a!E293</f>
        <v>53</v>
      </c>
      <c r="F188" s="36">
        <f>a!F293</f>
        <v>29</v>
      </c>
      <c r="G188" s="36">
        <f>a!G293</f>
        <v>11</v>
      </c>
      <c r="H188" s="36">
        <f>a!H293</f>
        <v>17</v>
      </c>
      <c r="I188" s="36">
        <f>a!I293</f>
        <v>11</v>
      </c>
      <c r="J188" s="36">
        <f>a!J293</f>
        <v>18</v>
      </c>
      <c r="K188"/>
      <c r="L188" s="36">
        <f>a!L293</f>
        <v>178</v>
      </c>
    </row>
    <row r="189" spans="1:12" s="38" customFormat="1" ht="12.75">
      <c r="A189" s="35" t="str">
        <f>a!A294</f>
        <v>Other USA</v>
      </c>
      <c r="B189" s="36">
        <f>a!B294</f>
        <v>1</v>
      </c>
      <c r="C189" s="36">
        <f>a!C294</f>
        <v>17</v>
      </c>
      <c r="D189" s="36">
        <f>a!D294</f>
        <v>1</v>
      </c>
      <c r="E189" s="36">
        <f>a!E294</f>
        <v>27</v>
      </c>
      <c r="F189" s="36">
        <f>a!F294</f>
        <v>18</v>
      </c>
      <c r="G189" s="36">
        <f>a!G294</f>
        <v>4</v>
      </c>
      <c r="H189" s="36">
        <f>a!H294</f>
        <v>2</v>
      </c>
      <c r="I189" s="36">
        <f>a!I294</f>
        <v>21</v>
      </c>
      <c r="J189" s="36">
        <f>a!J294</f>
        <v>8</v>
      </c>
      <c r="K189"/>
      <c r="L189" s="36">
        <f>a!L294</f>
        <v>99</v>
      </c>
    </row>
    <row r="190" spans="1:12" s="38" customFormat="1" ht="12.75">
      <c r="A190" s="35" t="str">
        <f>a!A295</f>
        <v>Total USA</v>
      </c>
      <c r="B190" s="36">
        <f>a!B295</f>
        <v>28</v>
      </c>
      <c r="C190" s="36">
        <f>a!C295</f>
        <v>643</v>
      </c>
      <c r="D190" s="36">
        <f>a!D295</f>
        <v>79</v>
      </c>
      <c r="E190" s="36">
        <f>a!E295</f>
        <v>1330</v>
      </c>
      <c r="F190" s="36">
        <f>a!F295</f>
        <v>662</v>
      </c>
      <c r="G190" s="36">
        <f>a!G295</f>
        <v>314</v>
      </c>
      <c r="H190" s="36">
        <f>a!H295</f>
        <v>269</v>
      </c>
      <c r="I190" s="36">
        <f>a!I295</f>
        <v>218</v>
      </c>
      <c r="J190" s="36">
        <f>a!J295</f>
        <v>252</v>
      </c>
      <c r="K190"/>
      <c r="L190" s="36">
        <f>a!L295</f>
        <v>3795</v>
      </c>
    </row>
    <row r="191" spans="1:12" s="38" customFormat="1" ht="12.75">
      <c r="A191" s="35" t="str">
        <f>a!A296</f>
        <v>Foreign</v>
      </c>
      <c r="B191" s="36">
        <f>a!B296</f>
        <v>8</v>
      </c>
      <c r="C191" s="36">
        <f>a!C296</f>
        <v>696</v>
      </c>
      <c r="D191" s="36">
        <f>a!D296</f>
        <v>57</v>
      </c>
      <c r="E191" s="36">
        <f>a!E296</f>
        <v>935</v>
      </c>
      <c r="F191" s="36">
        <f>a!F296</f>
        <v>574</v>
      </c>
      <c r="G191" s="36">
        <f>a!G296</f>
        <v>170</v>
      </c>
      <c r="H191" s="36">
        <f>a!H296</f>
        <v>169</v>
      </c>
      <c r="I191" s="36">
        <f>a!I296</f>
        <v>151</v>
      </c>
      <c r="J191" s="36">
        <f>a!J296</f>
        <v>173</v>
      </c>
      <c r="K191"/>
      <c r="L191" s="36">
        <f>a!L296</f>
        <v>2933</v>
      </c>
    </row>
    <row r="192" spans="1:12" s="38" customFormat="1" ht="13.5" thickBot="1">
      <c r="A192" s="35" t="str">
        <f>a!A297</f>
        <v>Unknown</v>
      </c>
      <c r="B192" s="36">
        <f>a!B297</f>
        <v>26</v>
      </c>
      <c r="C192" s="36">
        <f>a!C297</f>
        <v>318</v>
      </c>
      <c r="D192" s="36">
        <f>a!D297</f>
        <v>54</v>
      </c>
      <c r="E192" s="36">
        <f>a!E297</f>
        <v>209</v>
      </c>
      <c r="F192" s="36">
        <f>a!F297</f>
        <v>255</v>
      </c>
      <c r="G192" s="36">
        <f>a!G297</f>
        <v>2</v>
      </c>
      <c r="H192" s="36">
        <f>a!H297</f>
        <v>98</v>
      </c>
      <c r="I192" s="36">
        <f>a!I297</f>
        <v>26</v>
      </c>
      <c r="J192" s="36">
        <f>a!J297</f>
        <v>123</v>
      </c>
      <c r="K192"/>
      <c r="L192" s="49">
        <f>a!L297</f>
        <v>1111</v>
      </c>
    </row>
    <row r="193" spans="1:12" s="38" customFormat="1" ht="13.5" thickTop="1">
      <c r="A193" s="35" t="str">
        <f>a!A298</f>
        <v>Total</v>
      </c>
      <c r="B193" s="65">
        <f>a!B298</f>
        <v>62</v>
      </c>
      <c r="C193" s="65">
        <f>a!C298</f>
        <v>1657</v>
      </c>
      <c r="D193" s="65">
        <f>a!D298</f>
        <v>190</v>
      </c>
      <c r="E193" s="65">
        <f>a!E298</f>
        <v>2474</v>
      </c>
      <c r="F193" s="65">
        <f>a!F298</f>
        <v>1491</v>
      </c>
      <c r="G193" s="65">
        <f>a!G298</f>
        <v>486</v>
      </c>
      <c r="H193" s="65">
        <f>a!H298</f>
        <v>536</v>
      </c>
      <c r="I193" s="65">
        <f>a!I298</f>
        <v>395</v>
      </c>
      <c r="J193" s="65">
        <f>a!J298</f>
        <v>548</v>
      </c>
      <c r="K193"/>
      <c r="L193" s="50">
        <f>a!L298</f>
        <v>7839</v>
      </c>
    </row>
    <row r="194" spans="1:12" s="38" customFormat="1" ht="12.75">
      <c r="A194" s="35"/>
      <c r="B194" s="21"/>
      <c r="C194" s="21"/>
      <c r="D194" s="21"/>
      <c r="E194" s="21"/>
      <c r="F194" s="21"/>
      <c r="G194" s="21"/>
      <c r="H194" s="21"/>
      <c r="I194" s="21"/>
      <c r="J194" s="21"/>
      <c r="K194"/>
      <c r="L194" s="21"/>
    </row>
    <row r="195" spans="1:12" s="38" customFormat="1" ht="12.75">
      <c r="A195" s="35"/>
      <c r="B195" s="21"/>
      <c r="C195" s="21"/>
      <c r="D195" s="21"/>
      <c r="E195" s="21"/>
      <c r="F195" s="21"/>
      <c r="G195" s="21"/>
      <c r="H195" s="21"/>
      <c r="I195" s="21"/>
      <c r="J195" s="21"/>
      <c r="K195" s="21"/>
      <c r="L195" s="21"/>
    </row>
    <row r="196" spans="1:12" s="38" customFormat="1" ht="24.75" customHeight="1">
      <c r="A196" s="53" t="str">
        <f>a!A299</f>
        <v>Repeat Users Requesting and Receiving Products (ECS Only)</v>
      </c>
      <c r="B196" s="130"/>
      <c r="C196" s="130"/>
      <c r="D196" s="130"/>
      <c r="E196" s="130"/>
      <c r="F196" s="130"/>
      <c r="G196" s="130"/>
      <c r="H196" s="130"/>
      <c r="I196" s="130"/>
      <c r="J196" s="130"/>
      <c r="K196" s="130"/>
      <c r="L196" s="130"/>
    </row>
    <row r="197" spans="1:12" s="38" customFormat="1" ht="12.75">
      <c r="A197" s="35" t="str">
        <f>a!A$1</f>
        <v>TITLE</v>
      </c>
      <c r="B197" s="112" t="str">
        <f>a!B$1</f>
        <v>ASF</v>
      </c>
      <c r="C197" s="112" t="str">
        <f>a!C$1</f>
        <v>EDC</v>
      </c>
      <c r="D197" s="112" t="str">
        <f>a!D$1</f>
        <v>GHRC</v>
      </c>
      <c r="E197" s="112" t="str">
        <f>a!E$1</f>
        <v>GSFC</v>
      </c>
      <c r="F197" s="112" t="str">
        <f>a!F$1</f>
        <v>JPL</v>
      </c>
      <c r="G197" s="112" t="str">
        <f>a!G$1</f>
        <v>LARC</v>
      </c>
      <c r="H197" s="112" t="str">
        <f>a!H$1</f>
        <v>NSIDC</v>
      </c>
      <c r="I197" s="112" t="str">
        <f>a!I$1</f>
        <v>ORNL</v>
      </c>
      <c r="J197" s="112" t="str">
        <f>a!J$1</f>
        <v>SEDAC</v>
      </c>
      <c r="K197"/>
      <c r="L197" s="112" t="str">
        <f>a!L$1</f>
        <v>TOTAL</v>
      </c>
    </row>
    <row r="198" spans="1:12" s="38" customFormat="1" ht="12.75">
      <c r="A198" s="35" t="str">
        <f>a!A300</f>
        <v>US Government</v>
      </c>
      <c r="B198" s="118"/>
      <c r="C198" s="112">
        <f>a!C300</f>
        <v>298</v>
      </c>
      <c r="D198" s="118"/>
      <c r="E198" s="112">
        <f>a!E300</f>
        <v>161</v>
      </c>
      <c r="F198" s="118"/>
      <c r="G198" s="112">
        <f>a!G300</f>
        <v>25</v>
      </c>
      <c r="H198" s="112">
        <f>a!H300</f>
        <v>21</v>
      </c>
      <c r="I198" s="118"/>
      <c r="J198" s="118"/>
      <c r="K198"/>
      <c r="L198" s="36">
        <f>SUM(B198:J198)</f>
        <v>505</v>
      </c>
    </row>
    <row r="199" spans="1:12" s="38" customFormat="1" ht="12.75">
      <c r="A199" s="35" t="str">
        <f>a!A301</f>
        <v>Educational</v>
      </c>
      <c r="B199" s="118"/>
      <c r="C199" s="112">
        <f>a!C301</f>
        <v>317</v>
      </c>
      <c r="D199" s="118"/>
      <c r="E199" s="112">
        <f>a!E301</f>
        <v>187</v>
      </c>
      <c r="F199" s="118"/>
      <c r="G199" s="112">
        <f>a!G301</f>
        <v>26</v>
      </c>
      <c r="H199" s="112">
        <f>a!H301</f>
        <v>26</v>
      </c>
      <c r="I199" s="118"/>
      <c r="J199" s="118"/>
      <c r="K199"/>
      <c r="L199" s="36">
        <f aca="true" t="shared" si="5" ref="L199:L206">SUM(B199:J199)</f>
        <v>556</v>
      </c>
    </row>
    <row r="200" spans="1:12" s="38" customFormat="1" ht="12.75">
      <c r="A200" s="35" t="str">
        <f>a!A302</f>
        <v>Commercial</v>
      </c>
      <c r="B200" s="118"/>
      <c r="C200" s="112">
        <f>a!C302</f>
        <v>445</v>
      </c>
      <c r="D200" s="118"/>
      <c r="E200" s="112">
        <f>a!E302</f>
        <v>247</v>
      </c>
      <c r="F200" s="118"/>
      <c r="G200" s="112">
        <f>a!G302</f>
        <v>30</v>
      </c>
      <c r="H200" s="112">
        <f>a!H302</f>
        <v>29</v>
      </c>
      <c r="I200" s="118"/>
      <c r="J200" s="118"/>
      <c r="K200"/>
      <c r="L200" s="36">
        <f t="shared" si="5"/>
        <v>751</v>
      </c>
    </row>
    <row r="201" spans="1:12" s="38" customFormat="1" ht="12.75">
      <c r="A201" s="35" t="str">
        <f>a!A303</f>
        <v>Non-Profit</v>
      </c>
      <c r="B201" s="118"/>
      <c r="C201" s="112">
        <f>a!C303</f>
        <v>38</v>
      </c>
      <c r="D201" s="118"/>
      <c r="E201" s="112">
        <f>a!E303</f>
        <v>22</v>
      </c>
      <c r="F201" s="118"/>
      <c r="G201" s="112">
        <f>a!G303</f>
        <v>2</v>
      </c>
      <c r="H201" s="112">
        <f>a!H303</f>
        <v>3</v>
      </c>
      <c r="I201" s="118"/>
      <c r="J201" s="118"/>
      <c r="K201"/>
      <c r="L201" s="36">
        <f t="shared" si="5"/>
        <v>65</v>
      </c>
    </row>
    <row r="202" spans="1:12" s="38" customFormat="1" ht="12.75">
      <c r="A202" s="35" t="str">
        <f>a!A304</f>
        <v>Other USA</v>
      </c>
      <c r="B202" s="118"/>
      <c r="C202" s="112">
        <f>a!C304</f>
        <v>19</v>
      </c>
      <c r="D202" s="118"/>
      <c r="E202" s="112">
        <f>a!E304</f>
        <v>7</v>
      </c>
      <c r="F202" s="118"/>
      <c r="G202" s="112">
        <f>a!G304</f>
        <v>2</v>
      </c>
      <c r="H202" s="112">
        <f>a!H304</f>
        <v>1</v>
      </c>
      <c r="I202" s="118"/>
      <c r="J202" s="118"/>
      <c r="K202"/>
      <c r="L202" s="36">
        <f t="shared" si="5"/>
        <v>29</v>
      </c>
    </row>
    <row r="203" spans="1:12" s="38" customFormat="1" ht="12.75">
      <c r="A203" s="35" t="str">
        <f>a!A305</f>
        <v>Total USA</v>
      </c>
      <c r="B203" s="118"/>
      <c r="C203" s="112">
        <f>a!C305</f>
        <v>1117</v>
      </c>
      <c r="D203" s="118"/>
      <c r="E203" s="112">
        <f>a!E305</f>
        <v>624</v>
      </c>
      <c r="F203" s="118"/>
      <c r="G203" s="112">
        <f>a!G305</f>
        <v>85</v>
      </c>
      <c r="H203" s="112">
        <f>a!H305</f>
        <v>80</v>
      </c>
      <c r="I203" s="118"/>
      <c r="J203" s="118"/>
      <c r="K203"/>
      <c r="L203" s="36">
        <f t="shared" si="5"/>
        <v>1906</v>
      </c>
    </row>
    <row r="204" spans="1:12" s="38" customFormat="1" ht="12.75">
      <c r="A204" s="35" t="str">
        <f>a!A306</f>
        <v>Foreign</v>
      </c>
      <c r="B204" s="118"/>
      <c r="C204" s="112">
        <f>a!C306</f>
        <v>758</v>
      </c>
      <c r="D204" s="118"/>
      <c r="E204" s="112">
        <f>a!E306</f>
        <v>428</v>
      </c>
      <c r="F204" s="118"/>
      <c r="G204" s="112">
        <f>a!G306</f>
        <v>56</v>
      </c>
      <c r="H204" s="112">
        <f>a!H306</f>
        <v>34</v>
      </c>
      <c r="I204" s="118"/>
      <c r="J204" s="118"/>
      <c r="K204"/>
      <c r="L204" s="36">
        <f t="shared" si="5"/>
        <v>1276</v>
      </c>
    </row>
    <row r="205" spans="1:12" s="38" customFormat="1" ht="13.5" thickBot="1">
      <c r="A205" s="35" t="str">
        <f>a!A307</f>
        <v>Unknown</v>
      </c>
      <c r="B205" s="134"/>
      <c r="C205" s="129">
        <f>a!C307</f>
        <v>13</v>
      </c>
      <c r="D205" s="134"/>
      <c r="E205" s="129">
        <f>a!E307</f>
        <v>8</v>
      </c>
      <c r="F205" s="134"/>
      <c r="G205" s="129">
        <f>a!G307</f>
        <v>2</v>
      </c>
      <c r="H205" s="129">
        <f>a!H307</f>
        <v>0</v>
      </c>
      <c r="I205" s="134"/>
      <c r="J205" s="134"/>
      <c r="K205"/>
      <c r="L205" s="49">
        <f t="shared" si="5"/>
        <v>23</v>
      </c>
    </row>
    <row r="206" spans="1:12" s="38" customFormat="1" ht="13.5" thickTop="1">
      <c r="A206" s="35" t="str">
        <f>a!A308</f>
        <v>Total</v>
      </c>
      <c r="B206" s="135"/>
      <c r="C206" s="128">
        <f>a!C308</f>
        <v>1888</v>
      </c>
      <c r="D206" s="135"/>
      <c r="E206" s="128">
        <f>a!E308</f>
        <v>1060</v>
      </c>
      <c r="F206" s="135"/>
      <c r="G206" s="128">
        <f>a!G308</f>
        <v>143</v>
      </c>
      <c r="H206" s="128">
        <f>a!H308</f>
        <v>114</v>
      </c>
      <c r="I206" s="135"/>
      <c r="J206" s="135"/>
      <c r="K206"/>
      <c r="L206" s="50">
        <f t="shared" si="5"/>
        <v>3205</v>
      </c>
    </row>
    <row r="207" spans="1:12" s="38" customFormat="1" ht="12.75">
      <c r="A207" s="35"/>
      <c r="B207" s="21"/>
      <c r="C207" s="21"/>
      <c r="D207" s="21"/>
      <c r="E207" s="21"/>
      <c r="F207" s="21"/>
      <c r="G207" s="21"/>
      <c r="H207" s="21"/>
      <c r="I207" s="21"/>
      <c r="J207" s="21"/>
      <c r="K207"/>
      <c r="L207" s="21"/>
    </row>
    <row r="208" spans="1:2" s="38" customFormat="1" ht="12.75">
      <c r="A208" s="35" t="str">
        <f>a!A323</f>
        <v>START</v>
      </c>
      <c r="B208" s="136">
        <f>a!A324</f>
        <v>37530</v>
      </c>
    </row>
    <row r="209" spans="1:2" s="38" customFormat="1" ht="12.75">
      <c r="A209" s="35" t="str">
        <f>a!A325</f>
        <v>STOP</v>
      </c>
      <c r="B209" s="136">
        <f>a!A326</f>
        <v>37894</v>
      </c>
    </row>
    <row r="210" s="38" customFormat="1" ht="12.75">
      <c r="A210" s="35"/>
    </row>
    <row r="211" s="38" customFormat="1" ht="12.75">
      <c r="A211" s="35"/>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5" manualBreakCount="5">
    <brk id="18" max="65535" man="1"/>
    <brk id="43" max="255" man="1"/>
    <brk id="75" max="255" man="1"/>
    <brk id="110" max="255" man="1"/>
    <brk id="159" max="255" man="1"/>
  </rowBreaks>
</worksheet>
</file>

<file path=xl/worksheets/sheet7.xml><?xml version="1.0" encoding="utf-8"?>
<worksheet xmlns="http://schemas.openxmlformats.org/spreadsheetml/2006/main" xmlns:r="http://schemas.openxmlformats.org/officeDocument/2006/relationships">
  <dimension ref="B2:G69"/>
  <sheetViews>
    <sheetView workbookViewId="0" topLeftCell="A1">
      <selection activeCell="I14" sqref="I14"/>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2" spans="2:7" ht="12.75">
      <c r="B2" s="164" t="s">
        <v>500</v>
      </c>
      <c r="C2" s="164"/>
      <c r="D2" s="164"/>
      <c r="E2" s="164"/>
      <c r="F2" s="164"/>
      <c r="G2" s="164"/>
    </row>
    <row r="3" spans="2:7" ht="12.75">
      <c r="B3" s="164" t="s">
        <v>501</v>
      </c>
      <c r="C3" s="164"/>
      <c r="D3" s="164"/>
      <c r="E3" s="164"/>
      <c r="F3" s="164"/>
      <c r="G3" s="164"/>
    </row>
    <row r="4" ht="12.75">
      <c r="B4" s="153"/>
    </row>
    <row r="5" spans="2:7" ht="12.75">
      <c r="B5" s="164" t="s">
        <v>502</v>
      </c>
      <c r="C5" s="164"/>
      <c r="D5" s="164"/>
      <c r="E5" s="164"/>
      <c r="F5" s="164"/>
      <c r="G5" s="164"/>
    </row>
    <row r="6" spans="2:7" ht="12.75">
      <c r="B6" s="165" t="s">
        <v>503</v>
      </c>
      <c r="C6" s="165"/>
      <c r="D6" s="165"/>
      <c r="E6" s="165"/>
      <c r="F6" s="165"/>
      <c r="G6" s="165"/>
    </row>
    <row r="7" spans="2:7" ht="12.75">
      <c r="B7" s="154" t="s">
        <v>504</v>
      </c>
      <c r="C7" s="154" t="s">
        <v>36</v>
      </c>
      <c r="D7" s="154" t="s">
        <v>38</v>
      </c>
      <c r="E7" s="154" t="s">
        <v>125</v>
      </c>
      <c r="F7" s="154" t="s">
        <v>42</v>
      </c>
      <c r="G7" s="154" t="s">
        <v>505</v>
      </c>
    </row>
    <row r="8" spans="2:7" ht="12.75">
      <c r="B8" s="155"/>
      <c r="C8" s="156">
        <v>0</v>
      </c>
      <c r="D8" s="157">
        <v>2446</v>
      </c>
      <c r="E8" s="156">
        <v>0</v>
      </c>
      <c r="F8" s="156">
        <v>0</v>
      </c>
      <c r="G8" s="157">
        <v>2446</v>
      </c>
    </row>
    <row r="9" spans="2:7" ht="12.75">
      <c r="B9" s="155" t="s">
        <v>506</v>
      </c>
      <c r="C9" s="156">
        <v>0</v>
      </c>
      <c r="D9" s="156">
        <v>0</v>
      </c>
      <c r="E9" s="157">
        <v>8192</v>
      </c>
      <c r="F9" s="156">
        <v>0</v>
      </c>
      <c r="G9" s="157">
        <v>8192</v>
      </c>
    </row>
    <row r="10" spans="2:7" ht="12.75">
      <c r="B10" s="155" t="s">
        <v>507</v>
      </c>
      <c r="C10" s="156">
        <v>0</v>
      </c>
      <c r="D10" s="157">
        <v>1467443</v>
      </c>
      <c r="E10" s="156">
        <v>317</v>
      </c>
      <c r="F10" s="156">
        <v>0</v>
      </c>
      <c r="G10" s="157">
        <v>1467760</v>
      </c>
    </row>
    <row r="11" spans="2:7" ht="12.75">
      <c r="B11" s="155" t="s">
        <v>508</v>
      </c>
      <c r="C11" s="156">
        <v>0</v>
      </c>
      <c r="D11" s="156">
        <v>76</v>
      </c>
      <c r="E11" s="156">
        <v>0</v>
      </c>
      <c r="F11" s="157">
        <v>22336</v>
      </c>
      <c r="G11" s="157">
        <v>22412</v>
      </c>
    </row>
    <row r="12" spans="2:7" ht="12.75">
      <c r="B12" s="155" t="s">
        <v>509</v>
      </c>
      <c r="C12" s="156">
        <v>0</v>
      </c>
      <c r="D12" s="157">
        <v>206699</v>
      </c>
      <c r="E12" s="156">
        <v>0</v>
      </c>
      <c r="F12" s="156">
        <v>0</v>
      </c>
      <c r="G12" s="157">
        <v>206699</v>
      </c>
    </row>
    <row r="13" spans="2:7" ht="12.75">
      <c r="B13" s="155" t="s">
        <v>510</v>
      </c>
      <c r="C13" s="157">
        <v>3695</v>
      </c>
      <c r="D13" s="157">
        <v>12288</v>
      </c>
      <c r="E13" s="157">
        <v>2560</v>
      </c>
      <c r="F13" s="156">
        <v>0</v>
      </c>
      <c r="G13" s="157">
        <v>18543</v>
      </c>
    </row>
    <row r="14" spans="2:7" ht="12.75">
      <c r="B14" s="155" t="s">
        <v>511</v>
      </c>
      <c r="C14" s="157">
        <v>310124</v>
      </c>
      <c r="D14" s="156">
        <v>813</v>
      </c>
      <c r="E14" s="156">
        <v>0</v>
      </c>
      <c r="F14" s="156">
        <v>149</v>
      </c>
      <c r="G14" s="157">
        <v>311086</v>
      </c>
    </row>
    <row r="15" spans="2:7" ht="12.75">
      <c r="B15" s="155" t="s">
        <v>512</v>
      </c>
      <c r="C15" s="156">
        <v>0</v>
      </c>
      <c r="D15" s="157">
        <v>33555</v>
      </c>
      <c r="E15" s="157">
        <v>4765</v>
      </c>
      <c r="F15" s="156">
        <v>0</v>
      </c>
      <c r="G15" s="157">
        <v>38320</v>
      </c>
    </row>
    <row r="16" spans="2:7" ht="12.75">
      <c r="B16" s="155" t="s">
        <v>513</v>
      </c>
      <c r="C16" s="156">
        <v>0</v>
      </c>
      <c r="D16" s="157">
        <v>9656</v>
      </c>
      <c r="E16" s="156">
        <v>685</v>
      </c>
      <c r="F16" s="156">
        <v>80</v>
      </c>
      <c r="G16" s="157">
        <v>10421</v>
      </c>
    </row>
    <row r="17" spans="2:7" ht="12.75">
      <c r="B17" s="155" t="s">
        <v>514</v>
      </c>
      <c r="C17" s="156">
        <v>0</v>
      </c>
      <c r="D17" s="156">
        <v>0</v>
      </c>
      <c r="E17" s="156">
        <v>0</v>
      </c>
      <c r="F17" s="157">
        <v>17167</v>
      </c>
      <c r="G17" s="157">
        <v>17167</v>
      </c>
    </row>
    <row r="18" spans="2:7" ht="12.75">
      <c r="B18" s="155" t="s">
        <v>515</v>
      </c>
      <c r="C18" s="156">
        <v>0</v>
      </c>
      <c r="D18" s="157">
        <v>100540</v>
      </c>
      <c r="E18" s="156">
        <v>0</v>
      </c>
      <c r="F18" s="156">
        <v>0</v>
      </c>
      <c r="G18" s="157">
        <v>100540</v>
      </c>
    </row>
    <row r="19" spans="2:7" ht="12.75">
      <c r="B19" s="155" t="s">
        <v>516</v>
      </c>
      <c r="C19" s="157">
        <v>47073</v>
      </c>
      <c r="D19" s="156">
        <v>0</v>
      </c>
      <c r="E19" s="156">
        <v>0</v>
      </c>
      <c r="F19" s="156">
        <v>0</v>
      </c>
      <c r="G19" s="157">
        <v>47073</v>
      </c>
    </row>
    <row r="20" spans="2:7" ht="12.75">
      <c r="B20" s="155" t="s">
        <v>517</v>
      </c>
      <c r="C20" s="157">
        <v>19938</v>
      </c>
      <c r="D20" s="156">
        <v>0</v>
      </c>
      <c r="E20" s="157">
        <v>50288</v>
      </c>
      <c r="F20" s="156">
        <v>0</v>
      </c>
      <c r="G20" s="157">
        <v>70226</v>
      </c>
    </row>
    <row r="21" spans="2:7" ht="12.75">
      <c r="B21" s="155" t="s">
        <v>518</v>
      </c>
      <c r="C21" s="157">
        <v>6337857</v>
      </c>
      <c r="D21" s="157">
        <v>11446533</v>
      </c>
      <c r="E21" s="156">
        <v>0</v>
      </c>
      <c r="F21" s="157">
        <v>2170361</v>
      </c>
      <c r="G21" s="157">
        <v>19954751</v>
      </c>
    </row>
    <row r="22" spans="2:7" ht="12.75">
      <c r="B22" s="155" t="s">
        <v>519</v>
      </c>
      <c r="C22" s="156">
        <v>0</v>
      </c>
      <c r="D22" s="156">
        <v>0</v>
      </c>
      <c r="E22" s="157">
        <v>21881</v>
      </c>
      <c r="F22" s="156">
        <v>0</v>
      </c>
      <c r="G22" s="157">
        <v>21881</v>
      </c>
    </row>
    <row r="23" spans="2:7" ht="12.75">
      <c r="B23" s="155" t="s">
        <v>520</v>
      </c>
      <c r="C23" s="157">
        <v>1179</v>
      </c>
      <c r="D23" s="157">
        <v>76933</v>
      </c>
      <c r="E23" s="156">
        <v>0</v>
      </c>
      <c r="F23" s="156">
        <v>16</v>
      </c>
      <c r="G23" s="157">
        <v>78128</v>
      </c>
    </row>
    <row r="24" spans="2:7" ht="12.75">
      <c r="B24" s="155" t="s">
        <v>521</v>
      </c>
      <c r="C24" s="156">
        <v>0</v>
      </c>
      <c r="D24" s="156">
        <v>0</v>
      </c>
      <c r="E24" s="157">
        <v>65942</v>
      </c>
      <c r="F24" s="156">
        <v>0</v>
      </c>
      <c r="G24" s="157">
        <v>65942</v>
      </c>
    </row>
    <row r="25" spans="2:7" ht="12.75">
      <c r="B25" s="155" t="s">
        <v>522</v>
      </c>
      <c r="C25" s="156">
        <v>0</v>
      </c>
      <c r="D25" s="157">
        <v>70453</v>
      </c>
      <c r="E25" s="157">
        <v>11692</v>
      </c>
      <c r="F25" s="156">
        <v>0</v>
      </c>
      <c r="G25" s="157">
        <v>82145</v>
      </c>
    </row>
    <row r="26" spans="2:7" ht="12.75">
      <c r="B26" s="155" t="s">
        <v>523</v>
      </c>
      <c r="C26" s="156">
        <v>0</v>
      </c>
      <c r="D26" s="156">
        <v>347</v>
      </c>
      <c r="E26" s="156">
        <v>403</v>
      </c>
      <c r="F26" s="156">
        <v>387</v>
      </c>
      <c r="G26" s="157">
        <v>1137</v>
      </c>
    </row>
    <row r="27" spans="2:7" ht="12.75">
      <c r="B27" s="155" t="s">
        <v>524</v>
      </c>
      <c r="C27" s="157">
        <v>7304</v>
      </c>
      <c r="D27" s="157">
        <v>2945829</v>
      </c>
      <c r="E27" s="157">
        <v>6280</v>
      </c>
      <c r="F27" s="157">
        <v>13431</v>
      </c>
      <c r="G27" s="157">
        <v>2972844</v>
      </c>
    </row>
    <row r="28" spans="2:7" ht="12.75">
      <c r="B28" s="155" t="s">
        <v>525</v>
      </c>
      <c r="C28" s="156">
        <v>0</v>
      </c>
      <c r="D28" s="156">
        <v>0</v>
      </c>
      <c r="E28" s="157">
        <v>1781</v>
      </c>
      <c r="F28" s="156">
        <v>0</v>
      </c>
      <c r="G28" s="157">
        <v>1781</v>
      </c>
    </row>
    <row r="29" spans="2:7" ht="12.75">
      <c r="B29" s="155" t="s">
        <v>526</v>
      </c>
      <c r="C29" s="156">
        <v>0</v>
      </c>
      <c r="D29" s="156">
        <v>4</v>
      </c>
      <c r="E29" s="156">
        <v>0</v>
      </c>
      <c r="F29" s="156">
        <v>0</v>
      </c>
      <c r="G29" s="156">
        <v>4</v>
      </c>
    </row>
    <row r="30" spans="2:7" ht="12.75">
      <c r="B30" s="155" t="s">
        <v>527</v>
      </c>
      <c r="C30" s="156">
        <v>0</v>
      </c>
      <c r="D30" s="156">
        <v>134</v>
      </c>
      <c r="E30" s="156">
        <v>0</v>
      </c>
      <c r="F30" s="156">
        <v>0</v>
      </c>
      <c r="G30" s="156">
        <v>134</v>
      </c>
    </row>
    <row r="31" spans="2:7" ht="12.75">
      <c r="B31" s="155" t="s">
        <v>528</v>
      </c>
      <c r="C31" s="156">
        <v>0</v>
      </c>
      <c r="D31" s="157">
        <v>4031</v>
      </c>
      <c r="E31" s="156">
        <v>0</v>
      </c>
      <c r="F31" s="156">
        <v>0</v>
      </c>
      <c r="G31" s="157">
        <v>4031</v>
      </c>
    </row>
    <row r="32" spans="2:7" ht="12.75">
      <c r="B32" s="158" t="s">
        <v>108</v>
      </c>
      <c r="C32" s="157">
        <v>6727170</v>
      </c>
      <c r="D32" s="157">
        <v>16377780</v>
      </c>
      <c r="E32" s="157">
        <v>174786</v>
      </c>
      <c r="F32" s="157">
        <v>2223927</v>
      </c>
      <c r="G32" s="157">
        <v>25503663</v>
      </c>
    </row>
    <row r="36" spans="2:7" ht="12.75">
      <c r="B36" s="164" t="s">
        <v>529</v>
      </c>
      <c r="C36" s="164"/>
      <c r="D36" s="164"/>
      <c r="E36" s="164"/>
      <c r="F36" s="164"/>
      <c r="G36" s="164"/>
    </row>
    <row r="37" spans="2:7" ht="12.75">
      <c r="B37" s="164" t="s">
        <v>501</v>
      </c>
      <c r="C37" s="164"/>
      <c r="D37" s="164"/>
      <c r="E37" s="164"/>
      <c r="F37" s="164"/>
      <c r="G37" s="164"/>
    </row>
    <row r="38" ht="12.75">
      <c r="D38" s="153"/>
    </row>
    <row r="39" spans="2:7" ht="12.75">
      <c r="B39" s="164" t="s">
        <v>502</v>
      </c>
      <c r="C39" s="164"/>
      <c r="D39" s="164"/>
      <c r="E39" s="164"/>
      <c r="F39" s="164"/>
      <c r="G39" s="164"/>
    </row>
    <row r="40" spans="2:7" ht="12.75">
      <c r="B40" s="165" t="s">
        <v>503</v>
      </c>
      <c r="C40" s="165"/>
      <c r="D40" s="165"/>
      <c r="E40" s="165"/>
      <c r="F40" s="165"/>
      <c r="G40" s="165"/>
    </row>
    <row r="41" spans="2:7" ht="12.75">
      <c r="B41" s="154" t="s">
        <v>504</v>
      </c>
      <c r="C41" s="154" t="s">
        <v>36</v>
      </c>
      <c r="D41" s="154" t="s">
        <v>38</v>
      </c>
      <c r="E41" s="154" t="s">
        <v>125</v>
      </c>
      <c r="F41" s="154" t="s">
        <v>42</v>
      </c>
      <c r="G41" s="154" t="s">
        <v>505</v>
      </c>
    </row>
    <row r="42" spans="2:7" ht="12.75">
      <c r="B42" s="155"/>
      <c r="C42" s="156">
        <v>0</v>
      </c>
      <c r="D42" s="157">
        <v>43009</v>
      </c>
      <c r="E42" s="156">
        <v>0</v>
      </c>
      <c r="F42" s="156">
        <v>0</v>
      </c>
      <c r="G42" s="157">
        <v>43009</v>
      </c>
    </row>
    <row r="43" spans="2:7" ht="12.75">
      <c r="B43" s="155" t="s">
        <v>506</v>
      </c>
      <c r="C43" s="156">
        <v>0</v>
      </c>
      <c r="D43" s="156">
        <v>0</v>
      </c>
      <c r="E43" s="156">
        <v>797</v>
      </c>
      <c r="F43" s="156">
        <v>0</v>
      </c>
      <c r="G43" s="156">
        <v>797</v>
      </c>
    </row>
    <row r="44" spans="2:7" ht="12.75">
      <c r="B44" s="155" t="s">
        <v>507</v>
      </c>
      <c r="C44" s="156">
        <v>0</v>
      </c>
      <c r="D44" s="157">
        <v>28603088</v>
      </c>
      <c r="E44" s="157">
        <v>6730</v>
      </c>
      <c r="F44" s="156">
        <v>0</v>
      </c>
      <c r="G44" s="157">
        <v>28609818</v>
      </c>
    </row>
    <row r="45" spans="2:7" ht="12.75">
      <c r="B45" s="155" t="s">
        <v>508</v>
      </c>
      <c r="C45" s="156">
        <v>0</v>
      </c>
      <c r="D45" s="156">
        <v>7</v>
      </c>
      <c r="E45" s="156">
        <v>0</v>
      </c>
      <c r="F45" s="157">
        <v>834884</v>
      </c>
      <c r="G45" s="157">
        <v>834891</v>
      </c>
    </row>
    <row r="46" spans="2:7" ht="12.75">
      <c r="B46" s="155" t="s">
        <v>509</v>
      </c>
      <c r="C46" s="156">
        <v>0</v>
      </c>
      <c r="D46" s="157">
        <v>92631</v>
      </c>
      <c r="E46" s="156">
        <v>0</v>
      </c>
      <c r="F46" s="156">
        <v>0</v>
      </c>
      <c r="G46" s="157">
        <v>92631</v>
      </c>
    </row>
    <row r="47" spans="2:7" ht="12.75">
      <c r="B47" s="155" t="s">
        <v>510</v>
      </c>
      <c r="C47" s="157">
        <v>137079</v>
      </c>
      <c r="D47" s="157">
        <v>147509</v>
      </c>
      <c r="E47" s="157">
        <v>29758</v>
      </c>
      <c r="F47" s="156">
        <v>0</v>
      </c>
      <c r="G47" s="157">
        <v>314346</v>
      </c>
    </row>
    <row r="48" spans="2:7" ht="12.75">
      <c r="B48" s="155" t="s">
        <v>511</v>
      </c>
      <c r="C48" s="157">
        <v>32274838</v>
      </c>
      <c r="D48" s="157">
        <v>63490</v>
      </c>
      <c r="E48" s="156">
        <v>0</v>
      </c>
      <c r="F48" s="156">
        <v>2</v>
      </c>
      <c r="G48" s="157">
        <v>32338330</v>
      </c>
    </row>
    <row r="49" spans="2:7" ht="12.75">
      <c r="B49" s="155" t="s">
        <v>512</v>
      </c>
      <c r="C49" s="156">
        <v>0</v>
      </c>
      <c r="D49" s="157">
        <v>2259251</v>
      </c>
      <c r="E49" s="157">
        <v>412590</v>
      </c>
      <c r="F49" s="156">
        <v>0</v>
      </c>
      <c r="G49" s="157">
        <v>2671841</v>
      </c>
    </row>
    <row r="50" spans="2:7" ht="12.75">
      <c r="B50" s="155" t="s">
        <v>513</v>
      </c>
      <c r="C50" s="156">
        <v>0</v>
      </c>
      <c r="D50" s="157">
        <v>147883</v>
      </c>
      <c r="E50" s="156">
        <v>653</v>
      </c>
      <c r="F50" s="156">
        <v>739</v>
      </c>
      <c r="G50" s="157">
        <v>149276</v>
      </c>
    </row>
    <row r="51" spans="2:7" ht="12.75">
      <c r="B51" s="155" t="s">
        <v>514</v>
      </c>
      <c r="C51" s="156">
        <v>0</v>
      </c>
      <c r="D51" s="156">
        <v>0</v>
      </c>
      <c r="E51" s="156">
        <v>0</v>
      </c>
      <c r="F51" s="157">
        <v>1130487</v>
      </c>
      <c r="G51" s="157">
        <v>1130487</v>
      </c>
    </row>
    <row r="52" spans="2:7" ht="12.75">
      <c r="B52" s="155" t="s">
        <v>515</v>
      </c>
      <c r="C52" s="156">
        <v>0</v>
      </c>
      <c r="D52" s="157">
        <v>142338</v>
      </c>
      <c r="E52" s="156">
        <v>0</v>
      </c>
      <c r="F52" s="156">
        <v>0</v>
      </c>
      <c r="G52" s="157">
        <v>142338</v>
      </c>
    </row>
    <row r="53" spans="2:7" ht="12.75">
      <c r="B53" s="155" t="s">
        <v>516</v>
      </c>
      <c r="C53" s="157">
        <v>44706588</v>
      </c>
      <c r="D53" s="156">
        <v>0</v>
      </c>
      <c r="E53" s="156">
        <v>0</v>
      </c>
      <c r="F53" s="156">
        <v>0</v>
      </c>
      <c r="G53" s="157">
        <v>44706588</v>
      </c>
    </row>
    <row r="54" spans="2:7" ht="12.75">
      <c r="B54" s="155" t="s">
        <v>517</v>
      </c>
      <c r="C54" s="157">
        <v>470309</v>
      </c>
      <c r="D54" s="156">
        <v>0</v>
      </c>
      <c r="E54" s="157">
        <v>13738169</v>
      </c>
      <c r="F54" s="156">
        <v>0</v>
      </c>
      <c r="G54" s="157">
        <v>14208478</v>
      </c>
    </row>
    <row r="55" spans="2:7" ht="12.75">
      <c r="B55" s="155" t="s">
        <v>518</v>
      </c>
      <c r="C55" s="157">
        <v>491853479</v>
      </c>
      <c r="D55" s="157">
        <v>882758136</v>
      </c>
      <c r="E55" s="156">
        <v>0</v>
      </c>
      <c r="F55" s="157">
        <v>27334430</v>
      </c>
      <c r="G55" s="157">
        <v>1401946045</v>
      </c>
    </row>
    <row r="56" spans="2:7" ht="12.75">
      <c r="B56" s="155" t="s">
        <v>519</v>
      </c>
      <c r="C56" s="156">
        <v>0</v>
      </c>
      <c r="D56" s="156">
        <v>0</v>
      </c>
      <c r="E56" s="157">
        <v>570829</v>
      </c>
      <c r="F56" s="156">
        <v>0</v>
      </c>
      <c r="G56" s="157">
        <v>570829</v>
      </c>
    </row>
    <row r="57" spans="2:7" ht="12.75">
      <c r="B57" s="155" t="s">
        <v>520</v>
      </c>
      <c r="C57" s="157">
        <v>100179</v>
      </c>
      <c r="D57" s="157">
        <v>95709</v>
      </c>
      <c r="E57" s="156">
        <v>0</v>
      </c>
      <c r="F57" s="157">
        <v>1712</v>
      </c>
      <c r="G57" s="157">
        <v>197601</v>
      </c>
    </row>
    <row r="58" spans="2:7" ht="12.75">
      <c r="B58" s="155" t="s">
        <v>521</v>
      </c>
      <c r="C58" s="156">
        <v>0</v>
      </c>
      <c r="D58" s="156">
        <v>0</v>
      </c>
      <c r="E58" s="157">
        <v>66560</v>
      </c>
      <c r="F58" s="156">
        <v>0</v>
      </c>
      <c r="G58" s="157">
        <v>66560</v>
      </c>
    </row>
    <row r="59" spans="2:7" ht="12.75">
      <c r="B59" s="155" t="s">
        <v>522</v>
      </c>
      <c r="C59" s="156">
        <v>0</v>
      </c>
      <c r="D59" s="157">
        <v>174269</v>
      </c>
      <c r="E59" s="157">
        <v>17057</v>
      </c>
      <c r="F59" s="156">
        <v>0</v>
      </c>
      <c r="G59" s="157">
        <v>191326</v>
      </c>
    </row>
    <row r="60" spans="2:7" ht="12.75">
      <c r="B60" s="155" t="s">
        <v>523</v>
      </c>
      <c r="C60" s="156">
        <v>0</v>
      </c>
      <c r="D60" s="156">
        <v>753</v>
      </c>
      <c r="E60" s="156">
        <v>874</v>
      </c>
      <c r="F60" s="156">
        <v>892</v>
      </c>
      <c r="G60" s="157">
        <v>2518</v>
      </c>
    </row>
    <row r="61" spans="2:7" ht="12.75">
      <c r="B61" s="155" t="s">
        <v>524</v>
      </c>
      <c r="C61" s="157">
        <v>40737</v>
      </c>
      <c r="D61" s="157">
        <v>1780096</v>
      </c>
      <c r="E61" s="157">
        <v>12583</v>
      </c>
      <c r="F61" s="157">
        <v>5065</v>
      </c>
      <c r="G61" s="157">
        <v>1838482</v>
      </c>
    </row>
    <row r="62" spans="2:7" ht="12.75">
      <c r="B62" s="155" t="s">
        <v>525</v>
      </c>
      <c r="C62" s="156">
        <v>0</v>
      </c>
      <c r="D62" s="156">
        <v>0</v>
      </c>
      <c r="E62" s="157">
        <v>290780</v>
      </c>
      <c r="F62" s="156">
        <v>0</v>
      </c>
      <c r="G62" s="157">
        <v>290780</v>
      </c>
    </row>
    <row r="63" spans="2:7" ht="12.75">
      <c r="B63" s="155" t="s">
        <v>526</v>
      </c>
      <c r="C63" s="156">
        <v>0</v>
      </c>
      <c r="D63" s="156">
        <v>0</v>
      </c>
      <c r="E63" s="156">
        <v>0</v>
      </c>
      <c r="F63" s="156">
        <v>0</v>
      </c>
      <c r="G63" s="156">
        <v>0</v>
      </c>
    </row>
    <row r="64" spans="2:7" ht="12.75">
      <c r="B64" s="155" t="s">
        <v>527</v>
      </c>
      <c r="C64" s="156">
        <v>0</v>
      </c>
      <c r="D64" s="156">
        <v>7</v>
      </c>
      <c r="E64" s="156">
        <v>0</v>
      </c>
      <c r="F64" s="156">
        <v>0</v>
      </c>
      <c r="G64" s="156">
        <v>7</v>
      </c>
    </row>
    <row r="65" spans="2:7" ht="12.75">
      <c r="B65" s="155" t="s">
        <v>528</v>
      </c>
      <c r="C65" s="156">
        <v>0</v>
      </c>
      <c r="D65" s="157">
        <v>43046</v>
      </c>
      <c r="E65" s="156">
        <v>0</v>
      </c>
      <c r="F65" s="156">
        <v>0</v>
      </c>
      <c r="G65" s="157">
        <v>43046</v>
      </c>
    </row>
    <row r="66" spans="2:7" ht="12.75">
      <c r="B66" s="158" t="s">
        <v>108</v>
      </c>
      <c r="C66" s="157">
        <v>569583210</v>
      </c>
      <c r="D66" s="157">
        <v>916351223</v>
      </c>
      <c r="E66" s="157">
        <v>15147380</v>
      </c>
      <c r="F66" s="157">
        <v>29308211</v>
      </c>
      <c r="G66" s="157">
        <v>1530390024</v>
      </c>
    </row>
    <row r="67" ht="12.75">
      <c r="B67" s="153"/>
    </row>
    <row r="69" ht="12.75">
      <c r="B69" s="159" t="s">
        <v>530</v>
      </c>
    </row>
  </sheetData>
  <mergeCells count="8">
    <mergeCell ref="B2:G2"/>
    <mergeCell ref="B3:G3"/>
    <mergeCell ref="B5:G5"/>
    <mergeCell ref="B6:G6"/>
    <mergeCell ref="B36:G36"/>
    <mergeCell ref="B37:G37"/>
    <mergeCell ref="B39:G39"/>
    <mergeCell ref="B40:G4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2:G81"/>
  <sheetViews>
    <sheetView workbookViewId="0" topLeftCell="A1">
      <selection activeCell="D82" sqref="D82"/>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2" spans="2:7" ht="12.75">
      <c r="B2" s="164" t="s">
        <v>531</v>
      </c>
      <c r="C2" s="164"/>
      <c r="D2" s="164"/>
      <c r="E2" s="164"/>
      <c r="F2" s="164"/>
      <c r="G2" s="164"/>
    </row>
    <row r="3" spans="2:7" ht="12.75">
      <c r="B3" s="164" t="s">
        <v>501</v>
      </c>
      <c r="C3" s="164"/>
      <c r="D3" s="164"/>
      <c r="E3" s="164"/>
      <c r="F3" s="164"/>
      <c r="G3" s="164"/>
    </row>
    <row r="4" ht="12.75">
      <c r="B4" s="153"/>
    </row>
    <row r="5" spans="2:7" ht="12.75">
      <c r="B5" s="164" t="s">
        <v>502</v>
      </c>
      <c r="C5" s="164"/>
      <c r="D5" s="164"/>
      <c r="E5" s="164"/>
      <c r="F5" s="164"/>
      <c r="G5" s="164"/>
    </row>
    <row r="6" spans="2:7" ht="12.75">
      <c r="B6" s="165" t="s">
        <v>503</v>
      </c>
      <c r="C6" s="165"/>
      <c r="D6" s="165"/>
      <c r="E6" s="165"/>
      <c r="F6" s="165"/>
      <c r="G6" s="165"/>
    </row>
    <row r="7" spans="2:7" ht="12.75">
      <c r="B7" s="154" t="s">
        <v>504</v>
      </c>
      <c r="C7" s="154" t="s">
        <v>36</v>
      </c>
      <c r="D7" s="154" t="s">
        <v>38</v>
      </c>
      <c r="E7" s="154" t="s">
        <v>125</v>
      </c>
      <c r="F7" s="154" t="s">
        <v>42</v>
      </c>
      <c r="G7" s="154" t="s">
        <v>505</v>
      </c>
    </row>
    <row r="8" spans="2:7" ht="12.75">
      <c r="B8" s="155"/>
      <c r="C8" s="156">
        <v>0</v>
      </c>
      <c r="D8" s="157">
        <v>2459</v>
      </c>
      <c r="E8" s="156">
        <v>0</v>
      </c>
      <c r="F8" s="156">
        <v>0</v>
      </c>
      <c r="G8" s="157">
        <v>2459</v>
      </c>
    </row>
    <row r="9" spans="2:7" ht="12.75">
      <c r="B9" s="155" t="s">
        <v>532</v>
      </c>
      <c r="C9" s="156">
        <v>0</v>
      </c>
      <c r="D9" s="156">
        <v>0</v>
      </c>
      <c r="E9" s="157">
        <v>6380</v>
      </c>
      <c r="F9" s="156">
        <v>0</v>
      </c>
      <c r="G9" s="157">
        <v>6380</v>
      </c>
    </row>
    <row r="10" spans="2:7" ht="12.75">
      <c r="B10" s="155" t="s">
        <v>533</v>
      </c>
      <c r="C10" s="156">
        <v>0</v>
      </c>
      <c r="D10" s="157">
        <v>1151603</v>
      </c>
      <c r="E10" s="156">
        <v>317</v>
      </c>
      <c r="F10" s="156">
        <v>0</v>
      </c>
      <c r="G10" s="157">
        <v>1151920</v>
      </c>
    </row>
    <row r="11" spans="2:7" ht="12.75">
      <c r="B11" s="155" t="s">
        <v>534</v>
      </c>
      <c r="C11" s="156">
        <v>0</v>
      </c>
      <c r="D11" s="156">
        <v>76</v>
      </c>
      <c r="E11" s="156">
        <v>0</v>
      </c>
      <c r="F11" s="157">
        <v>21603</v>
      </c>
      <c r="G11" s="157">
        <v>21679</v>
      </c>
    </row>
    <row r="12" spans="2:7" ht="12.75">
      <c r="B12" s="155" t="s">
        <v>535</v>
      </c>
      <c r="C12" s="156">
        <v>0</v>
      </c>
      <c r="D12" s="157">
        <v>165510</v>
      </c>
      <c r="E12" s="156">
        <v>0</v>
      </c>
      <c r="F12" s="156">
        <v>0</v>
      </c>
      <c r="G12" s="157">
        <v>165510</v>
      </c>
    </row>
    <row r="13" spans="2:7" ht="12.75">
      <c r="B13" s="155" t="s">
        <v>536</v>
      </c>
      <c r="C13" s="157">
        <v>3684</v>
      </c>
      <c r="D13" s="157">
        <v>18887</v>
      </c>
      <c r="E13" s="157">
        <v>7317</v>
      </c>
      <c r="F13" s="156">
        <v>0</v>
      </c>
      <c r="G13" s="157">
        <v>29888</v>
      </c>
    </row>
    <row r="14" spans="2:7" ht="12.75">
      <c r="B14" s="155" t="s">
        <v>537</v>
      </c>
      <c r="C14" s="157">
        <v>669326</v>
      </c>
      <c r="D14" s="156">
        <v>801</v>
      </c>
      <c r="E14" s="156">
        <v>0</v>
      </c>
      <c r="F14" s="156">
        <v>149</v>
      </c>
      <c r="G14" s="157">
        <v>670276</v>
      </c>
    </row>
    <row r="15" spans="2:7" ht="12.75">
      <c r="B15" s="155" t="s">
        <v>538</v>
      </c>
      <c r="C15" s="156">
        <v>0</v>
      </c>
      <c r="D15" s="156">
        <v>0</v>
      </c>
      <c r="E15" s="156">
        <v>0</v>
      </c>
      <c r="F15" s="156">
        <v>0</v>
      </c>
      <c r="G15" s="156">
        <v>0</v>
      </c>
    </row>
    <row r="16" spans="2:7" ht="12.75">
      <c r="B16" s="155" t="s">
        <v>539</v>
      </c>
      <c r="C16" s="156">
        <v>0</v>
      </c>
      <c r="D16" s="157">
        <v>23819</v>
      </c>
      <c r="E16" s="157">
        <v>4765</v>
      </c>
      <c r="F16" s="156">
        <v>0</v>
      </c>
      <c r="G16" s="157">
        <v>28584</v>
      </c>
    </row>
    <row r="17" spans="2:7" ht="12.75">
      <c r="B17" s="155" t="s">
        <v>540</v>
      </c>
      <c r="C17" s="156">
        <v>0</v>
      </c>
      <c r="D17" s="157">
        <v>9613</v>
      </c>
      <c r="E17" s="156">
        <v>684</v>
      </c>
      <c r="F17" s="156">
        <v>66</v>
      </c>
      <c r="G17" s="157">
        <v>10363</v>
      </c>
    </row>
    <row r="18" spans="2:7" ht="12.75">
      <c r="B18" s="155" t="s">
        <v>541</v>
      </c>
      <c r="C18" s="156">
        <v>0</v>
      </c>
      <c r="D18" s="156">
        <v>0</v>
      </c>
      <c r="E18" s="156">
        <v>0</v>
      </c>
      <c r="F18" s="157">
        <v>14596</v>
      </c>
      <c r="G18" s="157">
        <v>14596</v>
      </c>
    </row>
    <row r="19" spans="2:7" ht="12.75">
      <c r="B19" s="155" t="s">
        <v>542</v>
      </c>
      <c r="C19" s="156">
        <v>0</v>
      </c>
      <c r="D19" s="157">
        <v>95777</v>
      </c>
      <c r="E19" s="156">
        <v>0</v>
      </c>
      <c r="F19" s="156">
        <v>0</v>
      </c>
      <c r="G19" s="157">
        <v>95777</v>
      </c>
    </row>
    <row r="20" spans="2:7" ht="12.75">
      <c r="B20" s="155" t="s">
        <v>543</v>
      </c>
      <c r="C20" s="157">
        <v>319728</v>
      </c>
      <c r="D20" s="156">
        <v>0</v>
      </c>
      <c r="E20" s="156">
        <v>0</v>
      </c>
      <c r="F20" s="156">
        <v>0</v>
      </c>
      <c r="G20" s="157">
        <v>319728</v>
      </c>
    </row>
    <row r="21" spans="2:7" ht="12.75">
      <c r="B21" s="155" t="s">
        <v>544</v>
      </c>
      <c r="C21" s="157">
        <v>20034</v>
      </c>
      <c r="D21" s="156">
        <v>0</v>
      </c>
      <c r="E21" s="157">
        <v>2317995</v>
      </c>
      <c r="F21" s="156">
        <v>0</v>
      </c>
      <c r="G21" s="157">
        <v>2338029</v>
      </c>
    </row>
    <row r="22" spans="2:7" ht="12.75">
      <c r="B22" s="155" t="s">
        <v>545</v>
      </c>
      <c r="C22" s="157">
        <v>6098122</v>
      </c>
      <c r="D22" s="157">
        <v>9564303</v>
      </c>
      <c r="E22" s="156">
        <v>2</v>
      </c>
      <c r="F22" s="157">
        <v>1835652</v>
      </c>
      <c r="G22" s="157">
        <v>17498079</v>
      </c>
    </row>
    <row r="23" spans="2:7" ht="12.75">
      <c r="B23" s="155" t="s">
        <v>546</v>
      </c>
      <c r="C23" s="156">
        <v>0</v>
      </c>
      <c r="D23" s="156">
        <v>0</v>
      </c>
      <c r="E23" s="157">
        <v>21670</v>
      </c>
      <c r="F23" s="156">
        <v>0</v>
      </c>
      <c r="G23" s="157">
        <v>21670</v>
      </c>
    </row>
    <row r="24" spans="2:7" ht="12.75">
      <c r="B24" s="155" t="s">
        <v>547</v>
      </c>
      <c r="C24" s="156">
        <v>0</v>
      </c>
      <c r="D24" s="156">
        <v>0</v>
      </c>
      <c r="E24" s="156">
        <v>0</v>
      </c>
      <c r="F24" s="156">
        <v>0</v>
      </c>
      <c r="G24" s="156">
        <v>0</v>
      </c>
    </row>
    <row r="25" spans="2:7" ht="12.75">
      <c r="B25" s="155" t="s">
        <v>548</v>
      </c>
      <c r="C25" s="156">
        <v>0</v>
      </c>
      <c r="D25" s="156">
        <v>0</v>
      </c>
      <c r="E25" s="156">
        <v>0</v>
      </c>
      <c r="F25" s="156">
        <v>0</v>
      </c>
      <c r="G25" s="156">
        <v>0</v>
      </c>
    </row>
    <row r="26" spans="2:7" ht="12.75">
      <c r="B26" s="155" t="s">
        <v>520</v>
      </c>
      <c r="C26" s="157">
        <v>1179</v>
      </c>
      <c r="D26" s="157">
        <v>76914</v>
      </c>
      <c r="E26" s="157">
        <v>6459</v>
      </c>
      <c r="F26" s="156">
        <v>16</v>
      </c>
      <c r="G26" s="157">
        <v>84568</v>
      </c>
    </row>
    <row r="27" spans="2:7" ht="12.75">
      <c r="B27" s="155" t="s">
        <v>549</v>
      </c>
      <c r="C27" s="156">
        <v>0</v>
      </c>
      <c r="D27" s="156">
        <v>0</v>
      </c>
      <c r="E27" s="157">
        <v>48541</v>
      </c>
      <c r="F27" s="156">
        <v>0</v>
      </c>
      <c r="G27" s="157">
        <v>48541</v>
      </c>
    </row>
    <row r="28" spans="2:7" ht="12.75">
      <c r="B28" s="155" t="s">
        <v>550</v>
      </c>
      <c r="C28" s="156">
        <v>0</v>
      </c>
      <c r="D28" s="156">
        <v>0</v>
      </c>
      <c r="E28" s="156">
        <v>0</v>
      </c>
      <c r="F28" s="156">
        <v>0</v>
      </c>
      <c r="G28" s="156">
        <v>0</v>
      </c>
    </row>
    <row r="29" spans="2:7" ht="12.75">
      <c r="B29" s="155" t="s">
        <v>551</v>
      </c>
      <c r="C29" s="156">
        <v>0</v>
      </c>
      <c r="D29" s="156">
        <v>0</v>
      </c>
      <c r="E29" s="156">
        <v>0</v>
      </c>
      <c r="F29" s="156">
        <v>0</v>
      </c>
      <c r="G29" s="156">
        <v>0</v>
      </c>
    </row>
    <row r="30" spans="2:7" ht="25.5">
      <c r="B30" s="155" t="s">
        <v>552</v>
      </c>
      <c r="C30" s="156">
        <v>0</v>
      </c>
      <c r="D30" s="156">
        <v>0</v>
      </c>
      <c r="E30" s="156">
        <v>0</v>
      </c>
      <c r="F30" s="156">
        <v>0</v>
      </c>
      <c r="G30" s="156">
        <v>0</v>
      </c>
    </row>
    <row r="31" spans="2:7" ht="12.75">
      <c r="B31" s="155" t="s">
        <v>553</v>
      </c>
      <c r="C31" s="156">
        <v>0</v>
      </c>
      <c r="D31" s="157">
        <v>67982</v>
      </c>
      <c r="E31" s="157">
        <v>37550</v>
      </c>
      <c r="F31" s="156">
        <v>0</v>
      </c>
      <c r="G31" s="157">
        <v>105532</v>
      </c>
    </row>
    <row r="32" spans="2:7" ht="12.75">
      <c r="B32" s="155" t="s">
        <v>554</v>
      </c>
      <c r="C32" s="156">
        <v>0</v>
      </c>
      <c r="D32" s="156">
        <v>345</v>
      </c>
      <c r="E32" s="156">
        <v>403</v>
      </c>
      <c r="F32" s="156">
        <v>381</v>
      </c>
      <c r="G32" s="157">
        <v>1129</v>
      </c>
    </row>
    <row r="33" spans="2:7" ht="12.75">
      <c r="B33" s="155" t="s">
        <v>555</v>
      </c>
      <c r="C33" s="157">
        <v>2692</v>
      </c>
      <c r="D33" s="157">
        <v>7932</v>
      </c>
      <c r="E33" s="157">
        <v>6329</v>
      </c>
      <c r="F33" s="157">
        <v>13223</v>
      </c>
      <c r="G33" s="157">
        <v>30176</v>
      </c>
    </row>
    <row r="34" spans="2:7" ht="12.75">
      <c r="B34" s="155" t="s">
        <v>556</v>
      </c>
      <c r="C34" s="156">
        <v>0</v>
      </c>
      <c r="D34" s="156">
        <v>0</v>
      </c>
      <c r="E34" s="157">
        <v>1796</v>
      </c>
      <c r="F34" s="156">
        <v>0</v>
      </c>
      <c r="G34" s="157">
        <v>1796</v>
      </c>
    </row>
    <row r="35" spans="2:7" ht="12.75">
      <c r="B35" s="155" t="s">
        <v>557</v>
      </c>
      <c r="C35" s="156">
        <v>0</v>
      </c>
      <c r="D35" s="156">
        <v>131</v>
      </c>
      <c r="E35" s="156">
        <v>0</v>
      </c>
      <c r="F35" s="156">
        <v>0</v>
      </c>
      <c r="G35" s="156">
        <v>131</v>
      </c>
    </row>
    <row r="36" spans="2:7" ht="12.75">
      <c r="B36" s="155" t="s">
        <v>558</v>
      </c>
      <c r="C36" s="156">
        <v>0</v>
      </c>
      <c r="D36" s="157">
        <v>3941</v>
      </c>
      <c r="E36" s="156">
        <v>0</v>
      </c>
      <c r="F36" s="156">
        <v>0</v>
      </c>
      <c r="G36" s="157">
        <v>3941</v>
      </c>
    </row>
    <row r="37" spans="2:7" ht="12.75">
      <c r="B37" s="158" t="s">
        <v>108</v>
      </c>
      <c r="C37" s="157">
        <v>7114765</v>
      </c>
      <c r="D37" s="157">
        <v>11190093</v>
      </c>
      <c r="E37" s="157">
        <v>2460208</v>
      </c>
      <c r="F37" s="157">
        <v>1885686</v>
      </c>
      <c r="G37" s="157">
        <v>22650752</v>
      </c>
    </row>
    <row r="42" spans="2:7" ht="12.75">
      <c r="B42" s="164" t="s">
        <v>559</v>
      </c>
      <c r="C42" s="164"/>
      <c r="D42" s="164"/>
      <c r="E42" s="164"/>
      <c r="F42" s="164"/>
      <c r="G42" s="164"/>
    </row>
    <row r="43" spans="2:7" ht="12.75">
      <c r="B43" s="164" t="s">
        <v>501</v>
      </c>
      <c r="C43" s="164"/>
      <c r="D43" s="164"/>
      <c r="E43" s="164"/>
      <c r="F43" s="164"/>
      <c r="G43" s="164"/>
    </row>
    <row r="44" ht="12.75">
      <c r="B44" s="153"/>
    </row>
    <row r="45" spans="2:7" ht="12.75">
      <c r="B45" s="164" t="s">
        <v>502</v>
      </c>
      <c r="C45" s="164"/>
      <c r="D45" s="164"/>
      <c r="E45" s="164"/>
      <c r="F45" s="164"/>
      <c r="G45" s="164"/>
    </row>
    <row r="46" spans="2:7" ht="12.75">
      <c r="B46" s="165" t="s">
        <v>503</v>
      </c>
      <c r="C46" s="165"/>
      <c r="D46" s="165"/>
      <c r="E46" s="165"/>
      <c r="F46" s="165"/>
      <c r="G46" s="165"/>
    </row>
    <row r="47" spans="2:7" ht="12.75">
      <c r="B47" s="154" t="s">
        <v>504</v>
      </c>
      <c r="C47" s="154" t="s">
        <v>36</v>
      </c>
      <c r="D47" s="154" t="s">
        <v>38</v>
      </c>
      <c r="E47" s="154" t="s">
        <v>125</v>
      </c>
      <c r="F47" s="154" t="s">
        <v>42</v>
      </c>
      <c r="G47" s="154" t="s">
        <v>505</v>
      </c>
    </row>
    <row r="48" spans="2:7" ht="12.75">
      <c r="B48" s="155"/>
      <c r="C48" s="156">
        <v>0</v>
      </c>
      <c r="D48" s="157">
        <v>41413</v>
      </c>
      <c r="E48" s="156">
        <v>0</v>
      </c>
      <c r="F48" s="156">
        <v>0</v>
      </c>
      <c r="G48" s="157">
        <v>41413</v>
      </c>
    </row>
    <row r="49" spans="2:7" ht="12.75">
      <c r="B49" s="155" t="s">
        <v>532</v>
      </c>
      <c r="C49" s="156">
        <v>0</v>
      </c>
      <c r="D49" s="156">
        <v>0</v>
      </c>
      <c r="E49" s="156">
        <v>771</v>
      </c>
      <c r="F49" s="156">
        <v>0</v>
      </c>
      <c r="G49" s="156">
        <v>771</v>
      </c>
    </row>
    <row r="50" spans="2:7" ht="12.75">
      <c r="B50" s="155" t="s">
        <v>533</v>
      </c>
      <c r="C50" s="156">
        <v>0</v>
      </c>
      <c r="D50" s="157">
        <v>22968060</v>
      </c>
      <c r="E50" s="157">
        <v>6724</v>
      </c>
      <c r="F50" s="156">
        <v>0</v>
      </c>
      <c r="G50" s="157">
        <v>22974784</v>
      </c>
    </row>
    <row r="51" spans="2:7" ht="12.75">
      <c r="B51" s="155" t="s">
        <v>534</v>
      </c>
      <c r="C51" s="156">
        <v>0</v>
      </c>
      <c r="D51" s="156">
        <v>7</v>
      </c>
      <c r="E51" s="156">
        <v>0</v>
      </c>
      <c r="F51" s="157">
        <v>790242</v>
      </c>
      <c r="G51" s="157">
        <v>790249</v>
      </c>
    </row>
    <row r="52" spans="2:7" ht="12.75">
      <c r="B52" s="155" t="s">
        <v>535</v>
      </c>
      <c r="C52" s="156">
        <v>0</v>
      </c>
      <c r="D52" s="157">
        <v>67238</v>
      </c>
      <c r="E52" s="156">
        <v>0</v>
      </c>
      <c r="F52" s="156">
        <v>0</v>
      </c>
      <c r="G52" s="157">
        <v>67238</v>
      </c>
    </row>
    <row r="53" spans="2:7" ht="12.75">
      <c r="B53" s="155" t="s">
        <v>536</v>
      </c>
      <c r="C53" s="157">
        <v>137286</v>
      </c>
      <c r="D53" s="157">
        <v>587525</v>
      </c>
      <c r="E53" s="157">
        <v>31095</v>
      </c>
      <c r="F53" s="156">
        <v>0</v>
      </c>
      <c r="G53" s="157">
        <v>755906</v>
      </c>
    </row>
    <row r="54" spans="2:7" ht="12.75">
      <c r="B54" s="155" t="s">
        <v>537</v>
      </c>
      <c r="C54" s="157">
        <v>44093606</v>
      </c>
      <c r="D54" s="157">
        <v>61405</v>
      </c>
      <c r="E54" s="156">
        <v>0</v>
      </c>
      <c r="F54" s="156">
        <v>1</v>
      </c>
      <c r="G54" s="157">
        <v>44155012</v>
      </c>
    </row>
    <row r="55" spans="2:7" ht="12.75">
      <c r="B55" s="155" t="s">
        <v>538</v>
      </c>
      <c r="C55" s="156">
        <v>0</v>
      </c>
      <c r="D55" s="156">
        <v>0</v>
      </c>
      <c r="E55" s="156">
        <v>0</v>
      </c>
      <c r="F55" s="156">
        <v>0</v>
      </c>
      <c r="G55" s="156">
        <v>0</v>
      </c>
    </row>
    <row r="56" spans="2:7" ht="12.75">
      <c r="B56" s="155" t="s">
        <v>539</v>
      </c>
      <c r="C56" s="156">
        <v>0</v>
      </c>
      <c r="D56" s="157">
        <v>1524235</v>
      </c>
      <c r="E56" s="157">
        <v>412398</v>
      </c>
      <c r="F56" s="156">
        <v>0</v>
      </c>
      <c r="G56" s="157">
        <v>1936633</v>
      </c>
    </row>
    <row r="57" spans="2:7" ht="12.75">
      <c r="B57" s="155" t="s">
        <v>540</v>
      </c>
      <c r="C57" s="156">
        <v>0</v>
      </c>
      <c r="D57" s="157">
        <v>142699</v>
      </c>
      <c r="E57" s="156">
        <v>191</v>
      </c>
      <c r="F57" s="156">
        <v>610</v>
      </c>
      <c r="G57" s="157">
        <v>143500</v>
      </c>
    </row>
    <row r="58" spans="2:7" ht="12.75">
      <c r="B58" s="155" t="s">
        <v>541</v>
      </c>
      <c r="C58" s="156">
        <v>0</v>
      </c>
      <c r="D58" s="156">
        <v>0</v>
      </c>
      <c r="E58" s="156">
        <v>0</v>
      </c>
      <c r="F58" s="157">
        <v>962988</v>
      </c>
      <c r="G58" s="157">
        <v>962988</v>
      </c>
    </row>
    <row r="59" spans="2:7" ht="12.75">
      <c r="B59" s="155" t="s">
        <v>542</v>
      </c>
      <c r="C59" s="156">
        <v>0</v>
      </c>
      <c r="D59" s="157">
        <v>132234</v>
      </c>
      <c r="E59" s="156">
        <v>0</v>
      </c>
      <c r="F59" s="156">
        <v>0</v>
      </c>
      <c r="G59" s="157">
        <v>132234</v>
      </c>
    </row>
    <row r="60" spans="2:7" ht="12.75">
      <c r="B60" s="155" t="s">
        <v>543</v>
      </c>
      <c r="C60" s="157">
        <v>42263184</v>
      </c>
      <c r="D60" s="156">
        <v>0</v>
      </c>
      <c r="E60" s="156">
        <v>0</v>
      </c>
      <c r="F60" s="156">
        <v>0</v>
      </c>
      <c r="G60" s="157">
        <v>42263184</v>
      </c>
    </row>
    <row r="61" spans="2:7" ht="12.75">
      <c r="B61" s="155" t="s">
        <v>544</v>
      </c>
      <c r="C61" s="157">
        <v>470636</v>
      </c>
      <c r="D61" s="156">
        <v>0</v>
      </c>
      <c r="E61" s="157">
        <v>174503889</v>
      </c>
      <c r="F61" s="156">
        <v>0</v>
      </c>
      <c r="G61" s="157">
        <v>174974525</v>
      </c>
    </row>
    <row r="62" spans="2:7" ht="12.75">
      <c r="B62" s="155" t="s">
        <v>545</v>
      </c>
      <c r="C62" s="157">
        <v>474682152</v>
      </c>
      <c r="D62" s="157">
        <v>743489312</v>
      </c>
      <c r="E62" s="156">
        <v>1</v>
      </c>
      <c r="F62" s="157">
        <v>23033883</v>
      </c>
      <c r="G62" s="157">
        <v>1241205348</v>
      </c>
    </row>
    <row r="63" spans="2:7" ht="12.75">
      <c r="B63" s="155" t="s">
        <v>546</v>
      </c>
      <c r="C63" s="156">
        <v>0</v>
      </c>
      <c r="D63" s="156">
        <v>0</v>
      </c>
      <c r="E63" s="157">
        <v>546337</v>
      </c>
      <c r="F63" s="156">
        <v>0</v>
      </c>
      <c r="G63" s="157">
        <v>546337</v>
      </c>
    </row>
    <row r="64" spans="2:7" ht="12.75">
      <c r="B64" s="155" t="s">
        <v>547</v>
      </c>
      <c r="C64" s="156">
        <v>0</v>
      </c>
      <c r="D64" s="156">
        <v>0</v>
      </c>
      <c r="E64" s="156">
        <v>0</v>
      </c>
      <c r="F64" s="156">
        <v>0</v>
      </c>
      <c r="G64" s="156">
        <v>0</v>
      </c>
    </row>
    <row r="65" spans="2:7" ht="12.75">
      <c r="B65" s="155" t="s">
        <v>548</v>
      </c>
      <c r="C65" s="156">
        <v>0</v>
      </c>
      <c r="D65" s="156">
        <v>0</v>
      </c>
      <c r="E65" s="156">
        <v>0</v>
      </c>
      <c r="F65" s="156">
        <v>0</v>
      </c>
      <c r="G65" s="156">
        <v>0</v>
      </c>
    </row>
    <row r="66" spans="2:7" ht="12.75">
      <c r="B66" s="155" t="s">
        <v>520</v>
      </c>
      <c r="C66" s="157">
        <v>100153</v>
      </c>
      <c r="D66" s="157">
        <v>92203</v>
      </c>
      <c r="E66" s="157">
        <v>12241</v>
      </c>
      <c r="F66" s="157">
        <v>1712</v>
      </c>
      <c r="G66" s="157">
        <v>206308</v>
      </c>
    </row>
    <row r="67" spans="2:7" ht="12.75">
      <c r="B67" s="155" t="s">
        <v>549</v>
      </c>
      <c r="C67" s="156">
        <v>0</v>
      </c>
      <c r="D67" s="156">
        <v>0</v>
      </c>
      <c r="E67" s="157">
        <v>62708</v>
      </c>
      <c r="F67" s="156">
        <v>0</v>
      </c>
      <c r="G67" s="157">
        <v>62708</v>
      </c>
    </row>
    <row r="68" spans="2:7" ht="12.75">
      <c r="B68" s="155" t="s">
        <v>550</v>
      </c>
      <c r="C68" s="156">
        <v>0</v>
      </c>
      <c r="D68" s="156">
        <v>0</v>
      </c>
      <c r="E68" s="156">
        <v>0</v>
      </c>
      <c r="F68" s="156">
        <v>0</v>
      </c>
      <c r="G68" s="156">
        <v>0</v>
      </c>
    </row>
    <row r="69" spans="2:7" ht="12.75">
      <c r="B69" s="155" t="s">
        <v>551</v>
      </c>
      <c r="C69" s="156">
        <v>0</v>
      </c>
      <c r="D69" s="156">
        <v>0</v>
      </c>
      <c r="E69" s="156">
        <v>0</v>
      </c>
      <c r="F69" s="156">
        <v>0</v>
      </c>
      <c r="G69" s="156">
        <v>0</v>
      </c>
    </row>
    <row r="70" spans="2:7" ht="25.5">
      <c r="B70" s="155" t="s">
        <v>552</v>
      </c>
      <c r="C70" s="156">
        <v>0</v>
      </c>
      <c r="D70" s="156">
        <v>0</v>
      </c>
      <c r="E70" s="156">
        <v>0</v>
      </c>
      <c r="F70" s="156">
        <v>0</v>
      </c>
      <c r="G70" s="156">
        <v>0</v>
      </c>
    </row>
    <row r="71" spans="2:7" ht="12.75">
      <c r="B71" s="155" t="s">
        <v>553</v>
      </c>
      <c r="C71" s="156">
        <v>0</v>
      </c>
      <c r="D71" s="157">
        <v>152314</v>
      </c>
      <c r="E71" s="157">
        <v>28713</v>
      </c>
      <c r="F71" s="156">
        <v>0</v>
      </c>
      <c r="G71" s="157">
        <v>181027</v>
      </c>
    </row>
    <row r="72" spans="2:7" ht="12.75">
      <c r="B72" s="155" t="s">
        <v>554</v>
      </c>
      <c r="C72" s="156">
        <v>0</v>
      </c>
      <c r="D72" s="156">
        <v>722</v>
      </c>
      <c r="E72" s="156">
        <v>855</v>
      </c>
      <c r="F72" s="156">
        <v>808</v>
      </c>
      <c r="G72" s="157">
        <v>2385</v>
      </c>
    </row>
    <row r="73" spans="2:7" ht="12.75">
      <c r="B73" s="155" t="s">
        <v>555</v>
      </c>
      <c r="C73" s="157">
        <v>34795</v>
      </c>
      <c r="D73" s="157">
        <v>73514</v>
      </c>
      <c r="E73" s="157">
        <v>51117</v>
      </c>
      <c r="F73" s="157">
        <v>4968</v>
      </c>
      <c r="G73" s="157">
        <v>164393</v>
      </c>
    </row>
    <row r="74" spans="2:7" ht="12.75">
      <c r="B74" s="155" t="s">
        <v>556</v>
      </c>
      <c r="C74" s="156">
        <v>0</v>
      </c>
      <c r="D74" s="156">
        <v>0</v>
      </c>
      <c r="E74" s="157">
        <v>291126</v>
      </c>
      <c r="F74" s="156">
        <v>0</v>
      </c>
      <c r="G74" s="157">
        <v>291126</v>
      </c>
    </row>
    <row r="75" spans="2:7" ht="12.75">
      <c r="B75" s="155" t="s">
        <v>557</v>
      </c>
      <c r="C75" s="156">
        <v>0</v>
      </c>
      <c r="D75" s="156">
        <v>6</v>
      </c>
      <c r="E75" s="156">
        <v>0</v>
      </c>
      <c r="F75" s="156">
        <v>0</v>
      </c>
      <c r="G75" s="156">
        <v>6</v>
      </c>
    </row>
    <row r="76" spans="2:7" ht="12.75">
      <c r="B76" s="155" t="s">
        <v>558</v>
      </c>
      <c r="C76" s="156">
        <v>0</v>
      </c>
      <c r="D76" s="157">
        <v>40725</v>
      </c>
      <c r="E76" s="156">
        <v>0</v>
      </c>
      <c r="F76" s="156">
        <v>0</v>
      </c>
      <c r="G76" s="157">
        <v>40725</v>
      </c>
    </row>
    <row r="77" spans="2:7" ht="12.75">
      <c r="B77" s="158" t="s">
        <v>108</v>
      </c>
      <c r="C77" s="157">
        <v>561781812</v>
      </c>
      <c r="D77" s="157">
        <v>769373613</v>
      </c>
      <c r="E77" s="157">
        <v>175948163</v>
      </c>
      <c r="F77" s="157">
        <v>24795211</v>
      </c>
      <c r="G77" s="157">
        <v>1531898799</v>
      </c>
    </row>
    <row r="81" ht="12.75">
      <c r="B81" s="159" t="s">
        <v>530</v>
      </c>
    </row>
  </sheetData>
  <mergeCells count="8">
    <mergeCell ref="B2:G2"/>
    <mergeCell ref="B3:G3"/>
    <mergeCell ref="B5:G5"/>
    <mergeCell ref="B6:G6"/>
    <mergeCell ref="B45:G45"/>
    <mergeCell ref="B46:G46"/>
    <mergeCell ref="B42:G42"/>
    <mergeCell ref="B43:G4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3:G16"/>
  <sheetViews>
    <sheetView workbookViewId="0" topLeftCell="A1">
      <selection activeCell="H28" sqref="H28"/>
    </sheetView>
  </sheetViews>
  <sheetFormatPr defaultColWidth="9.140625" defaultRowHeight="12.75"/>
  <cols>
    <col min="3" max="3" width="12.00390625" style="0" customWidth="1"/>
    <col min="4" max="4" width="14.28125" style="0" customWidth="1"/>
    <col min="5" max="5" width="12.7109375" style="0" customWidth="1"/>
    <col min="6" max="6" width="15.140625" style="0" customWidth="1"/>
    <col min="7" max="7" width="17.8515625" style="0" customWidth="1"/>
  </cols>
  <sheetData>
    <row r="3" spans="2:7" ht="12.75">
      <c r="B3" s="164" t="s">
        <v>560</v>
      </c>
      <c r="C3" s="164"/>
      <c r="D3" s="164"/>
      <c r="E3" s="164"/>
      <c r="F3" s="164"/>
      <c r="G3" s="164"/>
    </row>
    <row r="4" spans="2:7" ht="12.75">
      <c r="B4" s="164" t="s">
        <v>561</v>
      </c>
      <c r="C4" s="164"/>
      <c r="D4" s="164"/>
      <c r="E4" s="164"/>
      <c r="F4" s="164"/>
      <c r="G4" s="164"/>
    </row>
    <row r="5" ht="12.75">
      <c r="B5" s="153"/>
    </row>
    <row r="6" spans="2:7" ht="12.75">
      <c r="B6" s="164" t="s">
        <v>502</v>
      </c>
      <c r="C6" s="164"/>
      <c r="D6" s="164"/>
      <c r="E6" s="164"/>
      <c r="F6" s="164"/>
      <c r="G6" s="164"/>
    </row>
    <row r="7" spans="2:7" ht="12.75">
      <c r="B7" s="165" t="s">
        <v>503</v>
      </c>
      <c r="C7" s="165"/>
      <c r="D7" s="165"/>
      <c r="E7" s="165"/>
      <c r="F7" s="165"/>
      <c r="G7" s="165"/>
    </row>
    <row r="8" spans="2:7" ht="25.5">
      <c r="B8" s="154" t="s">
        <v>562</v>
      </c>
      <c r="C8" s="154" t="s">
        <v>563</v>
      </c>
      <c r="D8" s="154" t="s">
        <v>564</v>
      </c>
      <c r="E8" s="154" t="s">
        <v>565</v>
      </c>
      <c r="F8" s="154" t="s">
        <v>566</v>
      </c>
      <c r="G8" s="154" t="s">
        <v>567</v>
      </c>
    </row>
    <row r="9" spans="2:7" ht="12.75">
      <c r="B9" s="155" t="s">
        <v>36</v>
      </c>
      <c r="C9" s="157">
        <v>35958</v>
      </c>
      <c r="D9" s="157">
        <v>586856</v>
      </c>
      <c r="E9" s="157">
        <v>1210597</v>
      </c>
      <c r="F9" s="157">
        <v>3645948</v>
      </c>
      <c r="G9" s="157">
        <v>106024180</v>
      </c>
    </row>
    <row r="10" spans="2:7" ht="12.75">
      <c r="B10" s="155" t="s">
        <v>38</v>
      </c>
      <c r="C10" s="157">
        <v>39837</v>
      </c>
      <c r="D10" s="157">
        <v>680815</v>
      </c>
      <c r="E10" s="157">
        <v>1641293</v>
      </c>
      <c r="F10" s="157">
        <v>4848228</v>
      </c>
      <c r="G10" s="157">
        <v>136980656</v>
      </c>
    </row>
    <row r="11" spans="2:7" ht="12.75">
      <c r="B11" s="155" t="s">
        <v>125</v>
      </c>
      <c r="C11" s="157">
        <v>3641</v>
      </c>
      <c r="D11" s="157">
        <v>772289</v>
      </c>
      <c r="E11" s="157">
        <v>916591</v>
      </c>
      <c r="F11" s="157">
        <v>1967753</v>
      </c>
      <c r="G11" s="157">
        <v>77522092</v>
      </c>
    </row>
    <row r="12" spans="2:7" ht="12.75">
      <c r="B12" s="155" t="s">
        <v>42</v>
      </c>
      <c r="C12" s="157">
        <v>3746</v>
      </c>
      <c r="D12" s="157">
        <v>62561</v>
      </c>
      <c r="E12" s="157">
        <v>198424</v>
      </c>
      <c r="F12" s="157">
        <v>423217</v>
      </c>
      <c r="G12" s="157">
        <v>3870326</v>
      </c>
    </row>
    <row r="13" spans="2:7" ht="12.75">
      <c r="B13" s="158" t="s">
        <v>108</v>
      </c>
      <c r="C13" s="156"/>
      <c r="D13" s="157">
        <v>2102522</v>
      </c>
      <c r="E13" s="157">
        <v>3966905</v>
      </c>
      <c r="F13" s="157">
        <v>10885146</v>
      </c>
      <c r="G13" s="157">
        <v>324397254</v>
      </c>
    </row>
    <row r="16" ht="12.75">
      <c r="B16" s="159" t="s">
        <v>530</v>
      </c>
    </row>
  </sheetData>
  <mergeCells count="4">
    <mergeCell ref="B7:G7"/>
    <mergeCell ref="B3:G3"/>
    <mergeCell ref="B4:G4"/>
    <mergeCell ref="B6:G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adamsons</cp:lastModifiedBy>
  <cp:lastPrinted>2003-12-30T20:37:53Z</cp:lastPrinted>
  <dcterms:created xsi:type="dcterms:W3CDTF">1997-11-17T15:13:16Z</dcterms:created>
  <dcterms:modified xsi:type="dcterms:W3CDTF">2004-01-26T22:19:43Z</dcterms:modified>
  <cp:category/>
  <cp:version/>
  <cp:contentType/>
  <cp:contentStatus/>
</cp:coreProperties>
</file>